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date1904="1" showInkAnnotation="0" autoCompressPictures="0"/>
  <mc:AlternateContent xmlns:mc="http://schemas.openxmlformats.org/markup-compatibility/2006">
    <mc:Choice Requires="x15">
      <x15ac:absPath xmlns:x15ac="http://schemas.microsoft.com/office/spreadsheetml/2010/11/ac" url="https://bouwenmetstaal-my.sharepoint.com/personal/bennie_bouwenmetstaal_nl/Documents/Brandinformatiesysteem/Spreadsheets/"/>
    </mc:Choice>
  </mc:AlternateContent>
  <xr:revisionPtr revIDLastSave="59" documentId="11_05CBEB19F796A5BB292DBE305EBFF76F90649764" xr6:coauthVersionLast="47" xr6:coauthVersionMax="47" xr10:uidLastSave="{0E26B938-6350-EC49-8FEB-E1B21DB6E04A}"/>
  <workbookProtection workbookAlgorithmName="SHA-512" workbookHashValue="e12VyE1Hb1+TOfJ1DYQNBFYhQMYubzfglbDrWETTw5KIOYjAHIgyG3BvPMsCXOjOh5NO6B+0/wdbGgCSpyhLDg==" workbookSaltValue="eB9RPwT6KKKz9H5JHl61Og==" workbookSpinCount="100000" lockStructure="1"/>
  <bookViews>
    <workbookView xWindow="0" yWindow="0" windowWidth="51200" windowHeight="28800" tabRatio="500" xr2:uid="{00000000-000D-0000-FFFF-FFFF00000000}"/>
  </bookViews>
  <sheets>
    <sheet name="invoer &amp; resultaat" sheetId="4" r:id="rId1"/>
    <sheet name="calculatie" sheetId="11" state="hidden" r:id="rId2"/>
    <sheet name="profiel" sheetId="10" state="hidden" r:id="rId3"/>
    <sheet name="bescherming" sheetId="6" state="hidden" r:id="rId4"/>
  </sheets>
  <definedNames>
    <definedName name="_xlnm.Print_Area" localSheetId="1">calculatie!$A:$M</definedName>
    <definedName name="_xlnm.Print_Area" localSheetId="0">'invoer &amp; resultaat'!$A$1:$F$104</definedName>
    <definedName name="_xlnm.Print_Titles" localSheetId="2">profiel!$1:$2</definedName>
    <definedName name="CFCHS" localSheetId="1">#REF!</definedName>
    <definedName name="CFCHS">#REF!</definedName>
    <definedName name="CFSHS" localSheetId="1">#REF!</definedName>
    <definedName name="CFSHS">#REF!</definedName>
    <definedName name="DBASE" localSheetId="1">#REF!</definedName>
    <definedName name="DBASE">#REF!</definedName>
    <definedName name="HEA" localSheetId="1">#REF!</definedName>
    <definedName name="HEA">#REF!</definedName>
    <definedName name="HEB" localSheetId="1">#REF!</definedName>
    <definedName name="HEB">#REF!</definedName>
    <definedName name="HEM" localSheetId="1">#REF!</definedName>
    <definedName name="HEM">#REF!</definedName>
    <definedName name="HFCHS" localSheetId="1">#REF!</definedName>
    <definedName name="HFCHS">#REF!</definedName>
    <definedName name="HFSHS" localSheetId="1">#REF!</definedName>
    <definedName name="HFSHS">#REF!</definedName>
    <definedName name="IPE" localSheetId="1">#REF!</definedName>
    <definedName name="I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51" i="4" l="1"/>
  <c r="C74" i="4"/>
  <c r="I18" i="11" s="1"/>
  <c r="C75" i="4"/>
  <c r="L16" i="11" s="1"/>
  <c r="C76" i="4"/>
  <c r="L17" i="11" s="1"/>
  <c r="C16" i="11"/>
  <c r="G17" i="11" s="1"/>
  <c r="E44" i="4"/>
  <c r="A44" i="4"/>
  <c r="A9" i="11" s="1"/>
  <c r="E42" i="4"/>
  <c r="C7" i="11" s="1"/>
  <c r="C67" i="4"/>
  <c r="B50" i="11"/>
  <c r="C50" i="11" s="1"/>
  <c r="D50" i="11"/>
  <c r="C64" i="4"/>
  <c r="E16" i="11" s="1"/>
  <c r="C6" i="11"/>
  <c r="C19" i="11"/>
  <c r="D80" i="4"/>
  <c r="D74" i="4"/>
  <c r="I21" i="11" s="1"/>
  <c r="D75" i="4"/>
  <c r="L19" i="11" s="1"/>
  <c r="D76" i="4"/>
  <c r="L20" i="11" s="1"/>
  <c r="D67" i="4"/>
  <c r="C22" i="11"/>
  <c r="F23" i="11" s="1"/>
  <c r="E80" i="4"/>
  <c r="E74" i="4"/>
  <c r="I24" i="11" s="1"/>
  <c r="E75" i="4"/>
  <c r="L22" i="11" s="1"/>
  <c r="E76" i="4"/>
  <c r="L23" i="11" s="1"/>
  <c r="E67" i="4"/>
  <c r="C13" i="11"/>
  <c r="C14" i="11"/>
  <c r="AB50" i="11"/>
  <c r="AF49" i="11"/>
  <c r="C25" i="11"/>
  <c r="F26" i="11" s="1"/>
  <c r="F74" i="4"/>
  <c r="I27" i="11" s="1"/>
  <c r="F75" i="4"/>
  <c r="L25" i="11" s="1"/>
  <c r="F76" i="4"/>
  <c r="L26" i="11" s="1"/>
  <c r="F67" i="4"/>
  <c r="B51" i="11"/>
  <c r="C51" i="11" s="1"/>
  <c r="D51" i="11"/>
  <c r="D64" i="4"/>
  <c r="E19" i="11" s="1"/>
  <c r="E43" i="4"/>
  <c r="E64" i="4"/>
  <c r="E22" i="11" s="1"/>
  <c r="F64" i="4"/>
  <c r="E25" i="11" s="1"/>
  <c r="D5" i="6"/>
  <c r="E5" i="6"/>
  <c r="C5" i="6"/>
  <c r="Z50" i="11"/>
  <c r="C6" i="6"/>
  <c r="D6" i="6"/>
  <c r="E6" i="6"/>
  <c r="A93" i="4"/>
  <c r="A94" i="4" s="1"/>
  <c r="A95" i="4" s="1"/>
  <c r="A96" i="4" s="1"/>
  <c r="A97" i="4" s="1"/>
  <c r="A99" i="4" s="1"/>
  <c r="A100" i="4" s="1"/>
  <c r="A101" i="4" s="1"/>
  <c r="A102" i="4" s="1"/>
  <c r="A103" i="4" s="1"/>
  <c r="A104" i="4" s="1"/>
  <c r="C92" i="4" s="1"/>
  <c r="C93" i="4" s="1"/>
  <c r="C94" i="4" s="1"/>
  <c r="C95" i="4" s="1"/>
  <c r="C96" i="4" s="1"/>
  <c r="C97" i="4" s="1"/>
  <c r="C99" i="4" s="1"/>
  <c r="C100" i="4" s="1"/>
  <c r="C101" i="4" s="1"/>
  <c r="C102" i="4" s="1"/>
  <c r="C103" i="4" s="1"/>
  <c r="C104" i="4" s="1"/>
  <c r="F80" i="4"/>
  <c r="C80" i="4"/>
  <c r="E15" i="6"/>
  <c r="E14" i="6"/>
  <c r="E13" i="6"/>
  <c r="D15" i="6"/>
  <c r="D14" i="6"/>
  <c r="D13" i="6"/>
  <c r="C15" i="6"/>
  <c r="C14" i="6"/>
  <c r="C13" i="6"/>
  <c r="E12" i="6"/>
  <c r="E11" i="6"/>
  <c r="E10" i="6"/>
  <c r="D12" i="6"/>
  <c r="D11" i="6"/>
  <c r="D10" i="6"/>
  <c r="C12" i="6"/>
  <c r="C11" i="6"/>
  <c r="C10" i="6"/>
  <c r="E9" i="6"/>
  <c r="E8" i="6"/>
  <c r="E7" i="6"/>
  <c r="D9" i="6"/>
  <c r="D8" i="6"/>
  <c r="D7" i="6"/>
  <c r="C9" i="6"/>
  <c r="C8" i="6"/>
  <c r="C7" i="6"/>
  <c r="E4" i="6"/>
  <c r="D4" i="6"/>
  <c r="C4" i="6"/>
  <c r="E51" i="11"/>
  <c r="C49" i="11"/>
  <c r="E50" i="11"/>
  <c r="A50" i="11"/>
  <c r="E49" i="11"/>
  <c r="D49" i="11"/>
  <c r="G23" i="11"/>
  <c r="G20" i="11"/>
  <c r="C11" i="11"/>
  <c r="G26" i="11" l="1"/>
  <c r="C26" i="11"/>
  <c r="X1434" i="11" s="1"/>
  <c r="AC50" i="11"/>
  <c r="I26" i="11"/>
  <c r="X1442" i="11"/>
  <c r="X1394" i="11"/>
  <c r="X1338" i="11"/>
  <c r="X1293" i="11"/>
  <c r="X1119" i="11"/>
  <c r="X1034" i="11"/>
  <c r="X926" i="11"/>
  <c r="X716" i="11"/>
  <c r="X497" i="11"/>
  <c r="X68" i="11"/>
  <c r="X83" i="11"/>
  <c r="X92" i="11"/>
  <c r="X113" i="11"/>
  <c r="X125" i="11"/>
  <c r="X129" i="11"/>
  <c r="X133" i="11"/>
  <c r="X157" i="11"/>
  <c r="X165" i="11"/>
  <c r="X177" i="11"/>
  <c r="X181" i="11"/>
  <c r="X197" i="11"/>
  <c r="X209" i="11"/>
  <c r="X213" i="11"/>
  <c r="X217" i="11"/>
  <c r="X221" i="11"/>
  <c r="X233" i="11"/>
  <c r="X237" i="11"/>
  <c r="X241" i="11"/>
  <c r="X249" i="11"/>
  <c r="X253" i="11"/>
  <c r="X257" i="11"/>
  <c r="X265" i="11"/>
  <c r="X269" i="11"/>
  <c r="X273" i="11"/>
  <c r="X277" i="11"/>
  <c r="X285" i="11"/>
  <c r="X289" i="11"/>
  <c r="X297" i="11"/>
  <c r="X301" i="11"/>
  <c r="X305" i="11"/>
  <c r="X309" i="11"/>
  <c r="X313" i="11"/>
  <c r="X321" i="11"/>
  <c r="X329" i="11"/>
  <c r="X333" i="11"/>
  <c r="X337" i="11"/>
  <c r="X341" i="11"/>
  <c r="X345" i="11"/>
  <c r="X349" i="11"/>
  <c r="X357" i="11"/>
  <c r="X361" i="11"/>
  <c r="X365" i="11"/>
  <c r="X369" i="11"/>
  <c r="X373" i="11"/>
  <c r="X377" i="11"/>
  <c r="X381" i="11"/>
  <c r="X389" i="11"/>
  <c r="X393" i="11"/>
  <c r="X69" i="11"/>
  <c r="X58" i="11"/>
  <c r="X64" i="11"/>
  <c r="X75" i="11"/>
  <c r="X80" i="11"/>
  <c r="X89" i="11"/>
  <c r="X93" i="11"/>
  <c r="X98" i="11"/>
  <c r="X102" i="11"/>
  <c r="X106" i="11"/>
  <c r="X110" i="11"/>
  <c r="X114" i="11"/>
  <c r="X122" i="11"/>
  <c r="X126" i="11"/>
  <c r="X130" i="11"/>
  <c r="X134" i="11"/>
  <c r="X138" i="11"/>
  <c r="X142" i="11"/>
  <c r="X146" i="11"/>
  <c r="X154" i="11"/>
  <c r="X158" i="11"/>
  <c r="X162" i="11"/>
  <c r="X166" i="11"/>
  <c r="X170" i="11"/>
  <c r="X174" i="11"/>
  <c r="X178" i="11"/>
  <c r="X186" i="11"/>
  <c r="X190" i="11"/>
  <c r="X194" i="11"/>
  <c r="X198" i="11"/>
  <c r="X202" i="11"/>
  <c r="X206" i="11"/>
  <c r="X210" i="11"/>
  <c r="X218" i="11"/>
  <c r="X222" i="11"/>
  <c r="X226" i="11"/>
  <c r="X230" i="11"/>
  <c r="X234" i="11"/>
  <c r="X238" i="11"/>
  <c r="X242" i="11"/>
  <c r="X250" i="11"/>
  <c r="X254" i="11"/>
  <c r="X258" i="11"/>
  <c r="X262" i="11"/>
  <c r="X266" i="11"/>
  <c r="X270" i="11"/>
  <c r="X274" i="11"/>
  <c r="X282" i="11"/>
  <c r="X286" i="11"/>
  <c r="X290" i="11"/>
  <c r="X294" i="11"/>
  <c r="X298" i="11"/>
  <c r="X302" i="11"/>
  <c r="X306" i="11"/>
  <c r="X310" i="11"/>
  <c r="X319" i="11"/>
  <c r="X328" i="11"/>
  <c r="X342" i="11"/>
  <c r="X351" i="11"/>
  <c r="X360" i="11"/>
  <c r="X374" i="11"/>
  <c r="X392" i="11"/>
  <c r="X76" i="11"/>
  <c r="X85" i="11"/>
  <c r="X95" i="11"/>
  <c r="X103" i="11"/>
  <c r="X111" i="11"/>
  <c r="X119" i="11"/>
  <c r="X135" i="11"/>
  <c r="X143" i="11"/>
  <c r="X151" i="11"/>
  <c r="X159" i="11"/>
  <c r="X167" i="11"/>
  <c r="X175" i="11"/>
  <c r="X183" i="11"/>
  <c r="X199" i="11"/>
  <c r="X207" i="11"/>
  <c r="X215" i="11"/>
  <c r="X223" i="11"/>
  <c r="X231" i="11"/>
  <c r="X239" i="11"/>
  <c r="X247" i="11"/>
  <c r="X263" i="11"/>
  <c r="X271" i="11"/>
  <c r="X279" i="11"/>
  <c r="X287" i="11"/>
  <c r="X295" i="11"/>
  <c r="X303" i="11"/>
  <c r="X315" i="11"/>
  <c r="X338" i="11"/>
  <c r="X347" i="11"/>
  <c r="X356" i="11"/>
  <c r="X370" i="11"/>
  <c r="X379" i="11"/>
  <c r="X388" i="11"/>
  <c r="X397" i="11"/>
  <c r="X405" i="11"/>
  <c r="X409" i="11"/>
  <c r="X413" i="11"/>
  <c r="X417" i="11"/>
  <c r="X421" i="11"/>
  <c r="X425" i="11"/>
  <c r="X429" i="11"/>
  <c r="X54" i="11"/>
  <c r="X67" i="11"/>
  <c r="X72" i="11"/>
  <c r="X100" i="11"/>
  <c r="X115" i="11"/>
  <c r="X128" i="11"/>
  <c r="X152" i="11"/>
  <c r="X172" i="11"/>
  <c r="X184" i="11"/>
  <c r="X195" i="11"/>
  <c r="X204" i="11"/>
  <c r="X216" i="11"/>
  <c r="X227" i="11"/>
  <c r="X236" i="11"/>
  <c r="X259" i="11"/>
  <c r="X268" i="11"/>
  <c r="X280" i="11"/>
  <c r="X291" i="11"/>
  <c r="X300" i="11"/>
  <c r="X323" i="11"/>
  <c r="X330" i="11"/>
  <c r="X354" i="11"/>
  <c r="X372" i="11"/>
  <c r="X378" i="11"/>
  <c r="X396" i="11"/>
  <c r="X402" i="11"/>
  <c r="X407" i="11"/>
  <c r="X412" i="11"/>
  <c r="X423" i="11"/>
  <c r="X428" i="11"/>
  <c r="X434" i="11"/>
  <c r="X443" i="11"/>
  <c r="X452" i="11"/>
  <c r="X457" i="11"/>
  <c r="X466" i="11"/>
  <c r="X475" i="11"/>
  <c r="X484" i="11"/>
  <c r="X489" i="11"/>
  <c r="X498" i="11"/>
  <c r="X507" i="11"/>
  <c r="X516" i="11"/>
  <c r="X521" i="11"/>
  <c r="X530" i="11"/>
  <c r="X539" i="11"/>
  <c r="X543" i="11"/>
  <c r="X547" i="11"/>
  <c r="X551" i="11"/>
  <c r="X555" i="11"/>
  <c r="X559" i="11"/>
  <c r="X563" i="11"/>
  <c r="X567" i="11"/>
  <c r="X571" i="11"/>
  <c r="X575" i="11"/>
  <c r="X579" i="11"/>
  <c r="X583" i="11"/>
  <c r="X587" i="11"/>
  <c r="X591" i="11"/>
  <c r="X595" i="11"/>
  <c r="X599" i="11"/>
  <c r="X603" i="11"/>
  <c r="X607" i="11"/>
  <c r="X611" i="11"/>
  <c r="X615" i="11"/>
  <c r="X619" i="11"/>
  <c r="X623" i="11"/>
  <c r="X627" i="11"/>
  <c r="X631" i="11"/>
  <c r="X635" i="11"/>
  <c r="X639" i="11"/>
  <c r="X643" i="11"/>
  <c r="X647" i="11"/>
  <c r="X651" i="11"/>
  <c r="X655" i="11"/>
  <c r="X659" i="11"/>
  <c r="X663" i="11"/>
  <c r="X667" i="11"/>
  <c r="X671" i="11"/>
  <c r="X675" i="11"/>
  <c r="X679" i="11"/>
  <c r="X683" i="11"/>
  <c r="X687" i="11"/>
  <c r="X691" i="11"/>
  <c r="X695" i="11"/>
  <c r="X699" i="11"/>
  <c r="X703" i="11"/>
  <c r="X707" i="11"/>
  <c r="X711" i="11"/>
  <c r="X715" i="11"/>
  <c r="X719" i="11"/>
  <c r="X723" i="11"/>
  <c r="X727" i="11"/>
  <c r="X731" i="11"/>
  <c r="X735" i="11"/>
  <c r="X739" i="11"/>
  <c r="X743" i="11"/>
  <c r="X747" i="11"/>
  <c r="X751" i="11"/>
  <c r="X755" i="11"/>
  <c r="X759" i="11"/>
  <c r="X763" i="11"/>
  <c r="X767" i="11"/>
  <c r="X771" i="11"/>
  <c r="X775" i="11"/>
  <c r="X779" i="11"/>
  <c r="X783" i="11"/>
  <c r="X787" i="11"/>
  <c r="X791" i="11"/>
  <c r="X795" i="11"/>
  <c r="X799" i="11"/>
  <c r="X803" i="11"/>
  <c r="X807" i="11"/>
  <c r="X811" i="11"/>
  <c r="X815" i="11"/>
  <c r="X819" i="11"/>
  <c r="X823" i="11"/>
  <c r="X827" i="11"/>
  <c r="X831" i="11"/>
  <c r="X835" i="11"/>
  <c r="X839" i="11"/>
  <c r="X843" i="11"/>
  <c r="X847" i="11"/>
  <c r="X851" i="11"/>
  <c r="X855" i="11"/>
  <c r="X859" i="11"/>
  <c r="X863" i="11"/>
  <c r="X867" i="11"/>
  <c r="X871" i="11"/>
  <c r="X875" i="11"/>
  <c r="X879" i="11"/>
  <c r="X59" i="11"/>
  <c r="X90" i="11"/>
  <c r="X104" i="11"/>
  <c r="X140" i="11"/>
  <c r="X312" i="11"/>
  <c r="X318" i="11"/>
  <c r="X336" i="11"/>
  <c r="X343" i="11"/>
  <c r="X367" i="11"/>
  <c r="X391" i="11"/>
  <c r="X439" i="11"/>
  <c r="X448" i="11"/>
  <c r="X453" i="11"/>
  <c r="X462" i="11"/>
  <c r="X471" i="11"/>
  <c r="X480" i="11"/>
  <c r="X485" i="11"/>
  <c r="X494" i="11"/>
  <c r="X503" i="11"/>
  <c r="X512" i="11"/>
  <c r="X517" i="11"/>
  <c r="X526" i="11"/>
  <c r="X535" i="11"/>
  <c r="X77" i="11"/>
  <c r="X116" i="11"/>
  <c r="X131" i="11"/>
  <c r="X144" i="11"/>
  <c r="X155" i="11"/>
  <c r="X164" i="11"/>
  <c r="X176" i="11"/>
  <c r="X187" i="11"/>
  <c r="X196" i="11"/>
  <c r="X208" i="11"/>
  <c r="X219" i="11"/>
  <c r="X228" i="11"/>
  <c r="X240" i="11"/>
  <c r="X251" i="11"/>
  <c r="X260" i="11"/>
  <c r="X272" i="11"/>
  <c r="X283" i="11"/>
  <c r="X292" i="11"/>
  <c r="X304" i="11"/>
  <c r="X331" i="11"/>
  <c r="X355" i="11"/>
  <c r="X362" i="11"/>
  <c r="X380" i="11"/>
  <c r="X386" i="11"/>
  <c r="X398" i="11"/>
  <c r="X403" i="11"/>
  <c r="X408" i="11"/>
  <c r="X414" i="11"/>
  <c r="X419" i="11"/>
  <c r="X424" i="11"/>
  <c r="X430" i="11"/>
  <c r="X435" i="11"/>
  <c r="X444" i="11"/>
  <c r="X449" i="11"/>
  <c r="X458" i="11"/>
  <c r="X467" i="11"/>
  <c r="X476" i="11"/>
  <c r="X481" i="11"/>
  <c r="X490" i="11"/>
  <c r="X499" i="11"/>
  <c r="X508" i="11"/>
  <c r="X513" i="11"/>
  <c r="X522" i="11"/>
  <c r="X531" i="11"/>
  <c r="X540" i="11"/>
  <c r="X544" i="11"/>
  <c r="X548" i="11"/>
  <c r="X552" i="11"/>
  <c r="X556" i="11"/>
  <c r="X560" i="11"/>
  <c r="X564" i="11"/>
  <c r="X568" i="11"/>
  <c r="X572" i="11"/>
  <c r="X576" i="11"/>
  <c r="X580" i="11"/>
  <c r="X584" i="11"/>
  <c r="X588" i="11"/>
  <c r="X592" i="11"/>
  <c r="X596" i="11"/>
  <c r="X600" i="11"/>
  <c r="X604" i="11"/>
  <c r="X608" i="11"/>
  <c r="X612" i="11"/>
  <c r="X87" i="11"/>
  <c r="X124" i="11"/>
  <c r="X139" i="11"/>
  <c r="X311" i="11"/>
  <c r="X335" i="11"/>
  <c r="X359" i="11"/>
  <c r="X366" i="11"/>
  <c r="X91" i="11"/>
  <c r="X120" i="11"/>
  <c r="X326" i="11"/>
  <c r="X350" i="11"/>
  <c r="X382" i="11"/>
  <c r="X400" i="11"/>
  <c r="X410" i="11"/>
  <c r="X442" i="11"/>
  <c r="X450" i="11"/>
  <c r="X456" i="11"/>
  <c r="X464" i="11"/>
  <c r="X472" i="11"/>
  <c r="X493" i="11"/>
  <c r="X501" i="11"/>
  <c r="X509" i="11"/>
  <c r="X515" i="11"/>
  <c r="X523" i="11"/>
  <c r="X550" i="11"/>
  <c r="X557" i="11"/>
  <c r="X582" i="11"/>
  <c r="X589" i="11"/>
  <c r="X613" i="11"/>
  <c r="X622" i="11"/>
  <c r="X636" i="11"/>
  <c r="X645" i="11"/>
  <c r="X654" i="11"/>
  <c r="X668" i="11"/>
  <c r="X677" i="11"/>
  <c r="X686" i="11"/>
  <c r="X700" i="11"/>
  <c r="X709" i="11"/>
  <c r="X718" i="11"/>
  <c r="X732" i="11"/>
  <c r="X741" i="11"/>
  <c r="X750" i="11"/>
  <c r="X764" i="11"/>
  <c r="X773" i="11"/>
  <c r="X782" i="11"/>
  <c r="X61" i="11"/>
  <c r="X96" i="11"/>
  <c r="X147" i="11"/>
  <c r="X168" i="11"/>
  <c r="X188" i="11"/>
  <c r="X211" i="11"/>
  <c r="X232" i="11"/>
  <c r="X252" i="11"/>
  <c r="X275" i="11"/>
  <c r="X296" i="11"/>
  <c r="X314" i="11"/>
  <c r="X339" i="11"/>
  <c r="X363" i="11"/>
  <c r="X375" i="11"/>
  <c r="X394" i="11"/>
  <c r="X427" i="11"/>
  <c r="X436" i="11"/>
  <c r="X465" i="11"/>
  <c r="X473" i="11"/>
  <c r="X479" i="11"/>
  <c r="X487" i="11"/>
  <c r="X495" i="11"/>
  <c r="X538" i="11"/>
  <c r="X545" i="11"/>
  <c r="X570" i="11"/>
  <c r="X577" i="11"/>
  <c r="X602" i="11"/>
  <c r="X618" i="11"/>
  <c r="X632" i="11"/>
  <c r="X641" i="11"/>
  <c r="X650" i="11"/>
  <c r="X664" i="11"/>
  <c r="X673" i="11"/>
  <c r="X682" i="11"/>
  <c r="X696" i="11"/>
  <c r="X705" i="11"/>
  <c r="X714" i="11"/>
  <c r="X728" i="11"/>
  <c r="X737" i="11"/>
  <c r="X746" i="11"/>
  <c r="X760" i="11"/>
  <c r="X769" i="11"/>
  <c r="X778" i="11"/>
  <c r="X123" i="11"/>
  <c r="X327" i="11"/>
  <c r="X352" i="11"/>
  <c r="X384" i="11"/>
  <c r="X411" i="11"/>
  <c r="X420" i="11"/>
  <c r="X437" i="11"/>
  <c r="X445" i="11"/>
  <c r="X451" i="11"/>
  <c r="X459" i="11"/>
  <c r="X502" i="11"/>
  <c r="X510" i="11"/>
  <c r="X518" i="11"/>
  <c r="X524" i="11"/>
  <c r="X532" i="11"/>
  <c r="X558" i="11"/>
  <c r="X565" i="11"/>
  <c r="X590" i="11"/>
  <c r="X597" i="11"/>
  <c r="X609" i="11"/>
  <c r="X614" i="11"/>
  <c r="X628" i="11"/>
  <c r="X637" i="11"/>
  <c r="X646" i="11"/>
  <c r="X660" i="11"/>
  <c r="X669" i="11"/>
  <c r="X678" i="11"/>
  <c r="X692" i="11"/>
  <c r="X701" i="11"/>
  <c r="X710" i="11"/>
  <c r="X724" i="11"/>
  <c r="X733" i="11"/>
  <c r="X742" i="11"/>
  <c r="X756" i="11"/>
  <c r="X765" i="11"/>
  <c r="X774" i="11"/>
  <c r="X788" i="11"/>
  <c r="X797" i="11"/>
  <c r="X806" i="11"/>
  <c r="X820" i="11"/>
  <c r="X829" i="11"/>
  <c r="X838" i="11"/>
  <c r="X852" i="11"/>
  <c r="X861" i="11"/>
  <c r="X870" i="11"/>
  <c r="X82" i="11"/>
  <c r="X112" i="11"/>
  <c r="X160" i="11"/>
  <c r="X180" i="11"/>
  <c r="X203" i="11"/>
  <c r="X224" i="11"/>
  <c r="X244" i="11"/>
  <c r="X267" i="11"/>
  <c r="X288" i="11"/>
  <c r="X308" i="11"/>
  <c r="X322" i="11"/>
  <c r="X346" i="11"/>
  <c r="X371" i="11"/>
  <c r="X390" i="11"/>
  <c r="X416" i="11"/>
  <c r="X426" i="11"/>
  <c r="X470" i="11"/>
  <c r="X478" i="11"/>
  <c r="X486" i="11"/>
  <c r="X492" i="11"/>
  <c r="X500" i="11"/>
  <c r="X529" i="11"/>
  <c r="X537" i="11"/>
  <c r="X562" i="11"/>
  <c r="X569" i="11"/>
  <c r="X594" i="11"/>
  <c r="X601" i="11"/>
  <c r="X617" i="11"/>
  <c r="X626" i="11"/>
  <c r="X640" i="11"/>
  <c r="X649" i="11"/>
  <c r="X658" i="11"/>
  <c r="X672" i="11"/>
  <c r="X681" i="11"/>
  <c r="X690" i="11"/>
  <c r="X704" i="11"/>
  <c r="X713" i="11"/>
  <c r="X722" i="11"/>
  <c r="X736" i="11"/>
  <c r="X745" i="11"/>
  <c r="X754" i="11"/>
  <c r="X768" i="11"/>
  <c r="X777" i="11"/>
  <c r="X70" i="11"/>
  <c r="X171" i="11"/>
  <c r="X212" i="11"/>
  <c r="X256" i="11"/>
  <c r="X299" i="11"/>
  <c r="X376" i="11"/>
  <c r="X395" i="11"/>
  <c r="X474" i="11"/>
  <c r="X488" i="11"/>
  <c r="X504" i="11"/>
  <c r="X533" i="11"/>
  <c r="X546" i="11"/>
  <c r="X585" i="11"/>
  <c r="X656" i="11"/>
  <c r="X665" i="11"/>
  <c r="X674" i="11"/>
  <c r="X720" i="11"/>
  <c r="X729" i="11"/>
  <c r="X738" i="11"/>
  <c r="X804" i="11"/>
  <c r="X809" i="11"/>
  <c r="X814" i="11"/>
  <c r="X825" i="11"/>
  <c r="X830" i="11"/>
  <c r="X856" i="11"/>
  <c r="X872" i="11"/>
  <c r="X877" i="11"/>
  <c r="X882" i="11"/>
  <c r="X891" i="11"/>
  <c r="X896" i="11"/>
  <c r="X905" i="11"/>
  <c r="X914" i="11"/>
  <c r="X923" i="11"/>
  <c r="X928" i="11"/>
  <c r="X937" i="11"/>
  <c r="X946" i="11"/>
  <c r="X955" i="11"/>
  <c r="X960" i="11"/>
  <c r="X969" i="11"/>
  <c r="X978" i="11"/>
  <c r="X987" i="11"/>
  <c r="X992" i="11"/>
  <c r="X1001" i="11"/>
  <c r="X1010" i="11"/>
  <c r="X1019" i="11"/>
  <c r="X1024" i="11"/>
  <c r="X1033" i="11"/>
  <c r="X1042" i="11"/>
  <c r="X1051" i="11"/>
  <c r="X1056" i="11"/>
  <c r="X1060" i="11"/>
  <c r="X1064" i="11"/>
  <c r="X1068" i="11"/>
  <c r="X1072" i="11"/>
  <c r="X1076" i="11"/>
  <c r="X1080" i="11"/>
  <c r="X1084" i="11"/>
  <c r="X1088" i="11"/>
  <c r="X1092" i="11"/>
  <c r="X1096" i="11"/>
  <c r="X1100" i="11"/>
  <c r="X1104" i="11"/>
  <c r="X1108" i="11"/>
  <c r="X1112" i="11"/>
  <c r="X1116" i="11"/>
  <c r="X1120" i="11"/>
  <c r="X1124" i="11"/>
  <c r="X1128" i="11"/>
  <c r="X1132" i="11"/>
  <c r="X1136" i="11"/>
  <c r="X1140" i="11"/>
  <c r="X1144" i="11"/>
  <c r="X1148" i="11"/>
  <c r="X1152" i="11"/>
  <c r="X1156" i="11"/>
  <c r="X1160" i="11"/>
  <c r="X1164" i="11"/>
  <c r="X1168" i="11"/>
  <c r="X1172" i="11"/>
  <c r="X1176" i="11"/>
  <c r="X1180" i="11"/>
  <c r="X1184" i="11"/>
  <c r="X1188" i="11"/>
  <c r="X1192" i="11"/>
  <c r="X1196" i="11"/>
  <c r="X1200" i="11"/>
  <c r="X1204" i="11"/>
  <c r="X1208" i="11"/>
  <c r="X1212" i="11"/>
  <c r="X1216" i="11"/>
  <c r="X1220" i="11"/>
  <c r="X1224" i="11"/>
  <c r="X1228" i="11"/>
  <c r="X1232" i="11"/>
  <c r="X1236" i="11"/>
  <c r="X1240" i="11"/>
  <c r="X1244" i="11"/>
  <c r="X1248" i="11"/>
  <c r="X1252" i="11"/>
  <c r="X1256" i="11"/>
  <c r="X1260" i="11"/>
  <c r="X1264" i="11"/>
  <c r="X1268" i="11"/>
  <c r="X1272" i="11"/>
  <c r="X1276" i="11"/>
  <c r="X1280" i="11"/>
  <c r="X1284" i="11"/>
  <c r="X1288" i="11"/>
  <c r="X1292" i="11"/>
  <c r="X1296" i="11"/>
  <c r="X1300" i="11"/>
  <c r="X1304" i="11"/>
  <c r="X1308" i="11"/>
  <c r="X1312" i="11"/>
  <c r="X1316" i="11"/>
  <c r="X1320" i="11"/>
  <c r="X1324" i="11"/>
  <c r="X1328" i="11"/>
  <c r="X1332" i="11"/>
  <c r="X431" i="11"/>
  <c r="X446" i="11"/>
  <c r="X460" i="11"/>
  <c r="X505" i="11"/>
  <c r="X519" i="11"/>
  <c r="X573" i="11"/>
  <c r="X598" i="11"/>
  <c r="X610" i="11"/>
  <c r="X620" i="11"/>
  <c r="X629" i="11"/>
  <c r="X638" i="11"/>
  <c r="X684" i="11"/>
  <c r="X693" i="11"/>
  <c r="X702" i="11"/>
  <c r="X748" i="11"/>
  <c r="X757" i="11"/>
  <c r="X766" i="11"/>
  <c r="X784" i="11"/>
  <c r="X789" i="11"/>
  <c r="X794" i="11"/>
  <c r="X836" i="11"/>
  <c r="X841" i="11"/>
  <c r="X846" i="11"/>
  <c r="X857" i="11"/>
  <c r="X862" i="11"/>
  <c r="X887" i="11"/>
  <c r="X892" i="11"/>
  <c r="X901" i="11"/>
  <c r="X910" i="11"/>
  <c r="X919" i="11"/>
  <c r="X924" i="11"/>
  <c r="X933" i="11"/>
  <c r="X942" i="11"/>
  <c r="X951" i="11"/>
  <c r="X956" i="11"/>
  <c r="X965" i="11"/>
  <c r="X974" i="11"/>
  <c r="X983" i="11"/>
  <c r="X988" i="11"/>
  <c r="X997" i="11"/>
  <c r="X1006" i="11"/>
  <c r="X1015" i="11"/>
  <c r="X81" i="11"/>
  <c r="X132" i="11"/>
  <c r="X179" i="11"/>
  <c r="X220" i="11"/>
  <c r="X264" i="11"/>
  <c r="X307" i="11"/>
  <c r="X332" i="11"/>
  <c r="X415" i="11"/>
  <c r="X461" i="11"/>
  <c r="X477" i="11"/>
  <c r="X491" i="11"/>
  <c r="X534" i="11"/>
  <c r="X561" i="11"/>
  <c r="X586" i="11"/>
  <c r="X648" i="11"/>
  <c r="X657" i="11"/>
  <c r="X666" i="11"/>
  <c r="X712" i="11"/>
  <c r="X721" i="11"/>
  <c r="X730" i="11"/>
  <c r="X776" i="11"/>
  <c r="X800" i="11"/>
  <c r="X805" i="11"/>
  <c r="X810" i="11"/>
  <c r="X816" i="11"/>
  <c r="X821" i="11"/>
  <c r="X826" i="11"/>
  <c r="X868" i="11"/>
  <c r="X873" i="11"/>
  <c r="X878" i="11"/>
  <c r="X883" i="11"/>
  <c r="X888" i="11"/>
  <c r="X897" i="11"/>
  <c r="X906" i="11"/>
  <c r="X915" i="11"/>
  <c r="X920" i="11"/>
  <c r="X929" i="11"/>
  <c r="X938" i="11"/>
  <c r="X947" i="11"/>
  <c r="X952" i="11"/>
  <c r="X961" i="11"/>
  <c r="X970" i="11"/>
  <c r="X979" i="11"/>
  <c r="X984" i="11"/>
  <c r="X993" i="11"/>
  <c r="X108" i="11"/>
  <c r="X441" i="11"/>
  <c r="X455" i="11"/>
  <c r="X514" i="11"/>
  <c r="X528" i="11"/>
  <c r="X542" i="11"/>
  <c r="X581" i="11"/>
  <c r="X606" i="11"/>
  <c r="X644" i="11"/>
  <c r="X653" i="11"/>
  <c r="X662" i="11"/>
  <c r="X708" i="11"/>
  <c r="X717" i="11"/>
  <c r="X726" i="11"/>
  <c r="X772" i="11"/>
  <c r="X781" i="11"/>
  <c r="X793" i="11"/>
  <c r="X798" i="11"/>
  <c r="X824" i="11"/>
  <c r="X840" i="11"/>
  <c r="X845" i="11"/>
  <c r="X850" i="11"/>
  <c r="X866" i="11"/>
  <c r="X886" i="11"/>
  <c r="X895" i="11"/>
  <c r="X900" i="11"/>
  <c r="X909" i="11"/>
  <c r="X918" i="11"/>
  <c r="X927" i="11"/>
  <c r="X932" i="11"/>
  <c r="X941" i="11"/>
  <c r="X950" i="11"/>
  <c r="X959" i="11"/>
  <c r="X964" i="11"/>
  <c r="X973" i="11"/>
  <c r="X982" i="11"/>
  <c r="X991" i="11"/>
  <c r="X996" i="11"/>
  <c r="X334" i="11"/>
  <c r="X447" i="11"/>
  <c r="X506" i="11"/>
  <c r="X536" i="11"/>
  <c r="X630" i="11"/>
  <c r="X685" i="11"/>
  <c r="X740" i="11"/>
  <c r="X758" i="11"/>
  <c r="X790" i="11"/>
  <c r="X832" i="11"/>
  <c r="X842" i="11"/>
  <c r="X853" i="11"/>
  <c r="X884" i="11"/>
  <c r="X893" i="11"/>
  <c r="X902" i="11"/>
  <c r="X911" i="11"/>
  <c r="X948" i="11"/>
  <c r="X957" i="11"/>
  <c r="X966" i="11"/>
  <c r="X975" i="11"/>
  <c r="X1002" i="11"/>
  <c r="X1008" i="11"/>
  <c r="X1020" i="11"/>
  <c r="X1025" i="11"/>
  <c r="X1030" i="11"/>
  <c r="X1035" i="11"/>
  <c r="X1061" i="11"/>
  <c r="X1070" i="11"/>
  <c r="X1079" i="11"/>
  <c r="X1093" i="11"/>
  <c r="X1102" i="11"/>
  <c r="X1111" i="11"/>
  <c r="X1125" i="11"/>
  <c r="X1134" i="11"/>
  <c r="X1143" i="11"/>
  <c r="X1157" i="11"/>
  <c r="X1166" i="11"/>
  <c r="X1175" i="11"/>
  <c r="X1189" i="11"/>
  <c r="X1198" i="11"/>
  <c r="X1207" i="11"/>
  <c r="X1221" i="11"/>
  <c r="X1230" i="11"/>
  <c r="X1239" i="11"/>
  <c r="X1253" i="11"/>
  <c r="X1262" i="11"/>
  <c r="X1271" i="11"/>
  <c r="X1285" i="11"/>
  <c r="X1294" i="11"/>
  <c r="X1303" i="11"/>
  <c r="X1317" i="11"/>
  <c r="X1326" i="11"/>
  <c r="X1335" i="11"/>
  <c r="X1339" i="11"/>
  <c r="X1343" i="11"/>
  <c r="X1347" i="11"/>
  <c r="X1351" i="11"/>
  <c r="X1355" i="11"/>
  <c r="X1359" i="11"/>
  <c r="X1363" i="11"/>
  <c r="X1367" i="11"/>
  <c r="X1371" i="11"/>
  <c r="X1375" i="11"/>
  <c r="X1379" i="11"/>
  <c r="X1383" i="11"/>
  <c r="X1387" i="11"/>
  <c r="X1391" i="11"/>
  <c r="X1395" i="11"/>
  <c r="X1399" i="11"/>
  <c r="X1403" i="11"/>
  <c r="X1407" i="11"/>
  <c r="X1411" i="11"/>
  <c r="X1415" i="11"/>
  <c r="X1419" i="11"/>
  <c r="X1423" i="11"/>
  <c r="X1427" i="11"/>
  <c r="X1431" i="11"/>
  <c r="X1435" i="11"/>
  <c r="X1439" i="11"/>
  <c r="X1443" i="11"/>
  <c r="X1447" i="11"/>
  <c r="X1451" i="11"/>
  <c r="X1455" i="11"/>
  <c r="X1459" i="11"/>
  <c r="X1463" i="11"/>
  <c r="X1467" i="11"/>
  <c r="X1471" i="11"/>
  <c r="X1475" i="11"/>
  <c r="X1479" i="11"/>
  <c r="X1483" i="11"/>
  <c r="X1487" i="11"/>
  <c r="X99" i="11"/>
  <c r="X192" i="11"/>
  <c r="X276" i="11"/>
  <c r="X340" i="11"/>
  <c r="X482" i="11"/>
  <c r="X633" i="11"/>
  <c r="X688" i="11"/>
  <c r="X706" i="11"/>
  <c r="X761" i="11"/>
  <c r="X801" i="11"/>
  <c r="X812" i="11"/>
  <c r="X822" i="11"/>
  <c r="X864" i="11"/>
  <c r="X874" i="11"/>
  <c r="X912" i="11"/>
  <c r="X921" i="11"/>
  <c r="X930" i="11"/>
  <c r="X939" i="11"/>
  <c r="X976" i="11"/>
  <c r="X985" i="11"/>
  <c r="X994" i="11"/>
  <c r="X1014" i="11"/>
  <c r="X1036" i="11"/>
  <c r="X1041" i="11"/>
  <c r="X1046" i="11"/>
  <c r="X1052" i="11"/>
  <c r="X1057" i="11"/>
  <c r="X1066" i="11"/>
  <c r="X1075" i="11"/>
  <c r="X1089" i="11"/>
  <c r="X1098" i="11"/>
  <c r="X1107" i="11"/>
  <c r="X1121" i="11"/>
  <c r="X1130" i="11"/>
  <c r="X1139" i="11"/>
  <c r="X1153" i="11"/>
  <c r="X1162" i="11"/>
  <c r="X1171" i="11"/>
  <c r="X1185" i="11"/>
  <c r="X1194" i="11"/>
  <c r="X1203" i="11"/>
  <c r="X1217" i="11"/>
  <c r="X1226" i="11"/>
  <c r="X1235" i="11"/>
  <c r="X1249" i="11"/>
  <c r="X1258" i="11"/>
  <c r="X1267" i="11"/>
  <c r="X1281" i="11"/>
  <c r="X1290" i="11"/>
  <c r="X1299" i="11"/>
  <c r="X1313" i="11"/>
  <c r="X1322" i="11"/>
  <c r="X1331" i="11"/>
  <c r="X107" i="11"/>
  <c r="X344" i="11"/>
  <c r="X387" i="11"/>
  <c r="X422" i="11"/>
  <c r="X454" i="11"/>
  <c r="X511" i="11"/>
  <c r="X541" i="11"/>
  <c r="X566" i="11"/>
  <c r="X652" i="11"/>
  <c r="X670" i="11"/>
  <c r="X725" i="11"/>
  <c r="X780" i="11"/>
  <c r="X802" i="11"/>
  <c r="X833" i="11"/>
  <c r="X844" i="11"/>
  <c r="X854" i="11"/>
  <c r="X885" i="11"/>
  <c r="X894" i="11"/>
  <c r="X903" i="11"/>
  <c r="X940" i="11"/>
  <c r="X949" i="11"/>
  <c r="X958" i="11"/>
  <c r="X967" i="11"/>
  <c r="X1003" i="11"/>
  <c r="X1009" i="11"/>
  <c r="X1016" i="11"/>
  <c r="X1021" i="11"/>
  <c r="X1026" i="11"/>
  <c r="X1031" i="11"/>
  <c r="X1047" i="11"/>
  <c r="X1062" i="11"/>
  <c r="X1071" i="11"/>
  <c r="X1085" i="11"/>
  <c r="X1094" i="11"/>
  <c r="X1103" i="11"/>
  <c r="X1117" i="11"/>
  <c r="X1126" i="11"/>
  <c r="X1135" i="11"/>
  <c r="X1149" i="11"/>
  <c r="X1158" i="11"/>
  <c r="X1167" i="11"/>
  <c r="X1181" i="11"/>
  <c r="X1190" i="11"/>
  <c r="X1199" i="11"/>
  <c r="X1213" i="11"/>
  <c r="X1222" i="11"/>
  <c r="X1231" i="11"/>
  <c r="X1245" i="11"/>
  <c r="X1254" i="11"/>
  <c r="X1263" i="11"/>
  <c r="X1277" i="11"/>
  <c r="X1286" i="11"/>
  <c r="X1295" i="11"/>
  <c r="X1309" i="11"/>
  <c r="X1318" i="11"/>
  <c r="X1327" i="11"/>
  <c r="X1336" i="11"/>
  <c r="X1340" i="11"/>
  <c r="X1344" i="11"/>
  <c r="X1348" i="11"/>
  <c r="X1352" i="11"/>
  <c r="X1356" i="11"/>
  <c r="X1360" i="11"/>
  <c r="X1364" i="11"/>
  <c r="X1368" i="11"/>
  <c r="X1372" i="11"/>
  <c r="X1376" i="11"/>
  <c r="X1380" i="11"/>
  <c r="X1384" i="11"/>
  <c r="X1388" i="11"/>
  <c r="X1392" i="11"/>
  <c r="X1396" i="11"/>
  <c r="X1400" i="11"/>
  <c r="X1404" i="11"/>
  <c r="X1408" i="11"/>
  <c r="X1412" i="11"/>
  <c r="X1416" i="11"/>
  <c r="X1420" i="11"/>
  <c r="X1424" i="11"/>
  <c r="X1428" i="11"/>
  <c r="X1432" i="11"/>
  <c r="X1436" i="11"/>
  <c r="X1440" i="11"/>
  <c r="X1444" i="11"/>
  <c r="X1448" i="11"/>
  <c r="X1452" i="11"/>
  <c r="X1456" i="11"/>
  <c r="X1460" i="11"/>
  <c r="X1464" i="11"/>
  <c r="X1468" i="11"/>
  <c r="X1472" i="11"/>
  <c r="X1476" i="11"/>
  <c r="X1480" i="11"/>
  <c r="X1484" i="11"/>
  <c r="X1488" i="11"/>
  <c r="X200" i="11"/>
  <c r="X284" i="11"/>
  <c r="X483" i="11"/>
  <c r="X593" i="11"/>
  <c r="X616" i="11"/>
  <c r="X634" i="11"/>
  <c r="X156" i="11"/>
  <c r="X243" i="11"/>
  <c r="X406" i="11"/>
  <c r="X440" i="11"/>
  <c r="X469" i="11"/>
  <c r="X554" i="11"/>
  <c r="X625" i="11"/>
  <c r="X680" i="11"/>
  <c r="X698" i="11"/>
  <c r="X753" i="11"/>
  <c r="X808" i="11"/>
  <c r="X818" i="11"/>
  <c r="X860" i="11"/>
  <c r="X881" i="11"/>
  <c r="X890" i="11"/>
  <c r="X899" i="11"/>
  <c r="X936" i="11"/>
  <c r="X945" i="11"/>
  <c r="X954" i="11"/>
  <c r="X963" i="11"/>
  <c r="X1000" i="11"/>
  <c r="X1007" i="11"/>
  <c r="X1013" i="11"/>
  <c r="X1040" i="11"/>
  <c r="X1045" i="11"/>
  <c r="X1050" i="11"/>
  <c r="X1055" i="11"/>
  <c r="X1065" i="11"/>
  <c r="X1074" i="11"/>
  <c r="X1083" i="11"/>
  <c r="X1097" i="11"/>
  <c r="X1106" i="11"/>
  <c r="X1115" i="11"/>
  <c r="X1129" i="11"/>
  <c r="X1138" i="11"/>
  <c r="X1147" i="11"/>
  <c r="X1161" i="11"/>
  <c r="X1170" i="11"/>
  <c r="X1179" i="11"/>
  <c r="X1193" i="11"/>
  <c r="X1202" i="11"/>
  <c r="X1211" i="11"/>
  <c r="X1225" i="11"/>
  <c r="X1234" i="11"/>
  <c r="X1243" i="11"/>
  <c r="X1257" i="11"/>
  <c r="X1266" i="11"/>
  <c r="X1275" i="11"/>
  <c r="X1289" i="11"/>
  <c r="X1298" i="11"/>
  <c r="X1307" i="11"/>
  <c r="X1321" i="11"/>
  <c r="X1330" i="11"/>
  <c r="X1489" i="11"/>
  <c r="X1291" i="11"/>
  <c r="X1273" i="11"/>
  <c r="X1227" i="11"/>
  <c r="X1209" i="11"/>
  <c r="X1154" i="11"/>
  <c r="X1099" i="11"/>
  <c r="X1081" i="11"/>
  <c r="X1032" i="11"/>
  <c r="X995" i="11"/>
  <c r="X922" i="11"/>
  <c r="X904" i="11"/>
  <c r="X865" i="11"/>
  <c r="X744" i="11"/>
  <c r="X661" i="11"/>
  <c r="X621" i="11"/>
  <c r="X553" i="11"/>
  <c r="X468" i="11"/>
  <c r="X399" i="11"/>
  <c r="X235" i="11"/>
  <c r="X1478" i="11"/>
  <c r="X1454" i="11"/>
  <c r="X1430" i="11"/>
  <c r="X1406" i="11"/>
  <c r="X1398" i="11"/>
  <c r="X1374" i="11"/>
  <c r="X1366" i="11"/>
  <c r="X1358" i="11"/>
  <c r="X1350" i="11"/>
  <c r="X1342" i="11"/>
  <c r="X1334" i="11"/>
  <c r="X1325" i="11"/>
  <c r="X1279" i="11"/>
  <c r="X1270" i="11"/>
  <c r="X1261" i="11"/>
  <c r="X1215" i="11"/>
  <c r="X1206" i="11"/>
  <c r="X1197" i="11"/>
  <c r="X1151" i="11"/>
  <c r="X1142" i="11"/>
  <c r="X1133" i="11"/>
  <c r="X1087" i="11"/>
  <c r="X1078" i="11"/>
  <c r="X1069" i="11"/>
  <c r="X1039" i="11"/>
  <c r="X1029" i="11"/>
  <c r="X1018" i="11"/>
  <c r="X990" i="11"/>
  <c r="X972" i="11"/>
  <c r="X935" i="11"/>
  <c r="X917" i="11"/>
  <c r="X734" i="11"/>
  <c r="X605" i="11"/>
  <c r="X549" i="11"/>
  <c r="X368" i="11"/>
  <c r="X1315" i="11"/>
  <c r="X1306" i="11"/>
  <c r="X1297" i="11"/>
  <c r="X1251" i="11"/>
  <c r="X1242" i="11"/>
  <c r="X1233" i="11"/>
  <c r="X1187" i="11"/>
  <c r="X1178" i="11"/>
  <c r="X1169" i="11"/>
  <c r="X1123" i="11"/>
  <c r="X1114" i="11"/>
  <c r="X1105" i="11"/>
  <c r="X1059" i="11"/>
  <c r="X1049" i="11"/>
  <c r="X1028" i="11"/>
  <c r="X1005" i="11"/>
  <c r="X971" i="11"/>
  <c r="X953" i="11"/>
  <c r="X898" i="11"/>
  <c r="X880" i="11"/>
  <c r="X817" i="11"/>
  <c r="X796" i="11"/>
  <c r="X770" i="11"/>
  <c r="X697" i="11"/>
  <c r="X527" i="11"/>
  <c r="X463" i="11"/>
  <c r="X364" i="11"/>
  <c r="X1470" i="11"/>
  <c r="X1446" i="11"/>
  <c r="X1422" i="11"/>
  <c r="X1390" i="11"/>
  <c r="X1485" i="11"/>
  <c r="X1477" i="11"/>
  <c r="X1469" i="11"/>
  <c r="X1461" i="11"/>
  <c r="X1453" i="11"/>
  <c r="X1445" i="11"/>
  <c r="X1437" i="11"/>
  <c r="X1429" i="11"/>
  <c r="X1421" i="11"/>
  <c r="X1413" i="11"/>
  <c r="X1405" i="11"/>
  <c r="X1397" i="11"/>
  <c r="X1389" i="11"/>
  <c r="X1381" i="11"/>
  <c r="X1373" i="11"/>
  <c r="X1365" i="11"/>
  <c r="X1357" i="11"/>
  <c r="X1349" i="11"/>
  <c r="X1341" i="11"/>
  <c r="X1333" i="11"/>
  <c r="X1287" i="11"/>
  <c r="X1278" i="11"/>
  <c r="X1269" i="11"/>
  <c r="X1223" i="11"/>
  <c r="X1214" i="11"/>
  <c r="X1205" i="11"/>
  <c r="X1159" i="11"/>
  <c r="X1150" i="11"/>
  <c r="X1141" i="11"/>
  <c r="X1095" i="11"/>
  <c r="X1086" i="11"/>
  <c r="X1077" i="11"/>
  <c r="X1038" i="11"/>
  <c r="X1027" i="11"/>
  <c r="X1017" i="11"/>
  <c r="X989" i="11"/>
  <c r="X934" i="11"/>
  <c r="X916" i="11"/>
  <c r="X858" i="11"/>
  <c r="X837" i="11"/>
  <c r="X694" i="11"/>
  <c r="X525" i="11"/>
  <c r="X438" i="11"/>
  <c r="X358" i="11"/>
  <c r="X148" i="11"/>
  <c r="X1282" i="11"/>
  <c r="X1218" i="11"/>
  <c r="X1163" i="11"/>
  <c r="X1145" i="11"/>
  <c r="X1090" i="11"/>
  <c r="X1053" i="11"/>
  <c r="X977" i="11"/>
  <c r="X1486" i="11"/>
  <c r="X1462" i="11"/>
  <c r="X1438" i="11"/>
  <c r="X1414" i="11"/>
  <c r="X1382" i="11"/>
  <c r="X1323" i="11"/>
  <c r="X1314" i="11"/>
  <c r="X1305" i="11"/>
  <c r="X1259" i="11"/>
  <c r="X1250" i="11"/>
  <c r="X1241" i="11"/>
  <c r="X1195" i="11"/>
  <c r="X1186" i="11"/>
  <c r="X1177" i="11"/>
  <c r="X1131" i="11"/>
  <c r="X1122" i="11"/>
  <c r="X1113" i="11"/>
  <c r="X1067" i="11"/>
  <c r="X1058" i="11"/>
  <c r="X1048" i="11"/>
  <c r="X1037" i="11"/>
  <c r="X1004" i="11"/>
  <c r="X986" i="11"/>
  <c r="X968" i="11"/>
  <c r="X931" i="11"/>
  <c r="X913" i="11"/>
  <c r="X876" i="11"/>
  <c r="X834" i="11"/>
  <c r="X813" i="11"/>
  <c r="X792" i="11"/>
  <c r="X762" i="11"/>
  <c r="X689" i="11"/>
  <c r="X642" i="11"/>
  <c r="X520" i="11"/>
  <c r="X320" i="11"/>
  <c r="X136" i="11"/>
  <c r="C23" i="11"/>
  <c r="S65" i="11" s="1"/>
  <c r="I23" i="11"/>
  <c r="AA50" i="11"/>
  <c r="C9" i="11"/>
  <c r="E85" i="4"/>
  <c r="I16" i="11"/>
  <c r="I17" i="11" s="1"/>
  <c r="C8" i="11"/>
  <c r="F17" i="11"/>
  <c r="C17" i="11"/>
  <c r="X55" i="11"/>
  <c r="X63" i="11"/>
  <c r="X71" i="11"/>
  <c r="X51" i="11"/>
  <c r="X53" i="11"/>
  <c r="X60" i="11"/>
  <c r="X78" i="11"/>
  <c r="X86" i="11"/>
  <c r="X94" i="11"/>
  <c r="X50" i="11"/>
  <c r="X52" i="11"/>
  <c r="C20" i="11"/>
  <c r="I20" i="11"/>
  <c r="F20" i="11"/>
  <c r="X73" i="11"/>
  <c r="X66" i="11"/>
  <c r="X57" i="11"/>
  <c r="AA51" i="11"/>
  <c r="B9" i="11"/>
  <c r="I22" i="11" s="1"/>
  <c r="B52" i="11"/>
  <c r="X1165" i="11" l="1"/>
  <c r="X1466" i="11"/>
  <c r="X173" i="11"/>
  <c r="X121" i="11"/>
  <c r="X578" i="11"/>
  <c r="X1183" i="11"/>
  <c r="X1474" i="11"/>
  <c r="X161" i="11"/>
  <c r="X97" i="11"/>
  <c r="X849" i="11"/>
  <c r="X1311" i="11"/>
  <c r="X418" i="11"/>
  <c r="X348" i="11"/>
  <c r="X248" i="11"/>
  <c r="X163" i="11"/>
  <c r="X433" i="11"/>
  <c r="X401" i="11"/>
  <c r="X324" i="11"/>
  <c r="X255" i="11"/>
  <c r="X191" i="11"/>
  <c r="X127" i="11"/>
  <c r="X383" i="11"/>
  <c r="X65" i="11"/>
  <c r="X278" i="11"/>
  <c r="X246" i="11"/>
  <c r="X214" i="11"/>
  <c r="X182" i="11"/>
  <c r="X150" i="11"/>
  <c r="X118" i="11"/>
  <c r="X84" i="11"/>
  <c r="X385" i="11"/>
  <c r="X353" i="11"/>
  <c r="X317" i="11"/>
  <c r="X281" i="11"/>
  <c r="X245" i="11"/>
  <c r="X205" i="11"/>
  <c r="X141" i="11"/>
  <c r="X88" i="11"/>
  <c r="X1023" i="11"/>
  <c r="X1346" i="11"/>
  <c r="X325" i="11"/>
  <c r="X293" i="11"/>
  <c r="X261" i="11"/>
  <c r="X229" i="11"/>
  <c r="X185" i="11"/>
  <c r="X145" i="11"/>
  <c r="X101" i="11"/>
  <c r="X432" i="11"/>
  <c r="X999" i="11"/>
  <c r="X1238" i="11"/>
  <c r="X1410" i="11"/>
  <c r="X74" i="11"/>
  <c r="X908" i="11"/>
  <c r="X1174" i="11"/>
  <c r="X1362" i="11"/>
  <c r="X193" i="11"/>
  <c r="X149" i="11"/>
  <c r="X109" i="11"/>
  <c r="X56" i="11"/>
  <c r="X981" i="11"/>
  <c r="X1229" i="11"/>
  <c r="X1402" i="11"/>
  <c r="X1482" i="11"/>
  <c r="X225" i="11"/>
  <c r="X189" i="11"/>
  <c r="X153" i="11"/>
  <c r="X117" i="11"/>
  <c r="X79" i="11"/>
  <c r="X786" i="11"/>
  <c r="X1110" i="11"/>
  <c r="X1302" i="11"/>
  <c r="X1418" i="11"/>
  <c r="S63" i="11"/>
  <c r="S59" i="11"/>
  <c r="X1386" i="11"/>
  <c r="X1458" i="11"/>
  <c r="S51" i="11"/>
  <c r="S53" i="11"/>
  <c r="S71" i="11"/>
  <c r="S55" i="11"/>
  <c r="X1354" i="11"/>
  <c r="X1426" i="11"/>
  <c r="S54" i="11"/>
  <c r="X201" i="11"/>
  <c r="X169" i="11"/>
  <c r="X137" i="11"/>
  <c r="X105" i="11"/>
  <c r="X62" i="11"/>
  <c r="X828" i="11"/>
  <c r="X1101" i="11"/>
  <c r="X1247" i="11"/>
  <c r="X1378" i="11"/>
  <c r="X1450" i="11"/>
  <c r="S94" i="11"/>
  <c r="S86" i="11"/>
  <c r="X1370" i="11"/>
  <c r="X316" i="11"/>
  <c r="X404" i="11"/>
  <c r="X848" i="11"/>
  <c r="X980" i="11"/>
  <c r="X1063" i="11"/>
  <c r="X1146" i="11"/>
  <c r="X1237" i="11"/>
  <c r="X1319" i="11"/>
  <c r="X1385" i="11"/>
  <c r="X1449" i="11"/>
  <c r="X1433" i="11"/>
  <c r="X1377" i="11"/>
  <c r="X496" i="11"/>
  <c r="X869" i="11"/>
  <c r="X998" i="11"/>
  <c r="X1073" i="11"/>
  <c r="X1155" i="11"/>
  <c r="X1246" i="11"/>
  <c r="X1329" i="11"/>
  <c r="X1393" i="11"/>
  <c r="X1457" i="11"/>
  <c r="X752" i="11"/>
  <c r="X1127" i="11"/>
  <c r="X1369" i="11"/>
  <c r="X785" i="11"/>
  <c r="X962" i="11"/>
  <c r="X1054" i="11"/>
  <c r="X1137" i="11"/>
  <c r="X1219" i="11"/>
  <c r="X1310" i="11"/>
  <c r="X1441" i="11"/>
  <c r="X574" i="11"/>
  <c r="X889" i="11"/>
  <c r="X1011" i="11"/>
  <c r="X1082" i="11"/>
  <c r="X1173" i="11"/>
  <c r="X1255" i="11"/>
  <c r="X1337" i="11"/>
  <c r="X1401" i="11"/>
  <c r="X1465" i="11"/>
  <c r="X624" i="11"/>
  <c r="X907" i="11"/>
  <c r="X1012" i="11"/>
  <c r="X1091" i="11"/>
  <c r="X1182" i="11"/>
  <c r="X1265" i="11"/>
  <c r="X1345" i="11"/>
  <c r="X1409" i="11"/>
  <c r="X1473" i="11"/>
  <c r="X676" i="11"/>
  <c r="X925" i="11"/>
  <c r="X1022" i="11"/>
  <c r="X1109" i="11"/>
  <c r="X1191" i="11"/>
  <c r="X1274" i="11"/>
  <c r="X1353" i="11"/>
  <c r="X1417" i="11"/>
  <c r="X1481" i="11"/>
  <c r="X749" i="11"/>
  <c r="X943" i="11"/>
  <c r="X1043" i="11"/>
  <c r="X1118" i="11"/>
  <c r="X1201" i="11"/>
  <c r="X1283" i="11"/>
  <c r="X1361" i="11"/>
  <c r="X1425" i="11"/>
  <c r="D26" i="11"/>
  <c r="X944" i="11"/>
  <c r="X1044" i="11"/>
  <c r="X1210" i="11"/>
  <c r="X1301" i="11"/>
  <c r="S62" i="11"/>
  <c r="S74" i="11"/>
  <c r="S79" i="11"/>
  <c r="S83" i="11"/>
  <c r="S88" i="11"/>
  <c r="S92" i="11"/>
  <c r="T92" i="11" s="1"/>
  <c r="S97" i="11"/>
  <c r="S101" i="11"/>
  <c r="T101" i="11" s="1"/>
  <c r="S105" i="11"/>
  <c r="S109" i="11"/>
  <c r="S113" i="11"/>
  <c r="S117" i="11"/>
  <c r="S121" i="11"/>
  <c r="S125" i="11"/>
  <c r="T125" i="11" s="1"/>
  <c r="S129" i="11"/>
  <c r="S133" i="11"/>
  <c r="T133" i="11" s="1"/>
  <c r="S137" i="11"/>
  <c r="S141" i="11"/>
  <c r="S145" i="11"/>
  <c r="S149" i="11"/>
  <c r="S153" i="11"/>
  <c r="S157" i="11"/>
  <c r="S161" i="11"/>
  <c r="S165" i="11"/>
  <c r="T165" i="11" s="1"/>
  <c r="S169" i="11"/>
  <c r="S173" i="11"/>
  <c r="S177" i="11"/>
  <c r="S181" i="11"/>
  <c r="S185" i="11"/>
  <c r="S189" i="11"/>
  <c r="S193" i="11"/>
  <c r="S197" i="11"/>
  <c r="T197" i="11" s="1"/>
  <c r="S201" i="11"/>
  <c r="S205" i="11"/>
  <c r="S209" i="11"/>
  <c r="S213" i="11"/>
  <c r="S217" i="11"/>
  <c r="S221" i="11"/>
  <c r="T221" i="11" s="1"/>
  <c r="S225" i="11"/>
  <c r="S229" i="11"/>
  <c r="T229" i="11" s="1"/>
  <c r="S233" i="11"/>
  <c r="S237" i="11"/>
  <c r="S241" i="11"/>
  <c r="S245" i="11"/>
  <c r="S249" i="11"/>
  <c r="S253" i="11"/>
  <c r="T253" i="11" s="1"/>
  <c r="S257" i="11"/>
  <c r="S261" i="11"/>
  <c r="T261" i="11" s="1"/>
  <c r="S265" i="11"/>
  <c r="S269" i="11"/>
  <c r="S273" i="11"/>
  <c r="S277" i="11"/>
  <c r="S281" i="11"/>
  <c r="S285" i="11"/>
  <c r="T285" i="11" s="1"/>
  <c r="S289" i="11"/>
  <c r="S293" i="11"/>
  <c r="S297" i="11"/>
  <c r="S301" i="11"/>
  <c r="S305" i="11"/>
  <c r="S309" i="11"/>
  <c r="S57" i="11"/>
  <c r="S69" i="11"/>
  <c r="T69" i="11" s="1"/>
  <c r="S58" i="11"/>
  <c r="S64" i="11"/>
  <c r="T64" i="11" s="1"/>
  <c r="S75" i="11"/>
  <c r="S80" i="11"/>
  <c r="S84" i="11"/>
  <c r="S89" i="11"/>
  <c r="S93" i="11"/>
  <c r="S98" i="11"/>
  <c r="T98" i="11" s="1"/>
  <c r="S102" i="11"/>
  <c r="S106" i="11"/>
  <c r="T106" i="11" s="1"/>
  <c r="S110" i="11"/>
  <c r="S114" i="11"/>
  <c r="S118" i="11"/>
  <c r="S122" i="11"/>
  <c r="S126" i="11"/>
  <c r="S130" i="11"/>
  <c r="T130" i="11" s="1"/>
  <c r="S134" i="11"/>
  <c r="S138" i="11"/>
  <c r="T138" i="11" s="1"/>
  <c r="S142" i="11"/>
  <c r="S146" i="11"/>
  <c r="S150" i="11"/>
  <c r="S154" i="11"/>
  <c r="S158" i="11"/>
  <c r="S162" i="11"/>
  <c r="S166" i="11"/>
  <c r="S170" i="11"/>
  <c r="T170" i="11" s="1"/>
  <c r="S174" i="11"/>
  <c r="S178" i="11"/>
  <c r="S182" i="11"/>
  <c r="S186" i="11"/>
  <c r="S190" i="11"/>
  <c r="S194" i="11"/>
  <c r="S198" i="11"/>
  <c r="S202" i="11"/>
  <c r="T202" i="11" s="1"/>
  <c r="S206" i="11"/>
  <c r="S210" i="11"/>
  <c r="S214" i="11"/>
  <c r="S218" i="11"/>
  <c r="S222" i="11"/>
  <c r="S226" i="11"/>
  <c r="T226" i="11" s="1"/>
  <c r="S230" i="11"/>
  <c r="S234" i="11"/>
  <c r="T234" i="11" s="1"/>
  <c r="S238" i="11"/>
  <c r="S242" i="11"/>
  <c r="S246" i="11"/>
  <c r="S250" i="11"/>
  <c r="S254" i="11"/>
  <c r="S258" i="11"/>
  <c r="T258" i="11" s="1"/>
  <c r="S262" i="11"/>
  <c r="S266" i="11"/>
  <c r="S270" i="11"/>
  <c r="S274" i="11"/>
  <c r="S278" i="11"/>
  <c r="S282" i="11"/>
  <c r="S286" i="11"/>
  <c r="S290" i="11"/>
  <c r="T290" i="11" s="1"/>
  <c r="S294" i="11"/>
  <c r="S298" i="11"/>
  <c r="T298" i="11" s="1"/>
  <c r="S302" i="11"/>
  <c r="S306" i="11"/>
  <c r="S310" i="11"/>
  <c r="S70" i="11"/>
  <c r="S76" i="11"/>
  <c r="S85" i="11"/>
  <c r="T85" i="11" s="1"/>
  <c r="S95" i="11"/>
  <c r="S103" i="11"/>
  <c r="S111" i="11"/>
  <c r="S119" i="11"/>
  <c r="S127" i="11"/>
  <c r="S135" i="11"/>
  <c r="S143" i="11"/>
  <c r="S151" i="11"/>
  <c r="S159" i="11"/>
  <c r="S167" i="11"/>
  <c r="T167" i="11" s="1"/>
  <c r="S175" i="11"/>
  <c r="S183" i="11"/>
  <c r="S191" i="11"/>
  <c r="S199" i="11"/>
  <c r="S207" i="11"/>
  <c r="S215" i="11"/>
  <c r="T215" i="11" s="1"/>
  <c r="S223" i="11"/>
  <c r="S231" i="11"/>
  <c r="T231" i="11" s="1"/>
  <c r="S239" i="11"/>
  <c r="S247" i="11"/>
  <c r="S255" i="11"/>
  <c r="S263" i="11"/>
  <c r="S271" i="11"/>
  <c r="S279" i="11"/>
  <c r="T279" i="11" s="1"/>
  <c r="S287" i="11"/>
  <c r="S295" i="11"/>
  <c r="T295" i="11" s="1"/>
  <c r="S303" i="11"/>
  <c r="S315" i="11"/>
  <c r="S324" i="11"/>
  <c r="S333" i="11"/>
  <c r="S338" i="11"/>
  <c r="S347" i="11"/>
  <c r="T347" i="11" s="1"/>
  <c r="S356" i="11"/>
  <c r="S365" i="11"/>
  <c r="T365" i="11" s="1"/>
  <c r="S370" i="11"/>
  <c r="S379" i="11"/>
  <c r="S388" i="11"/>
  <c r="S397" i="11"/>
  <c r="S401" i="11"/>
  <c r="S405" i="11"/>
  <c r="T405" i="11" s="1"/>
  <c r="S409" i="11"/>
  <c r="S413" i="11"/>
  <c r="T413" i="11" s="1"/>
  <c r="S417" i="11"/>
  <c r="S421" i="11"/>
  <c r="S425" i="11"/>
  <c r="S429" i="11"/>
  <c r="S433" i="11"/>
  <c r="S437" i="11"/>
  <c r="T437" i="11" s="1"/>
  <c r="S441" i="11"/>
  <c r="S445" i="11"/>
  <c r="T445" i="11" s="1"/>
  <c r="S449" i="11"/>
  <c r="S453" i="11"/>
  <c r="S457" i="11"/>
  <c r="S461" i="11"/>
  <c r="S465" i="11"/>
  <c r="S469" i="11"/>
  <c r="T469" i="11" s="1"/>
  <c r="S473" i="11"/>
  <c r="S477" i="11"/>
  <c r="T477" i="11" s="1"/>
  <c r="S481" i="11"/>
  <c r="S485" i="11"/>
  <c r="S489" i="11"/>
  <c r="S493" i="11"/>
  <c r="S497" i="11"/>
  <c r="S501" i="11"/>
  <c r="T501" i="11" s="1"/>
  <c r="S505" i="11"/>
  <c r="S509" i="11"/>
  <c r="T509" i="11" s="1"/>
  <c r="S513" i="11"/>
  <c r="S517" i="11"/>
  <c r="S521" i="11"/>
  <c r="S525" i="11"/>
  <c r="S529" i="11"/>
  <c r="S533" i="11"/>
  <c r="T533" i="11" s="1"/>
  <c r="S537" i="11"/>
  <c r="S52" i="11"/>
  <c r="S66" i="11"/>
  <c r="S311" i="11"/>
  <c r="S320" i="11"/>
  <c r="S329" i="11"/>
  <c r="S334" i="11"/>
  <c r="S343" i="11"/>
  <c r="T343" i="11" s="1"/>
  <c r="S352" i="11"/>
  <c r="S361" i="11"/>
  <c r="T361" i="11" s="1"/>
  <c r="S366" i="11"/>
  <c r="S375" i="11"/>
  <c r="S384" i="11"/>
  <c r="S393" i="11"/>
  <c r="S77" i="11"/>
  <c r="S87" i="11"/>
  <c r="T87" i="11" s="1"/>
  <c r="S96" i="11"/>
  <c r="S104" i="11"/>
  <c r="T104" i="11" s="1"/>
  <c r="S112" i="11"/>
  <c r="S120" i="11"/>
  <c r="S128" i="11"/>
  <c r="S136" i="11"/>
  <c r="S144" i="11"/>
  <c r="S56" i="11"/>
  <c r="T56" i="11" s="1"/>
  <c r="S90" i="11"/>
  <c r="S140" i="11"/>
  <c r="T140" i="11" s="1"/>
  <c r="S312" i="11"/>
  <c r="S318" i="11"/>
  <c r="S336" i="11"/>
  <c r="S342" i="11"/>
  <c r="S360" i="11"/>
  <c r="S367" i="11"/>
  <c r="T367" i="11" s="1"/>
  <c r="S385" i="11"/>
  <c r="S391" i="11"/>
  <c r="S439" i="11"/>
  <c r="S448" i="11"/>
  <c r="S462" i="11"/>
  <c r="S471" i="11"/>
  <c r="S480" i="11"/>
  <c r="S494" i="11"/>
  <c r="T494" i="11" s="1"/>
  <c r="S503" i="11"/>
  <c r="S512" i="11"/>
  <c r="T512" i="11" s="1"/>
  <c r="S526" i="11"/>
  <c r="S535" i="11"/>
  <c r="S73" i="11"/>
  <c r="S116" i="11"/>
  <c r="S131" i="11"/>
  <c r="S155" i="11"/>
  <c r="T155" i="11" s="1"/>
  <c r="S164" i="11"/>
  <c r="S176" i="11"/>
  <c r="T176" i="11" s="1"/>
  <c r="S187" i="11"/>
  <c r="S196" i="11"/>
  <c r="S208" i="11"/>
  <c r="S219" i="11"/>
  <c r="S228" i="11"/>
  <c r="S240" i="11"/>
  <c r="S251" i="11"/>
  <c r="S260" i="11"/>
  <c r="T260" i="11" s="1"/>
  <c r="S272" i="11"/>
  <c r="S283" i="11"/>
  <c r="S292" i="11"/>
  <c r="S304" i="11"/>
  <c r="S325" i="11"/>
  <c r="S331" i="11"/>
  <c r="T331" i="11" s="1"/>
  <c r="S349" i="11"/>
  <c r="S355" i="11"/>
  <c r="T355" i="11" s="1"/>
  <c r="S362" i="11"/>
  <c r="S373" i="11"/>
  <c r="S380" i="11"/>
  <c r="S386" i="11"/>
  <c r="S398" i="11"/>
  <c r="S403" i="11"/>
  <c r="T403" i="11" s="1"/>
  <c r="S408" i="11"/>
  <c r="S414" i="11"/>
  <c r="T414" i="11" s="1"/>
  <c r="S419" i="11"/>
  <c r="S424" i="11"/>
  <c r="S430" i="11"/>
  <c r="S435" i="11"/>
  <c r="S444" i="11"/>
  <c r="S458" i="11"/>
  <c r="T458" i="11" s="1"/>
  <c r="S467" i="11"/>
  <c r="S476" i="11"/>
  <c r="T476" i="11" s="1"/>
  <c r="S490" i="11"/>
  <c r="S499" i="11"/>
  <c r="S508" i="11"/>
  <c r="S522" i="11"/>
  <c r="S531" i="11"/>
  <c r="S540" i="11"/>
  <c r="T540" i="11" s="1"/>
  <c r="S544" i="11"/>
  <c r="S548" i="11"/>
  <c r="S552" i="11"/>
  <c r="S556" i="11"/>
  <c r="S560" i="11"/>
  <c r="S564" i="11"/>
  <c r="S568" i="11"/>
  <c r="S572" i="11"/>
  <c r="T572" i="11" s="1"/>
  <c r="S576" i="11"/>
  <c r="S580" i="11"/>
  <c r="T580" i="11" s="1"/>
  <c r="S584" i="11"/>
  <c r="S588" i="11"/>
  <c r="S592" i="11"/>
  <c r="S596" i="11"/>
  <c r="S600" i="11"/>
  <c r="S604" i="11"/>
  <c r="T604" i="11" s="1"/>
  <c r="S60" i="11"/>
  <c r="S91" i="11"/>
  <c r="T91" i="11" s="1"/>
  <c r="S107" i="11"/>
  <c r="S313" i="11"/>
  <c r="S319" i="11"/>
  <c r="S326" i="11"/>
  <c r="S337" i="11"/>
  <c r="S344" i="11"/>
  <c r="T344" i="11" s="1"/>
  <c r="S350" i="11"/>
  <c r="S368" i="11"/>
  <c r="S374" i="11"/>
  <c r="S392" i="11"/>
  <c r="S440" i="11"/>
  <c r="S454" i="11"/>
  <c r="S463" i="11"/>
  <c r="S472" i="11"/>
  <c r="T472" i="11" s="1"/>
  <c r="S486" i="11"/>
  <c r="S495" i="11"/>
  <c r="T495" i="11" s="1"/>
  <c r="S504" i="11"/>
  <c r="S518" i="11"/>
  <c r="S527" i="11"/>
  <c r="S536" i="11"/>
  <c r="S72" i="11"/>
  <c r="S100" i="11"/>
  <c r="S115" i="11"/>
  <c r="S152" i="11"/>
  <c r="T152" i="11" s="1"/>
  <c r="S163" i="11"/>
  <c r="S172" i="11"/>
  <c r="S184" i="11"/>
  <c r="S195" i="11"/>
  <c r="S204" i="11"/>
  <c r="S216" i="11"/>
  <c r="S227" i="11"/>
  <c r="S236" i="11"/>
  <c r="T236" i="11" s="1"/>
  <c r="S248" i="11"/>
  <c r="S259" i="11"/>
  <c r="S268" i="11"/>
  <c r="S280" i="11"/>
  <c r="S291" i="11"/>
  <c r="S300" i="11"/>
  <c r="T300" i="11" s="1"/>
  <c r="S317" i="11"/>
  <c r="S323" i="11"/>
  <c r="T323" i="11" s="1"/>
  <c r="S330" i="11"/>
  <c r="S341" i="11"/>
  <c r="S348" i="11"/>
  <c r="S354" i="11"/>
  <c r="S61" i="11"/>
  <c r="S147" i="11"/>
  <c r="T147" i="11" s="1"/>
  <c r="S168" i="11"/>
  <c r="S188" i="11"/>
  <c r="S211" i="11"/>
  <c r="S232" i="11"/>
  <c r="S252" i="11"/>
  <c r="S275" i="11"/>
  <c r="S296" i="11"/>
  <c r="S314" i="11"/>
  <c r="T314" i="11" s="1"/>
  <c r="S339" i="11"/>
  <c r="S363" i="11"/>
  <c r="T363" i="11" s="1"/>
  <c r="S372" i="11"/>
  <c r="S394" i="11"/>
  <c r="S418" i="11"/>
  <c r="S427" i="11"/>
  <c r="S436" i="11"/>
  <c r="S479" i="11"/>
  <c r="T479" i="11" s="1"/>
  <c r="S487" i="11"/>
  <c r="S530" i="11"/>
  <c r="T530" i="11" s="1"/>
  <c r="S538" i="11"/>
  <c r="S545" i="11"/>
  <c r="S563" i="11"/>
  <c r="S570" i="11"/>
  <c r="S577" i="11"/>
  <c r="S595" i="11"/>
  <c r="T595" i="11" s="1"/>
  <c r="S602" i="11"/>
  <c r="S608" i="11"/>
  <c r="T608" i="11" s="1"/>
  <c r="S618" i="11"/>
  <c r="S627" i="11"/>
  <c r="S632" i="11"/>
  <c r="S641" i="11"/>
  <c r="S650" i="11"/>
  <c r="S659" i="11"/>
  <c r="T659" i="11" s="1"/>
  <c r="S664" i="11"/>
  <c r="S673" i="11"/>
  <c r="T673" i="11" s="1"/>
  <c r="S682" i="11"/>
  <c r="S691" i="11"/>
  <c r="S696" i="11"/>
  <c r="S705" i="11"/>
  <c r="S714" i="11"/>
  <c r="S723" i="11"/>
  <c r="T723" i="11" s="1"/>
  <c r="S728" i="11"/>
  <c r="S737" i="11"/>
  <c r="T737" i="11" s="1"/>
  <c r="S746" i="11"/>
  <c r="S755" i="11"/>
  <c r="S760" i="11"/>
  <c r="S769" i="11"/>
  <c r="S778" i="11"/>
  <c r="S123" i="11"/>
  <c r="T123" i="11" s="1"/>
  <c r="S327" i="11"/>
  <c r="S351" i="11"/>
  <c r="T351" i="11" s="1"/>
  <c r="S383" i="11"/>
  <c r="S402" i="11"/>
  <c r="S411" i="11"/>
  <c r="S420" i="11"/>
  <c r="S443" i="11"/>
  <c r="S451" i="11"/>
  <c r="T451" i="11" s="1"/>
  <c r="S459" i="11"/>
  <c r="S502" i="11"/>
  <c r="T502" i="11" s="1"/>
  <c r="S510" i="11"/>
  <c r="S516" i="11"/>
  <c r="S524" i="11"/>
  <c r="S532" i="11"/>
  <c r="S551" i="11"/>
  <c r="S558" i="11"/>
  <c r="T558" i="11" s="1"/>
  <c r="S565" i="11"/>
  <c r="S583" i="11"/>
  <c r="T583" i="11" s="1"/>
  <c r="S590" i="11"/>
  <c r="S597" i="11"/>
  <c r="S609" i="11"/>
  <c r="S614" i="11"/>
  <c r="S623" i="11"/>
  <c r="S628" i="11"/>
  <c r="T628" i="11" s="1"/>
  <c r="S637" i="11"/>
  <c r="S646" i="11"/>
  <c r="T646" i="11" s="1"/>
  <c r="S655" i="11"/>
  <c r="S660" i="11"/>
  <c r="S669" i="11"/>
  <c r="S678" i="11"/>
  <c r="S687" i="11"/>
  <c r="S692" i="11"/>
  <c r="T692" i="11" s="1"/>
  <c r="S701" i="11"/>
  <c r="S710" i="11"/>
  <c r="T710" i="11" s="1"/>
  <c r="S719" i="11"/>
  <c r="S724" i="11"/>
  <c r="S733" i="11"/>
  <c r="S742" i="11"/>
  <c r="S751" i="11"/>
  <c r="S756" i="11"/>
  <c r="T756" i="11" s="1"/>
  <c r="S765" i="11"/>
  <c r="S774" i="11"/>
  <c r="T774" i="11" s="1"/>
  <c r="S783" i="11"/>
  <c r="S68" i="11"/>
  <c r="S99" i="11"/>
  <c r="S148" i="11"/>
  <c r="S171" i="11"/>
  <c r="S192" i="11"/>
  <c r="T192" i="11" s="1"/>
  <c r="S212" i="11"/>
  <c r="S235" i="11"/>
  <c r="T235" i="11" s="1"/>
  <c r="S256" i="11"/>
  <c r="S276" i="11"/>
  <c r="S299" i="11"/>
  <c r="S316" i="11"/>
  <c r="S340" i="11"/>
  <c r="S364" i="11"/>
  <c r="T364" i="11" s="1"/>
  <c r="S376" i="11"/>
  <c r="S395" i="11"/>
  <c r="T395" i="11" s="1"/>
  <c r="S404" i="11"/>
  <c r="S428" i="11"/>
  <c r="S466" i="11"/>
  <c r="S474" i="11"/>
  <c r="S482" i="11"/>
  <c r="S488" i="11"/>
  <c r="T488" i="11" s="1"/>
  <c r="S496" i="11"/>
  <c r="S539" i="11"/>
  <c r="T539" i="11" s="1"/>
  <c r="S546" i="11"/>
  <c r="S553" i="11"/>
  <c r="S571" i="11"/>
  <c r="S578" i="11"/>
  <c r="S585" i="11"/>
  <c r="S603" i="11"/>
  <c r="T603" i="11" s="1"/>
  <c r="S619" i="11"/>
  <c r="S624" i="11"/>
  <c r="T624" i="11" s="1"/>
  <c r="S633" i="11"/>
  <c r="S642" i="11"/>
  <c r="S651" i="11"/>
  <c r="S656" i="11"/>
  <c r="S665" i="11"/>
  <c r="S674" i="11"/>
  <c r="T674" i="11" s="1"/>
  <c r="S683" i="11"/>
  <c r="S688" i="11"/>
  <c r="T688" i="11" s="1"/>
  <c r="S697" i="11"/>
  <c r="S706" i="11"/>
  <c r="S715" i="11"/>
  <c r="S720" i="11"/>
  <c r="S729" i="11"/>
  <c r="S738" i="11"/>
  <c r="T738" i="11" s="1"/>
  <c r="S747" i="11"/>
  <c r="S752" i="11"/>
  <c r="T752" i="11" s="1"/>
  <c r="S761" i="11"/>
  <c r="S770" i="11"/>
  <c r="S779" i="11"/>
  <c r="S784" i="11"/>
  <c r="S793" i="11"/>
  <c r="S802" i="11"/>
  <c r="T802" i="11" s="1"/>
  <c r="S811" i="11"/>
  <c r="S816" i="11"/>
  <c r="T816" i="11" s="1"/>
  <c r="S825" i="11"/>
  <c r="S834" i="11"/>
  <c r="S843" i="11"/>
  <c r="S848" i="11"/>
  <c r="S857" i="11"/>
  <c r="S866" i="11"/>
  <c r="T866" i="11" s="1"/>
  <c r="S875" i="11"/>
  <c r="S880" i="11"/>
  <c r="S884" i="11"/>
  <c r="S888" i="11"/>
  <c r="S892" i="11"/>
  <c r="S896" i="11"/>
  <c r="S900" i="11"/>
  <c r="S904" i="11"/>
  <c r="T904" i="11" s="1"/>
  <c r="S908" i="11"/>
  <c r="S912" i="11"/>
  <c r="T912" i="11" s="1"/>
  <c r="S916" i="11"/>
  <c r="S920" i="11"/>
  <c r="S924" i="11"/>
  <c r="S928" i="11"/>
  <c r="S932" i="11"/>
  <c r="S936" i="11"/>
  <c r="T936" i="11" s="1"/>
  <c r="S940" i="11"/>
  <c r="S944" i="11"/>
  <c r="T944" i="11" s="1"/>
  <c r="S948" i="11"/>
  <c r="S952" i="11"/>
  <c r="S956" i="11"/>
  <c r="S960" i="11"/>
  <c r="S964" i="11"/>
  <c r="S968" i="11"/>
  <c r="T968" i="11" s="1"/>
  <c r="S972" i="11"/>
  <c r="S976" i="11"/>
  <c r="T976" i="11" s="1"/>
  <c r="S980" i="11"/>
  <c r="S984" i="11"/>
  <c r="S988" i="11"/>
  <c r="S992" i="11"/>
  <c r="S996" i="11"/>
  <c r="S1000" i="11"/>
  <c r="S1004" i="11"/>
  <c r="S1008" i="11"/>
  <c r="T1008" i="11" s="1"/>
  <c r="S1012" i="11"/>
  <c r="S1016" i="11"/>
  <c r="S1020" i="11"/>
  <c r="S1024" i="11"/>
  <c r="S1028" i="11"/>
  <c r="S1032" i="11"/>
  <c r="T1032" i="11" s="1"/>
  <c r="S1036" i="11"/>
  <c r="S1040" i="11"/>
  <c r="T1040" i="11" s="1"/>
  <c r="S1044" i="11"/>
  <c r="S1048" i="11"/>
  <c r="S1052" i="11"/>
  <c r="S1056" i="11"/>
  <c r="S139" i="11"/>
  <c r="S335" i="11"/>
  <c r="T335" i="11" s="1"/>
  <c r="S359" i="11"/>
  <c r="S382" i="11"/>
  <c r="T382" i="11" s="1"/>
  <c r="S400" i="11"/>
  <c r="S410" i="11"/>
  <c r="S434" i="11"/>
  <c r="S442" i="11"/>
  <c r="S450" i="11"/>
  <c r="S456" i="11"/>
  <c r="T456" i="11" s="1"/>
  <c r="S464" i="11"/>
  <c r="S507" i="11"/>
  <c r="S515" i="11"/>
  <c r="S523" i="11"/>
  <c r="S543" i="11"/>
  <c r="S550" i="11"/>
  <c r="S557" i="11"/>
  <c r="S575" i="11"/>
  <c r="T575" i="11" s="1"/>
  <c r="S582" i="11"/>
  <c r="S589" i="11"/>
  <c r="T589" i="11" s="1"/>
  <c r="S607" i="11"/>
  <c r="S613" i="11"/>
  <c r="S622" i="11"/>
  <c r="S631" i="11"/>
  <c r="S636" i="11"/>
  <c r="S645" i="11"/>
  <c r="T645" i="11" s="1"/>
  <c r="S654" i="11"/>
  <c r="S663" i="11"/>
  <c r="T663" i="11" s="1"/>
  <c r="S668" i="11"/>
  <c r="S677" i="11"/>
  <c r="S686" i="11"/>
  <c r="S695" i="11"/>
  <c r="S700" i="11"/>
  <c r="S709" i="11"/>
  <c r="T709" i="11" s="1"/>
  <c r="S718" i="11"/>
  <c r="S727" i="11"/>
  <c r="T727" i="11" s="1"/>
  <c r="S732" i="11"/>
  <c r="S741" i="11"/>
  <c r="S750" i="11"/>
  <c r="S759" i="11"/>
  <c r="S764" i="11"/>
  <c r="S773" i="11"/>
  <c r="S124" i="11"/>
  <c r="S328" i="11"/>
  <c r="T328" i="11" s="1"/>
  <c r="S353" i="11"/>
  <c r="S412" i="11"/>
  <c r="S431" i="11"/>
  <c r="S446" i="11"/>
  <c r="S460" i="11"/>
  <c r="S519" i="11"/>
  <c r="T519" i="11" s="1"/>
  <c r="S559" i="11"/>
  <c r="S573" i="11"/>
  <c r="T573" i="11" s="1"/>
  <c r="S598" i="11"/>
  <c r="S610" i="11"/>
  <c r="S620" i="11"/>
  <c r="S629" i="11"/>
  <c r="S638" i="11"/>
  <c r="S647" i="11"/>
  <c r="T647" i="11" s="1"/>
  <c r="S684" i="11"/>
  <c r="S693" i="11"/>
  <c r="T693" i="11" s="1"/>
  <c r="S702" i="11"/>
  <c r="S711" i="11"/>
  <c r="S748" i="11"/>
  <c r="S757" i="11"/>
  <c r="S766" i="11"/>
  <c r="S775" i="11"/>
  <c r="T775" i="11" s="1"/>
  <c r="S782" i="11"/>
  <c r="S789" i="11"/>
  <c r="T789" i="11" s="1"/>
  <c r="S794" i="11"/>
  <c r="S799" i="11"/>
  <c r="S820" i="11"/>
  <c r="S836" i="11"/>
  <c r="S841" i="11"/>
  <c r="S846" i="11"/>
  <c r="T846" i="11" s="1"/>
  <c r="S851" i="11"/>
  <c r="S862" i="11"/>
  <c r="T862" i="11" s="1"/>
  <c r="S867" i="11"/>
  <c r="S887" i="11"/>
  <c r="S901" i="11"/>
  <c r="S910" i="11"/>
  <c r="S919" i="11"/>
  <c r="S933" i="11"/>
  <c r="S942" i="11"/>
  <c r="S951" i="11"/>
  <c r="T951" i="11" s="1"/>
  <c r="S965" i="11"/>
  <c r="S974" i="11"/>
  <c r="S983" i="11"/>
  <c r="S997" i="11"/>
  <c r="S1006" i="11"/>
  <c r="S1015" i="11"/>
  <c r="T1015" i="11" s="1"/>
  <c r="S1029" i="11"/>
  <c r="S1038" i="11"/>
  <c r="T1038" i="11" s="1"/>
  <c r="S1047" i="11"/>
  <c r="S81" i="11"/>
  <c r="S132" i="11"/>
  <c r="S179" i="11"/>
  <c r="S220" i="11"/>
  <c r="S264" i="11"/>
  <c r="T264" i="11" s="1"/>
  <c r="S307" i="11"/>
  <c r="S332" i="11"/>
  <c r="T332" i="11" s="1"/>
  <c r="S357" i="11"/>
  <c r="S377" i="11"/>
  <c r="S396" i="11"/>
  <c r="S415" i="11"/>
  <c r="S475" i="11"/>
  <c r="S491" i="11"/>
  <c r="T491" i="11" s="1"/>
  <c r="S534" i="11"/>
  <c r="S547" i="11"/>
  <c r="T547" i="11" s="1"/>
  <c r="S561" i="11"/>
  <c r="S586" i="11"/>
  <c r="S648" i="11"/>
  <c r="S657" i="11"/>
  <c r="S666" i="11"/>
  <c r="S675" i="11"/>
  <c r="S712" i="11"/>
  <c r="S721" i="11"/>
  <c r="T721" i="11" s="1"/>
  <c r="S730" i="11"/>
  <c r="S739" i="11"/>
  <c r="S776" i="11"/>
  <c r="S800" i="11"/>
  <c r="S805" i="11"/>
  <c r="S810" i="11"/>
  <c r="T810" i="11" s="1"/>
  <c r="S815" i="11"/>
  <c r="S821" i="11"/>
  <c r="T821" i="11" s="1"/>
  <c r="S826" i="11"/>
  <c r="S831" i="11"/>
  <c r="S852" i="11"/>
  <c r="S868" i="11"/>
  <c r="S873" i="11"/>
  <c r="S878" i="11"/>
  <c r="T878" i="11" s="1"/>
  <c r="S883" i="11"/>
  <c r="S897" i="11"/>
  <c r="T897" i="11" s="1"/>
  <c r="S906" i="11"/>
  <c r="S915" i="11"/>
  <c r="S929" i="11"/>
  <c r="S938" i="11"/>
  <c r="S947" i="11"/>
  <c r="S961" i="11"/>
  <c r="T961" i="11" s="1"/>
  <c r="S970" i="11"/>
  <c r="S979" i="11"/>
  <c r="T979" i="11" s="1"/>
  <c r="S993" i="11"/>
  <c r="S1002" i="11"/>
  <c r="S1011" i="11"/>
  <c r="S358" i="11"/>
  <c r="S378" i="11"/>
  <c r="T378" i="11" s="1"/>
  <c r="S399" i="11"/>
  <c r="T399" i="11" s="1"/>
  <c r="S432" i="11"/>
  <c r="S447" i="11"/>
  <c r="T447" i="11" s="1"/>
  <c r="S506" i="11"/>
  <c r="S520" i="11"/>
  <c r="S549" i="11"/>
  <c r="S574" i="11"/>
  <c r="S599" i="11"/>
  <c r="S611" i="11"/>
  <c r="T611" i="11" s="1"/>
  <c r="S621" i="11"/>
  <c r="S630" i="11"/>
  <c r="T630" i="11" s="1"/>
  <c r="S639" i="11"/>
  <c r="S676" i="11"/>
  <c r="S685" i="11"/>
  <c r="S694" i="11"/>
  <c r="S703" i="11"/>
  <c r="S740" i="11"/>
  <c r="T740" i="11" s="1"/>
  <c r="S749" i="11"/>
  <c r="S758" i="11"/>
  <c r="T758" i="11" s="1"/>
  <c r="S767" i="11"/>
  <c r="S785" i="11"/>
  <c r="S790" i="11"/>
  <c r="S795" i="11"/>
  <c r="S832" i="11"/>
  <c r="S837" i="11"/>
  <c r="T837" i="11" s="1"/>
  <c r="S842" i="11"/>
  <c r="S847" i="11"/>
  <c r="T847" i="11" s="1"/>
  <c r="S853" i="11"/>
  <c r="S858" i="11"/>
  <c r="S863" i="11"/>
  <c r="S893" i="11"/>
  <c r="S902" i="11"/>
  <c r="S911" i="11"/>
  <c r="T911" i="11" s="1"/>
  <c r="S925" i="11"/>
  <c r="S934" i="11"/>
  <c r="T934" i="11" s="1"/>
  <c r="S943" i="11"/>
  <c r="S957" i="11"/>
  <c r="S966" i="11"/>
  <c r="S975" i="11"/>
  <c r="S989" i="11"/>
  <c r="S998" i="11"/>
  <c r="T998" i="11" s="1"/>
  <c r="S160" i="11"/>
  <c r="S203" i="11"/>
  <c r="T203" i="11" s="1"/>
  <c r="S244" i="11"/>
  <c r="S288" i="11"/>
  <c r="S322" i="11"/>
  <c r="S346" i="11"/>
  <c r="S371" i="11"/>
  <c r="S390" i="11"/>
  <c r="T390" i="11" s="1"/>
  <c r="S407" i="11"/>
  <c r="S426" i="11"/>
  <c r="T426" i="11" s="1"/>
  <c r="S470" i="11"/>
  <c r="S484" i="11"/>
  <c r="S500" i="11"/>
  <c r="S555" i="11"/>
  <c r="S569" i="11"/>
  <c r="S594" i="11"/>
  <c r="T594" i="11" s="1"/>
  <c r="S617" i="11"/>
  <c r="S626" i="11"/>
  <c r="T626" i="11" s="1"/>
  <c r="S635" i="11"/>
  <c r="S672" i="11"/>
  <c r="S681" i="11"/>
  <c r="S690" i="11"/>
  <c r="S699" i="11"/>
  <c r="S736" i="11"/>
  <c r="T736" i="11" s="1"/>
  <c r="S745" i="11"/>
  <c r="S754" i="11"/>
  <c r="T754" i="11" s="1"/>
  <c r="S763" i="11"/>
  <c r="S788" i="11"/>
  <c r="S804" i="11"/>
  <c r="S809" i="11"/>
  <c r="S814" i="11"/>
  <c r="S819" i="11"/>
  <c r="T819" i="11" s="1"/>
  <c r="S830" i="11"/>
  <c r="S835" i="11"/>
  <c r="T835" i="11" s="1"/>
  <c r="S856" i="11"/>
  <c r="S861" i="11"/>
  <c r="S872" i="11"/>
  <c r="S877" i="11"/>
  <c r="S882" i="11"/>
  <c r="S891" i="11"/>
  <c r="T891" i="11" s="1"/>
  <c r="S905" i="11"/>
  <c r="S914" i="11"/>
  <c r="T914" i="11" s="1"/>
  <c r="S923" i="11"/>
  <c r="S937" i="11"/>
  <c r="S946" i="11"/>
  <c r="S955" i="11"/>
  <c r="S969" i="11"/>
  <c r="S978" i="11"/>
  <c r="T978" i="11" s="1"/>
  <c r="S987" i="11"/>
  <c r="S1001" i="11"/>
  <c r="T1001" i="11" s="1"/>
  <c r="S82" i="11"/>
  <c r="S180" i="11"/>
  <c r="S267" i="11"/>
  <c r="S381" i="11"/>
  <c r="S416" i="11"/>
  <c r="S478" i="11"/>
  <c r="T478" i="11" s="1"/>
  <c r="S562" i="11"/>
  <c r="S587" i="11"/>
  <c r="T587" i="11" s="1"/>
  <c r="S612" i="11"/>
  <c r="S649" i="11"/>
  <c r="S667" i="11"/>
  <c r="S704" i="11"/>
  <c r="S722" i="11"/>
  <c r="S777" i="11"/>
  <c r="T777" i="11" s="1"/>
  <c r="S801" i="11"/>
  <c r="S812" i="11"/>
  <c r="T812" i="11" s="1"/>
  <c r="S822" i="11"/>
  <c r="S864" i="11"/>
  <c r="S874" i="11"/>
  <c r="S921" i="11"/>
  <c r="S930" i="11"/>
  <c r="S939" i="11"/>
  <c r="T939" i="11" s="1"/>
  <c r="S985" i="11"/>
  <c r="S994" i="11"/>
  <c r="T994" i="11" s="1"/>
  <c r="S1014" i="11"/>
  <c r="S1041" i="11"/>
  <c r="S1046" i="11"/>
  <c r="S1051" i="11"/>
  <c r="S1057" i="11"/>
  <c r="S1066" i="11"/>
  <c r="T1066" i="11" s="1"/>
  <c r="S1075" i="11"/>
  <c r="S1084" i="11"/>
  <c r="T1084" i="11" s="1"/>
  <c r="S1089" i="11"/>
  <c r="S1098" i="11"/>
  <c r="S1107" i="11"/>
  <c r="S1116" i="11"/>
  <c r="S1121" i="11"/>
  <c r="S1130" i="11"/>
  <c r="T1130" i="11" s="1"/>
  <c r="S1139" i="11"/>
  <c r="S1148" i="11"/>
  <c r="T1148" i="11" s="1"/>
  <c r="S1153" i="11"/>
  <c r="S1162" i="11"/>
  <c r="S1171" i="11"/>
  <c r="S1180" i="11"/>
  <c r="S1185" i="11"/>
  <c r="S1194" i="11"/>
  <c r="T1194" i="11" s="1"/>
  <c r="S1203" i="11"/>
  <c r="S1212" i="11"/>
  <c r="T1212" i="11" s="1"/>
  <c r="S1217" i="11"/>
  <c r="S1226" i="11"/>
  <c r="S1235" i="11"/>
  <c r="S1244" i="11"/>
  <c r="S1249" i="11"/>
  <c r="S1258" i="11"/>
  <c r="T1258" i="11" s="1"/>
  <c r="S1267" i="11"/>
  <c r="S1276" i="11"/>
  <c r="T1276" i="11" s="1"/>
  <c r="S1281" i="11"/>
  <c r="S1290" i="11"/>
  <c r="S1299" i="11"/>
  <c r="S1308" i="11"/>
  <c r="S1313" i="11"/>
  <c r="S1322" i="11"/>
  <c r="T1322" i="11" s="1"/>
  <c r="S1331" i="11"/>
  <c r="S387" i="11"/>
  <c r="T387" i="11" s="1"/>
  <c r="S422" i="11"/>
  <c r="S452" i="11"/>
  <c r="S511" i="11"/>
  <c r="S541" i="11"/>
  <c r="S566" i="11"/>
  <c r="S591" i="11"/>
  <c r="T591" i="11" s="1"/>
  <c r="S615" i="11"/>
  <c r="S652" i="11"/>
  <c r="T652" i="11" s="1"/>
  <c r="S670" i="11"/>
  <c r="S725" i="11"/>
  <c r="S743" i="11"/>
  <c r="S780" i="11"/>
  <c r="S791" i="11"/>
  <c r="S833" i="11"/>
  <c r="T833" i="11" s="1"/>
  <c r="S844" i="11"/>
  <c r="S854" i="11"/>
  <c r="T854" i="11" s="1"/>
  <c r="S885" i="11"/>
  <c r="S894" i="11"/>
  <c r="S903" i="11"/>
  <c r="S949" i="11"/>
  <c r="S958" i="11"/>
  <c r="S967" i="11"/>
  <c r="T967" i="11" s="1"/>
  <c r="S1003" i="11"/>
  <c r="S1009" i="11"/>
  <c r="T1009" i="11" s="1"/>
  <c r="S1021" i="11"/>
  <c r="S1026" i="11"/>
  <c r="S1031" i="11"/>
  <c r="S1062" i="11"/>
  <c r="S1071" i="11"/>
  <c r="S1080" i="11"/>
  <c r="T1080" i="11" s="1"/>
  <c r="S1085" i="11"/>
  <c r="S1094" i="11"/>
  <c r="T1094" i="11" s="1"/>
  <c r="S1103" i="11"/>
  <c r="S1112" i="11"/>
  <c r="S1117" i="11"/>
  <c r="S1126" i="11"/>
  <c r="S1135" i="11"/>
  <c r="S1144" i="11"/>
  <c r="T1144" i="11" s="1"/>
  <c r="S1149" i="11"/>
  <c r="S1158" i="11"/>
  <c r="T1158" i="11" s="1"/>
  <c r="S1167" i="11"/>
  <c r="S1176" i="11"/>
  <c r="S1181" i="11"/>
  <c r="S1190" i="11"/>
  <c r="S1199" i="11"/>
  <c r="S1208" i="11"/>
  <c r="T1208" i="11" s="1"/>
  <c r="S1213" i="11"/>
  <c r="S1222" i="11"/>
  <c r="S1231" i="11"/>
  <c r="S1240" i="11"/>
  <c r="S1245" i="11"/>
  <c r="S1254" i="11"/>
  <c r="S1263" i="11"/>
  <c r="S1272" i="11"/>
  <c r="T1272" i="11" s="1"/>
  <c r="S1277" i="11"/>
  <c r="S1286" i="11"/>
  <c r="T1286" i="11" s="1"/>
  <c r="S1295" i="11"/>
  <c r="S1304" i="11"/>
  <c r="S1309" i="11"/>
  <c r="S1318" i="11"/>
  <c r="S1327" i="11"/>
  <c r="S1336" i="11"/>
  <c r="T1336" i="11" s="1"/>
  <c r="S1340" i="11"/>
  <c r="S1344" i="11"/>
  <c r="T1344" i="11" s="1"/>
  <c r="S1348" i="11"/>
  <c r="S1352" i="11"/>
  <c r="S1356" i="11"/>
  <c r="S1360" i="11"/>
  <c r="S1364" i="11"/>
  <c r="S1368" i="11"/>
  <c r="T1368" i="11" s="1"/>
  <c r="S1372" i="11"/>
  <c r="S1376" i="11"/>
  <c r="T1376" i="11" s="1"/>
  <c r="S1380" i="11"/>
  <c r="S1384" i="11"/>
  <c r="S1388" i="11"/>
  <c r="S1392" i="11"/>
  <c r="S1396" i="11"/>
  <c r="S1400" i="11"/>
  <c r="T1400" i="11" s="1"/>
  <c r="S1404" i="11"/>
  <c r="S1408" i="11"/>
  <c r="T1408" i="11" s="1"/>
  <c r="S1412" i="11"/>
  <c r="S1416" i="11"/>
  <c r="S1420" i="11"/>
  <c r="S1424" i="11"/>
  <c r="S1428" i="11"/>
  <c r="S1432" i="11"/>
  <c r="T1432" i="11" s="1"/>
  <c r="S1436" i="11"/>
  <c r="S1440" i="11"/>
  <c r="T1440" i="11" s="1"/>
  <c r="S1444" i="11"/>
  <c r="S1448" i="11"/>
  <c r="S1452" i="11"/>
  <c r="S1456" i="11"/>
  <c r="S1460" i="11"/>
  <c r="S1464" i="11"/>
  <c r="T1464" i="11" s="1"/>
  <c r="S1468" i="11"/>
  <c r="S1472" i="11"/>
  <c r="T1472" i="11" s="1"/>
  <c r="S1476" i="11"/>
  <c r="S1480" i="11"/>
  <c r="S1484" i="11"/>
  <c r="S1488" i="11"/>
  <c r="S200" i="11"/>
  <c r="S284" i="11"/>
  <c r="T284" i="11" s="1"/>
  <c r="S483" i="11"/>
  <c r="S593" i="11"/>
  <c r="T593" i="11" s="1"/>
  <c r="S616" i="11"/>
  <c r="S634" i="11"/>
  <c r="S689" i="11"/>
  <c r="S707" i="11"/>
  <c r="S744" i="11"/>
  <c r="S762" i="11"/>
  <c r="T762" i="11" s="1"/>
  <c r="S792" i="11"/>
  <c r="S813" i="11"/>
  <c r="T813" i="11" s="1"/>
  <c r="S823" i="11"/>
  <c r="S865" i="11"/>
  <c r="S876" i="11"/>
  <c r="S913" i="11"/>
  <c r="S922" i="11"/>
  <c r="S931" i="11"/>
  <c r="T931" i="11" s="1"/>
  <c r="S977" i="11"/>
  <c r="S986" i="11"/>
  <c r="T986" i="11" s="1"/>
  <c r="S995" i="11"/>
  <c r="S1037" i="11"/>
  <c r="S1042" i="11"/>
  <c r="S1053" i="11"/>
  <c r="S1058" i="11"/>
  <c r="S1067" i="11"/>
  <c r="T1067" i="11" s="1"/>
  <c r="S1076" i="11"/>
  <c r="S1081" i="11"/>
  <c r="S1090" i="11"/>
  <c r="S1099" i="11"/>
  <c r="S1108" i="11"/>
  <c r="S1113" i="11"/>
  <c r="S1122" i="11"/>
  <c r="S1131" i="11"/>
  <c r="T1131" i="11" s="1"/>
  <c r="S1140" i="11"/>
  <c r="S1145" i="11"/>
  <c r="T1145" i="11" s="1"/>
  <c r="S1154" i="11"/>
  <c r="S1163" i="11"/>
  <c r="S1172" i="11"/>
  <c r="S1177" i="11"/>
  <c r="S1186" i="11"/>
  <c r="S1195" i="11"/>
  <c r="T1195" i="11" s="1"/>
  <c r="S1204" i="11"/>
  <c r="S1209" i="11"/>
  <c r="T1209" i="11" s="1"/>
  <c r="S1218" i="11"/>
  <c r="S1227" i="11"/>
  <c r="S1236" i="11"/>
  <c r="S1241" i="11"/>
  <c r="S1250" i="11"/>
  <c r="S1259" i="11"/>
  <c r="T1259" i="11" s="1"/>
  <c r="S1268" i="11"/>
  <c r="S1273" i="11"/>
  <c r="T1273" i="11" s="1"/>
  <c r="S1282" i="11"/>
  <c r="S1291" i="11"/>
  <c r="S1300" i="11"/>
  <c r="S1305" i="11"/>
  <c r="S1314" i="11"/>
  <c r="S1323" i="11"/>
  <c r="T1323" i="11" s="1"/>
  <c r="S1332" i="11"/>
  <c r="S108" i="11"/>
  <c r="T108" i="11" s="1"/>
  <c r="S345" i="11"/>
  <c r="S389" i="11"/>
  <c r="T389" i="11" s="1"/>
  <c r="S423" i="11"/>
  <c r="S455" i="11"/>
  <c r="S514" i="11"/>
  <c r="T514" i="11" s="1"/>
  <c r="S542" i="11"/>
  <c r="T542" i="11" s="1"/>
  <c r="S567" i="11"/>
  <c r="S653" i="11"/>
  <c r="T653" i="11" s="1"/>
  <c r="S671" i="11"/>
  <c r="S321" i="11"/>
  <c r="S369" i="11"/>
  <c r="S498" i="11"/>
  <c r="T498" i="11" s="1"/>
  <c r="S528" i="11"/>
  <c r="S581" i="11"/>
  <c r="T581" i="11" s="1"/>
  <c r="S606" i="11"/>
  <c r="S644" i="11"/>
  <c r="T644" i="11" s="1"/>
  <c r="S662" i="11"/>
  <c r="S717" i="11"/>
  <c r="S735" i="11"/>
  <c r="S772" i="11"/>
  <c r="S787" i="11"/>
  <c r="T787" i="11" s="1"/>
  <c r="S798" i="11"/>
  <c r="T798" i="11" s="1"/>
  <c r="S829" i="11"/>
  <c r="S840" i="11"/>
  <c r="T840" i="11" s="1"/>
  <c r="S850" i="11"/>
  <c r="S871" i="11"/>
  <c r="S909" i="11"/>
  <c r="S918" i="11"/>
  <c r="S927" i="11"/>
  <c r="S973" i="11"/>
  <c r="T973" i="11" s="1"/>
  <c r="S982" i="11"/>
  <c r="S991" i="11"/>
  <c r="T991" i="11" s="1"/>
  <c r="S1019" i="11"/>
  <c r="S1025" i="11"/>
  <c r="S1030" i="11"/>
  <c r="S1035" i="11"/>
  <c r="S1061" i="11"/>
  <c r="S1070" i="11"/>
  <c r="T1070" i="11" s="1"/>
  <c r="S1079" i="11"/>
  <c r="S1088" i="11"/>
  <c r="T1088" i="11" s="1"/>
  <c r="S1093" i="11"/>
  <c r="S1102" i="11"/>
  <c r="S1111" i="11"/>
  <c r="S1120" i="11"/>
  <c r="S1125" i="11"/>
  <c r="T1125" i="11" s="1"/>
  <c r="S1134" i="11"/>
  <c r="T1134" i="11" s="1"/>
  <c r="S1143" i="11"/>
  <c r="S1152" i="11"/>
  <c r="T1152" i="11" s="1"/>
  <c r="S1157" i="11"/>
  <c r="S1166" i="11"/>
  <c r="S1175" i="11"/>
  <c r="S1184" i="11"/>
  <c r="S1189" i="11"/>
  <c r="S1198" i="11"/>
  <c r="T1198" i="11" s="1"/>
  <c r="S1207" i="11"/>
  <c r="S1216" i="11"/>
  <c r="T1216" i="11" s="1"/>
  <c r="S1221" i="11"/>
  <c r="S1230" i="11"/>
  <c r="S1239" i="11"/>
  <c r="S1248" i="11"/>
  <c r="S1253" i="11"/>
  <c r="S1262" i="11"/>
  <c r="T1262" i="11" s="1"/>
  <c r="S1271" i="11"/>
  <c r="S1280" i="11"/>
  <c r="T1280" i="11" s="1"/>
  <c r="S1285" i="11"/>
  <c r="S1294" i="11"/>
  <c r="S1303" i="11"/>
  <c r="S1312" i="11"/>
  <c r="S1317" i="11"/>
  <c r="S1326" i="11"/>
  <c r="T1326" i="11" s="1"/>
  <c r="S1335" i="11"/>
  <c r="S1339" i="11"/>
  <c r="T1339" i="11" s="1"/>
  <c r="S1343" i="11"/>
  <c r="S1347" i="11"/>
  <c r="S1351" i="11"/>
  <c r="S1355" i="11"/>
  <c r="S1359" i="11"/>
  <c r="S1363" i="11"/>
  <c r="T1363" i="11" s="1"/>
  <c r="S1367" i="11"/>
  <c r="S1371" i="11"/>
  <c r="T1371" i="11" s="1"/>
  <c r="S1375" i="11"/>
  <c r="S1379" i="11"/>
  <c r="S1383" i="11"/>
  <c r="S1387" i="11"/>
  <c r="S1391" i="11"/>
  <c r="S1395" i="11"/>
  <c r="T1395" i="11" s="1"/>
  <c r="S1399" i="11"/>
  <c r="S1403" i="11"/>
  <c r="T1403" i="11" s="1"/>
  <c r="S1407" i="11"/>
  <c r="S1411" i="11"/>
  <c r="S1415" i="11"/>
  <c r="S1419" i="11"/>
  <c r="S1423" i="11"/>
  <c r="S1427" i="11"/>
  <c r="T1427" i="11" s="1"/>
  <c r="S1431" i="11"/>
  <c r="S1435" i="11"/>
  <c r="T1435" i="11" s="1"/>
  <c r="S1439" i="11"/>
  <c r="S1443" i="11"/>
  <c r="S1447" i="11"/>
  <c r="S1451" i="11"/>
  <c r="S1455" i="11"/>
  <c r="S1459" i="11"/>
  <c r="T1459" i="11" s="1"/>
  <c r="S1463" i="11"/>
  <c r="S1467" i="11"/>
  <c r="T1467" i="11" s="1"/>
  <c r="S1471" i="11"/>
  <c r="S1475" i="11"/>
  <c r="S1479" i="11"/>
  <c r="S1483" i="11"/>
  <c r="S1487" i="11"/>
  <c r="D23" i="11"/>
  <c r="S438" i="11"/>
  <c r="T438" i="11" s="1"/>
  <c r="S579" i="11"/>
  <c r="T579" i="11" s="1"/>
  <c r="S726" i="11"/>
  <c r="S855" i="11"/>
  <c r="S895" i="11"/>
  <c r="S950" i="11"/>
  <c r="S1017" i="11"/>
  <c r="S1027" i="11"/>
  <c r="T1027" i="11" s="1"/>
  <c r="S1077" i="11"/>
  <c r="S1086" i="11"/>
  <c r="T1086" i="11" s="1"/>
  <c r="S1095" i="11"/>
  <c r="S1104" i="11"/>
  <c r="S1141" i="11"/>
  <c r="S1150" i="11"/>
  <c r="S1159" i="11"/>
  <c r="S1168" i="11"/>
  <c r="T1168" i="11" s="1"/>
  <c r="S1205" i="11"/>
  <c r="T1205" i="11" s="1"/>
  <c r="S1214" i="11"/>
  <c r="T1214" i="11" s="1"/>
  <c r="S1223" i="11"/>
  <c r="S1232" i="11"/>
  <c r="S1269" i="11"/>
  <c r="S1278" i="11"/>
  <c r="S1287" i="11"/>
  <c r="S1296" i="11"/>
  <c r="T1296" i="11" s="1"/>
  <c r="S1333" i="11"/>
  <c r="S1341" i="11"/>
  <c r="T1341" i="11" s="1"/>
  <c r="S1349" i="11"/>
  <c r="S1357" i="11"/>
  <c r="S1365" i="11"/>
  <c r="S1373" i="11"/>
  <c r="S1381" i="11"/>
  <c r="S1389" i="11"/>
  <c r="T1389" i="11" s="1"/>
  <c r="S1397" i="11"/>
  <c r="S1405" i="11"/>
  <c r="T1405" i="11" s="1"/>
  <c r="S1413" i="11"/>
  <c r="S1421" i="11"/>
  <c r="S1429" i="11"/>
  <c r="S1437" i="11"/>
  <c r="S1445" i="11"/>
  <c r="S1453" i="11"/>
  <c r="T1453" i="11" s="1"/>
  <c r="S1461" i="11"/>
  <c r="S1469" i="11"/>
  <c r="T1469" i="11" s="1"/>
  <c r="S1477" i="11"/>
  <c r="S1485" i="11"/>
  <c r="S1307" i="11"/>
  <c r="S845" i="11"/>
  <c r="S1022" i="11"/>
  <c r="S1072" i="11"/>
  <c r="T1072" i="11" s="1"/>
  <c r="S1109" i="11"/>
  <c r="S1127" i="11"/>
  <c r="T1127" i="11" s="1"/>
  <c r="S1182" i="11"/>
  <c r="S1200" i="11"/>
  <c r="S1237" i="11"/>
  <c r="S1255" i="11"/>
  <c r="S1301" i="11"/>
  <c r="S1319" i="11"/>
  <c r="T1319" i="11" s="1"/>
  <c r="S1337" i="11"/>
  <c r="S1361" i="11"/>
  <c r="T1361" i="11" s="1"/>
  <c r="S1385" i="11"/>
  <c r="S1401" i="11"/>
  <c r="S1425" i="11"/>
  <c r="S1449" i="11"/>
  <c r="S1465" i="11"/>
  <c r="S1137" i="11"/>
  <c r="T1137" i="11" s="1"/>
  <c r="S1210" i="11"/>
  <c r="S601" i="11"/>
  <c r="T601" i="11" s="1"/>
  <c r="S643" i="11"/>
  <c r="S731" i="11"/>
  <c r="T731" i="11" s="1"/>
  <c r="S768" i="11"/>
  <c r="S796" i="11"/>
  <c r="S817" i="11"/>
  <c r="T817" i="11" s="1"/>
  <c r="S879" i="11"/>
  <c r="T879" i="11" s="1"/>
  <c r="S898" i="11"/>
  <c r="S953" i="11"/>
  <c r="T953" i="11" s="1"/>
  <c r="S971" i="11"/>
  <c r="S1005" i="11"/>
  <c r="S1049" i="11"/>
  <c r="S1059" i="11"/>
  <c r="S1068" i="11"/>
  <c r="S1105" i="11"/>
  <c r="T1105" i="11" s="1"/>
  <c r="S1114" i="11"/>
  <c r="S1123" i="11"/>
  <c r="T1123" i="11" s="1"/>
  <c r="S1132" i="11"/>
  <c r="S1169" i="11"/>
  <c r="S1178" i="11"/>
  <c r="S1187" i="11"/>
  <c r="S1196" i="11"/>
  <c r="T1196" i="11" s="1"/>
  <c r="S1233" i="11"/>
  <c r="T1233" i="11" s="1"/>
  <c r="S1242" i="11"/>
  <c r="S1251" i="11"/>
  <c r="T1251" i="11" s="1"/>
  <c r="S1260" i="11"/>
  <c r="S1297" i="11"/>
  <c r="S1306" i="11"/>
  <c r="S1315" i="11"/>
  <c r="S1324" i="11"/>
  <c r="S1289" i="11"/>
  <c r="T1289" i="11" s="1"/>
  <c r="S1264" i="11"/>
  <c r="S1417" i="11"/>
  <c r="T1417" i="11" s="1"/>
  <c r="S492" i="11"/>
  <c r="S713" i="11"/>
  <c r="S889" i="11"/>
  <c r="S962" i="11"/>
  <c r="S1201" i="11"/>
  <c r="T1201" i="11" s="1"/>
  <c r="S1219" i="11"/>
  <c r="T1219" i="11" s="1"/>
  <c r="S1101" i="11"/>
  <c r="S1110" i="11"/>
  <c r="T1110" i="11" s="1"/>
  <c r="S1119" i="11"/>
  <c r="S1165" i="11"/>
  <c r="S1183" i="11"/>
  <c r="T1183" i="11" s="1"/>
  <c r="S1229" i="11"/>
  <c r="S1311" i="11"/>
  <c r="T1311" i="11" s="1"/>
  <c r="S1346" i="11"/>
  <c r="T1346" i="11" s="1"/>
  <c r="S1370" i="11"/>
  <c r="S1394" i="11"/>
  <c r="T1394" i="11" s="1"/>
  <c r="S1418" i="11"/>
  <c r="S1442" i="11"/>
  <c r="S1466" i="11"/>
  <c r="S156" i="11"/>
  <c r="S605" i="11"/>
  <c r="S658" i="11"/>
  <c r="T658" i="11" s="1"/>
  <c r="S734" i="11"/>
  <c r="S838" i="11"/>
  <c r="T838" i="11" s="1"/>
  <c r="S859" i="11"/>
  <c r="S917" i="11"/>
  <c r="S935" i="11"/>
  <c r="T935" i="11" s="1"/>
  <c r="S990" i="11"/>
  <c r="S1018" i="11"/>
  <c r="S1039" i="11"/>
  <c r="T1039" i="11" s="1"/>
  <c r="S1069" i="11"/>
  <c r="S1078" i="11"/>
  <c r="T1078" i="11" s="1"/>
  <c r="S1087" i="11"/>
  <c r="S1096" i="11"/>
  <c r="S1133" i="11"/>
  <c r="T1133" i="11" s="1"/>
  <c r="S1142" i="11"/>
  <c r="S1151" i="11"/>
  <c r="T1151" i="11" s="1"/>
  <c r="S1160" i="11"/>
  <c r="T1160" i="11" s="1"/>
  <c r="S1197" i="11"/>
  <c r="T1197" i="11" s="1"/>
  <c r="S1206" i="11"/>
  <c r="T1206" i="11" s="1"/>
  <c r="S1215" i="11"/>
  <c r="S1224" i="11"/>
  <c r="S1261" i="11"/>
  <c r="S1270" i="11"/>
  <c r="S1279" i="11"/>
  <c r="S1288" i="11"/>
  <c r="T1288" i="11" s="1"/>
  <c r="S1325" i="11"/>
  <c r="T1325" i="11" s="1"/>
  <c r="S1334" i="11"/>
  <c r="T1334" i="11" s="1"/>
  <c r="S1342" i="11"/>
  <c r="S1350" i="11"/>
  <c r="S1358" i="11"/>
  <c r="S1366" i="11"/>
  <c r="S1374" i="11"/>
  <c r="S1382" i="11"/>
  <c r="T1382" i="11" s="1"/>
  <c r="S1390" i="11"/>
  <c r="S1398" i="11"/>
  <c r="T1398" i="11" s="1"/>
  <c r="S1406" i="11"/>
  <c r="S1414" i="11"/>
  <c r="S1422" i="11"/>
  <c r="S1430" i="11"/>
  <c r="S1438" i="11"/>
  <c r="S1446" i="11"/>
  <c r="T1446" i="11" s="1"/>
  <c r="S1454" i="11"/>
  <c r="S1462" i="11"/>
  <c r="T1462" i="11" s="1"/>
  <c r="S1470" i="11"/>
  <c r="S1478" i="11"/>
  <c r="S1486" i="11"/>
  <c r="S224" i="11"/>
  <c r="S468" i="11"/>
  <c r="T468" i="11" s="1"/>
  <c r="S661" i="11"/>
  <c r="T661" i="11" s="1"/>
  <c r="S698" i="11"/>
  <c r="S771" i="11"/>
  <c r="T771" i="11" s="1"/>
  <c r="S797" i="11"/>
  <c r="S818" i="11"/>
  <c r="T818" i="11" s="1"/>
  <c r="S839" i="11"/>
  <c r="S860" i="11"/>
  <c r="T860" i="11" s="1"/>
  <c r="S881" i="11"/>
  <c r="T881" i="11" s="1"/>
  <c r="S899" i="11"/>
  <c r="T899" i="11" s="1"/>
  <c r="S954" i="11"/>
  <c r="S1007" i="11"/>
  <c r="T1007" i="11" s="1"/>
  <c r="S1050" i="11"/>
  <c r="S1060" i="11"/>
  <c r="S1097" i="11"/>
  <c r="S1106" i="11"/>
  <c r="S1115" i="11"/>
  <c r="S1124" i="11"/>
  <c r="T1124" i="11" s="1"/>
  <c r="S1161" i="11"/>
  <c r="T1161" i="11" s="1"/>
  <c r="S1170" i="11"/>
  <c r="T1170" i="11" s="1"/>
  <c r="S1179" i="11"/>
  <c r="S1188" i="11"/>
  <c r="S1225" i="11"/>
  <c r="S1234" i="11"/>
  <c r="S1243" i="11"/>
  <c r="S1252" i="11"/>
  <c r="T1252" i="11" s="1"/>
  <c r="S1298" i="11"/>
  <c r="T1298" i="11" s="1"/>
  <c r="S1316" i="11"/>
  <c r="T1316" i="11" s="1"/>
  <c r="S708" i="11"/>
  <c r="S781" i="11"/>
  <c r="S803" i="11"/>
  <c r="S824" i="11"/>
  <c r="T824" i="11" s="1"/>
  <c r="S886" i="11"/>
  <c r="T886" i="11" s="1"/>
  <c r="S941" i="11"/>
  <c r="T941" i="11" s="1"/>
  <c r="S959" i="11"/>
  <c r="T959" i="11" s="1"/>
  <c r="S1043" i="11"/>
  <c r="T1043" i="11" s="1"/>
  <c r="S1063" i="11"/>
  <c r="S1118" i="11"/>
  <c r="S1136" i="11"/>
  <c r="T1136" i="11" s="1"/>
  <c r="S1173" i="11"/>
  <c r="S1191" i="11"/>
  <c r="T1191" i="11" s="1"/>
  <c r="S1246" i="11"/>
  <c r="T1246" i="11" s="1"/>
  <c r="S1310" i="11"/>
  <c r="T1310" i="11" s="1"/>
  <c r="S1328" i="11"/>
  <c r="T1328" i="11" s="1"/>
  <c r="S1345" i="11"/>
  <c r="S1369" i="11"/>
  <c r="S1377" i="11"/>
  <c r="S1393" i="11"/>
  <c r="S1409" i="11"/>
  <c r="S1433" i="11"/>
  <c r="T1433" i="11" s="1"/>
  <c r="S1457" i="11"/>
  <c r="T1457" i="11" s="1"/>
  <c r="S1481" i="11"/>
  <c r="T1481" i="11" s="1"/>
  <c r="S243" i="11"/>
  <c r="S554" i="11"/>
  <c r="S827" i="11"/>
  <c r="T827" i="11" s="1"/>
  <c r="S1033" i="11"/>
  <c r="S1054" i="11"/>
  <c r="S1073" i="11"/>
  <c r="T1073" i="11" s="1"/>
  <c r="S1082" i="11"/>
  <c r="S1091" i="11"/>
  <c r="T1091" i="11" s="1"/>
  <c r="S1100" i="11"/>
  <c r="S1146" i="11"/>
  <c r="S1155" i="11"/>
  <c r="T1155" i="11" s="1"/>
  <c r="S1228" i="11"/>
  <c r="S1265" i="11"/>
  <c r="S1274" i="11"/>
  <c r="T1274" i="11" s="1"/>
  <c r="S1283" i="11"/>
  <c r="T1283" i="11" s="1"/>
  <c r="S1292" i="11"/>
  <c r="T1292" i="11" s="1"/>
  <c r="S926" i="11"/>
  <c r="S1023" i="11"/>
  <c r="S1034" i="11"/>
  <c r="S1128" i="11"/>
  <c r="S1174" i="11"/>
  <c r="T1174" i="11" s="1"/>
  <c r="S1192" i="11"/>
  <c r="T1192" i="11" s="1"/>
  <c r="S1256" i="11"/>
  <c r="S1293" i="11"/>
  <c r="T1293" i="11" s="1"/>
  <c r="S1302" i="11"/>
  <c r="S1362" i="11"/>
  <c r="S1386" i="11"/>
  <c r="S1410" i="11"/>
  <c r="S1434" i="11"/>
  <c r="T1434" i="11" s="1"/>
  <c r="S1458" i="11"/>
  <c r="T1458" i="11" s="1"/>
  <c r="S1482" i="11"/>
  <c r="T1482" i="11" s="1"/>
  <c r="S1010" i="11"/>
  <c r="T1010" i="11" s="1"/>
  <c r="S308" i="11"/>
  <c r="S406" i="11"/>
  <c r="S625" i="11"/>
  <c r="T625" i="11" s="1"/>
  <c r="S679" i="11"/>
  <c r="T679" i="11" s="1"/>
  <c r="S716" i="11"/>
  <c r="S786" i="11"/>
  <c r="T786" i="11" s="1"/>
  <c r="S807" i="11"/>
  <c r="T807" i="11" s="1"/>
  <c r="S828" i="11"/>
  <c r="T828" i="11" s="1"/>
  <c r="S849" i="11"/>
  <c r="S1238" i="11"/>
  <c r="S1338" i="11"/>
  <c r="S640" i="11"/>
  <c r="S680" i="11"/>
  <c r="T680" i="11" s="1"/>
  <c r="S753" i="11"/>
  <c r="T753" i="11" s="1"/>
  <c r="S808" i="11"/>
  <c r="T808" i="11" s="1"/>
  <c r="S870" i="11"/>
  <c r="T870" i="11" s="1"/>
  <c r="S890" i="11"/>
  <c r="S945" i="11"/>
  <c r="S963" i="11"/>
  <c r="T963" i="11" s="1"/>
  <c r="S1013" i="11"/>
  <c r="S1045" i="11"/>
  <c r="T1045" i="11" s="1"/>
  <c r="S1055" i="11"/>
  <c r="T1055" i="11" s="1"/>
  <c r="S1065" i="11"/>
  <c r="S1074" i="11"/>
  <c r="T1074" i="11" s="1"/>
  <c r="S1083" i="11"/>
  <c r="S1092" i="11"/>
  <c r="S1129" i="11"/>
  <c r="S1138" i="11"/>
  <c r="S1147" i="11"/>
  <c r="T1147" i="11" s="1"/>
  <c r="S1156" i="11"/>
  <c r="T1156" i="11" s="1"/>
  <c r="S1193" i="11"/>
  <c r="T1193" i="11" s="1"/>
  <c r="S1202" i="11"/>
  <c r="T1202" i="11" s="1"/>
  <c r="S1211" i="11"/>
  <c r="S1220" i="11"/>
  <c r="S1257" i="11"/>
  <c r="S1266" i="11"/>
  <c r="S1275" i="11"/>
  <c r="T1275" i="11" s="1"/>
  <c r="S1284" i="11"/>
  <c r="T1284" i="11" s="1"/>
  <c r="S1321" i="11"/>
  <c r="T1321" i="11" s="1"/>
  <c r="S1330" i="11"/>
  <c r="T1330" i="11" s="1"/>
  <c r="S1489" i="11"/>
  <c r="S1353" i="11"/>
  <c r="S1441" i="11"/>
  <c r="S1473" i="11"/>
  <c r="S806" i="11"/>
  <c r="T806" i="11" s="1"/>
  <c r="S869" i="11"/>
  <c r="T869" i="11" s="1"/>
  <c r="S907" i="11"/>
  <c r="T907" i="11" s="1"/>
  <c r="S1164" i="11"/>
  <c r="T1164" i="11" s="1"/>
  <c r="S1329" i="11"/>
  <c r="S981" i="11"/>
  <c r="S999" i="11"/>
  <c r="T999" i="11" s="1"/>
  <c r="S1064" i="11"/>
  <c r="S1247" i="11"/>
  <c r="T1247" i="11" s="1"/>
  <c r="S1320" i="11"/>
  <c r="T1320" i="11" s="1"/>
  <c r="S1354" i="11"/>
  <c r="S1378" i="11"/>
  <c r="T1378" i="11" s="1"/>
  <c r="S1402" i="11"/>
  <c r="S1426" i="11"/>
  <c r="S1450" i="11"/>
  <c r="S1474" i="11"/>
  <c r="S67" i="11"/>
  <c r="S78" i="11"/>
  <c r="S50" i="11"/>
  <c r="T96" i="11"/>
  <c r="T68" i="11"/>
  <c r="T57" i="11"/>
  <c r="T62" i="11"/>
  <c r="T93" i="11"/>
  <c r="T60" i="11"/>
  <c r="T79" i="11"/>
  <c r="T84" i="11"/>
  <c r="T90" i="11"/>
  <c r="T61" i="11"/>
  <c r="T77" i="11"/>
  <c r="T100" i="11"/>
  <c r="T115" i="11"/>
  <c r="T135" i="11"/>
  <c r="T139" i="11"/>
  <c r="T145" i="11"/>
  <c r="T153" i="11"/>
  <c r="T116" i="11"/>
  <c r="T83" i="11"/>
  <c r="T117" i="11"/>
  <c r="T119" i="11"/>
  <c r="T102" i="11"/>
  <c r="T111" i="11"/>
  <c r="T112" i="11"/>
  <c r="T146" i="11"/>
  <c r="T151" i="11"/>
  <c r="T126" i="11"/>
  <c r="T163" i="11"/>
  <c r="T173" i="11"/>
  <c r="T129" i="11"/>
  <c r="T136" i="11"/>
  <c r="T148" i="11"/>
  <c r="T158" i="11"/>
  <c r="T99" i="11"/>
  <c r="T121" i="11"/>
  <c r="T150" i="11"/>
  <c r="T160" i="11"/>
  <c r="T120" i="11"/>
  <c r="T128" i="11"/>
  <c r="T190" i="11"/>
  <c r="T161" i="11"/>
  <c r="T182" i="11"/>
  <c r="T188" i="11"/>
  <c r="T194" i="11"/>
  <c r="T199" i="11"/>
  <c r="T207" i="11"/>
  <c r="T223" i="11"/>
  <c r="T174" i="11"/>
  <c r="T180" i="11"/>
  <c r="T142" i="11"/>
  <c r="T189" i="11"/>
  <c r="T191" i="11"/>
  <c r="T159" i="11"/>
  <c r="T166" i="11"/>
  <c r="T175" i="11"/>
  <c r="T181" i="11"/>
  <c r="T183" i="11"/>
  <c r="T186" i="11"/>
  <c r="T177" i="11"/>
  <c r="T169" i="11"/>
  <c r="T220" i="11"/>
  <c r="T239" i="11"/>
  <c r="T212" i="11"/>
  <c r="T214" i="11"/>
  <c r="T217" i="11"/>
  <c r="T230" i="11"/>
  <c r="T204" i="11"/>
  <c r="T206" i="11"/>
  <c r="T209" i="11"/>
  <c r="T222" i="11"/>
  <c r="T196" i="11"/>
  <c r="T198" i="11"/>
  <c r="T201" i="11"/>
  <c r="T178" i="11"/>
  <c r="T225" i="11"/>
  <c r="T227" i="11"/>
  <c r="T213" i="11"/>
  <c r="T205" i="11"/>
  <c r="T266" i="11"/>
  <c r="T281" i="11"/>
  <c r="T283" i="11"/>
  <c r="T288" i="11"/>
  <c r="T296" i="11"/>
  <c r="T304" i="11"/>
  <c r="T312" i="11"/>
  <c r="T211" i="11"/>
  <c r="T237" i="11"/>
  <c r="T250" i="11"/>
  <c r="T256" i="11"/>
  <c r="T242" i="11"/>
  <c r="T265" i="11"/>
  <c r="T267" i="11"/>
  <c r="T270" i="11"/>
  <c r="T257" i="11"/>
  <c r="T259" i="11"/>
  <c r="T262" i="11"/>
  <c r="T249" i="11"/>
  <c r="T251" i="11"/>
  <c r="T254" i="11"/>
  <c r="T233" i="11"/>
  <c r="T241" i="11"/>
  <c r="T282" i="11"/>
  <c r="T278" i="11"/>
  <c r="T317" i="11"/>
  <c r="T286" i="11"/>
  <c r="T310" i="11"/>
  <c r="T333" i="11"/>
  <c r="T337" i="11"/>
  <c r="T348" i="11"/>
  <c r="T356" i="11"/>
  <c r="T372" i="11"/>
  <c r="T380" i="11"/>
  <c r="T388" i="11"/>
  <c r="T275" i="11"/>
  <c r="T302" i="11"/>
  <c r="T308" i="11"/>
  <c r="T316" i="11"/>
  <c r="T280" i="11"/>
  <c r="T294" i="11"/>
  <c r="T273" i="11"/>
  <c r="T292" i="11"/>
  <c r="T274" i="11"/>
  <c r="T289" i="11"/>
  <c r="T293" i="11"/>
  <c r="T336" i="11"/>
  <c r="T303" i="11"/>
  <c r="T309" i="11"/>
  <c r="T353" i="11"/>
  <c r="T404" i="11"/>
  <c r="T327" i="11"/>
  <c r="T338" i="11"/>
  <c r="T350" i="11"/>
  <c r="T319" i="11"/>
  <c r="T301" i="11"/>
  <c r="T362" i="11"/>
  <c r="T385" i="11"/>
  <c r="T379" i="11"/>
  <c r="T352" i="11"/>
  <c r="T370" i="11"/>
  <c r="T377" i="11"/>
  <c r="T384" i="11"/>
  <c r="T400" i="11"/>
  <c r="T406" i="11"/>
  <c r="T408" i="11"/>
  <c r="T417" i="11"/>
  <c r="T425" i="11"/>
  <c r="T433" i="11"/>
  <c r="T441" i="11"/>
  <c r="T449" i="11"/>
  <c r="T457" i="11"/>
  <c r="T354" i="11"/>
  <c r="T393" i="11"/>
  <c r="T334" i="11"/>
  <c r="T320" i="11"/>
  <c r="T360" i="11"/>
  <c r="T369" i="11"/>
  <c r="T311" i="11"/>
  <c r="T321" i="11"/>
  <c r="T340" i="11"/>
  <c r="T392" i="11"/>
  <c r="T346" i="11"/>
  <c r="T396" i="11"/>
  <c r="T430" i="11"/>
  <c r="T473" i="11"/>
  <c r="T398" i="11"/>
  <c r="T422" i="11"/>
  <c r="T424" i="11"/>
  <c r="T427" i="11"/>
  <c r="T485" i="11"/>
  <c r="T493" i="11"/>
  <c r="T517" i="11"/>
  <c r="T525" i="11"/>
  <c r="T541" i="11"/>
  <c r="T416" i="11"/>
  <c r="T419" i="11"/>
  <c r="T455" i="11"/>
  <c r="T461" i="11"/>
  <c r="T464" i="11"/>
  <c r="T465" i="11"/>
  <c r="T402" i="11"/>
  <c r="T439" i="11"/>
  <c r="T463" i="11"/>
  <c r="T386" i="11"/>
  <c r="T431" i="11"/>
  <c r="T454" i="11"/>
  <c r="T423" i="11"/>
  <c r="T446" i="11"/>
  <c r="T421" i="11"/>
  <c r="T467" i="11"/>
  <c r="T499" i="11"/>
  <c r="T522" i="11"/>
  <c r="T549" i="11"/>
  <c r="T480" i="11"/>
  <c r="T497" i="11"/>
  <c r="T516" i="11"/>
  <c r="T553" i="11"/>
  <c r="T561" i="11"/>
  <c r="T570" i="11"/>
  <c r="T578" i="11"/>
  <c r="T586" i="11"/>
  <c r="T602" i="11"/>
  <c r="T610" i="11"/>
  <c r="T618" i="11"/>
  <c r="T634" i="11"/>
  <c r="T642" i="11"/>
  <c r="T443" i="11"/>
  <c r="T481" i="11"/>
  <c r="T490" i="11"/>
  <c r="T531" i="11"/>
  <c r="T482" i="11"/>
  <c r="T484" i="11"/>
  <c r="T487" i="11"/>
  <c r="T523" i="11"/>
  <c r="T529" i="11"/>
  <c r="T415" i="11"/>
  <c r="T440" i="11"/>
  <c r="T515" i="11"/>
  <c r="T538" i="11"/>
  <c r="T489" i="11"/>
  <c r="T506" i="11"/>
  <c r="T511" i="11"/>
  <c r="T584" i="11"/>
  <c r="T607" i="11"/>
  <c r="T648" i="11"/>
  <c r="T562" i="11"/>
  <c r="T568" i="11"/>
  <c r="T576" i="11"/>
  <c r="T582" i="11"/>
  <c r="T599" i="11"/>
  <c r="T640" i="11"/>
  <c r="T557" i="11"/>
  <c r="T574" i="11"/>
  <c r="T596" i="11"/>
  <c r="T483" i="11"/>
  <c r="T546" i="11"/>
  <c r="T565" i="11"/>
  <c r="T585" i="11"/>
  <c r="T588" i="11"/>
  <c r="T532" i="11"/>
  <c r="T548" i="11"/>
  <c r="T577" i="11"/>
  <c r="T508" i="11"/>
  <c r="T513" i="11"/>
  <c r="T555" i="11"/>
  <c r="T631" i="11"/>
  <c r="T507" i="11"/>
  <c r="T535" i="11"/>
  <c r="T566" i="11"/>
  <c r="T632" i="11"/>
  <c r="T654" i="11"/>
  <c r="T551" i="11"/>
  <c r="T564" i="11"/>
  <c r="T615" i="11"/>
  <c r="T660" i="11"/>
  <c r="T664" i="11"/>
  <c r="T683" i="11"/>
  <c r="T686" i="11"/>
  <c r="T696" i="11"/>
  <c r="T700" i="11"/>
  <c r="T704" i="11"/>
  <c r="T708" i="11"/>
  <c r="T712" i="11"/>
  <c r="T716" i="11"/>
  <c r="T720" i="11"/>
  <c r="T724" i="11"/>
  <c r="T728" i="11"/>
  <c r="T732" i="11"/>
  <c r="T641" i="11"/>
  <c r="T665" i="11"/>
  <c r="T598" i="11"/>
  <c r="T617" i="11"/>
  <c r="T638" i="11"/>
  <c r="T650" i="11"/>
  <c r="T662" i="11"/>
  <c r="T623" i="11"/>
  <c r="T657" i="11"/>
  <c r="T592" i="11"/>
  <c r="T606" i="11"/>
  <c r="T616" i="11"/>
  <c r="T649" i="11"/>
  <c r="T668" i="11"/>
  <c r="T670" i="11"/>
  <c r="T677" i="11"/>
  <c r="T676" i="11"/>
  <c r="T684" i="11"/>
  <c r="T699" i="11"/>
  <c r="T701" i="11"/>
  <c r="T600" i="11"/>
  <c r="T639" i="11"/>
  <c r="T735" i="11"/>
  <c r="T717" i="11"/>
  <c r="T744" i="11"/>
  <c r="T746" i="11"/>
  <c r="T750" i="11"/>
  <c r="T689" i="11"/>
  <c r="T707" i="11"/>
  <c r="T713" i="11"/>
  <c r="T733" i="11"/>
  <c r="T691" i="11"/>
  <c r="T697" i="11"/>
  <c r="T719" i="11"/>
  <c r="T729" i="11"/>
  <c r="T682" i="11"/>
  <c r="T715" i="11"/>
  <c r="T711" i="11"/>
  <c r="T725" i="11"/>
  <c r="T743" i="11"/>
  <c r="T741" i="11"/>
  <c r="T799" i="11"/>
  <c r="T769" i="11"/>
  <c r="T814" i="11"/>
  <c r="T820" i="11"/>
  <c r="T822" i="11"/>
  <c r="T826" i="11"/>
  <c r="T830" i="11"/>
  <c r="T832" i="11"/>
  <c r="T834" i="11"/>
  <c r="T836" i="11"/>
  <c r="T842" i="11"/>
  <c r="T844" i="11"/>
  <c r="T848" i="11"/>
  <c r="T850" i="11"/>
  <c r="T852" i="11"/>
  <c r="T856" i="11"/>
  <c r="T858" i="11"/>
  <c r="T864" i="11"/>
  <c r="T865" i="11"/>
  <c r="T867" i="11"/>
  <c r="T868" i="11"/>
  <c r="T871" i="11"/>
  <c r="T872" i="11"/>
  <c r="T782" i="11"/>
  <c r="T790" i="11"/>
  <c r="T794" i="11"/>
  <c r="T772" i="11"/>
  <c r="T776" i="11"/>
  <c r="T778" i="11"/>
  <c r="T801" i="11"/>
  <c r="T780" i="11"/>
  <c r="T784" i="11"/>
  <c r="T788" i="11"/>
  <c r="T792" i="11"/>
  <c r="T796" i="11"/>
  <c r="T800" i="11"/>
  <c r="T766" i="11"/>
  <c r="T811" i="11"/>
  <c r="T843" i="11"/>
  <c r="T853" i="11"/>
  <c r="T876" i="11"/>
  <c r="T863" i="11"/>
  <c r="T873" i="11"/>
  <c r="T825" i="11"/>
  <c r="T841" i="11"/>
  <c r="T857" i="11"/>
  <c r="T851" i="11"/>
  <c r="T875" i="11"/>
  <c r="T815" i="11"/>
  <c r="T823" i="11"/>
  <c r="T831" i="11"/>
  <c r="T839" i="11"/>
  <c r="T845" i="11"/>
  <c r="T861" i="11"/>
  <c r="T880" i="11"/>
  <c r="T877" i="11"/>
  <c r="T874" i="11"/>
  <c r="T882" i="11"/>
  <c r="T920" i="11"/>
  <c r="T923" i="11"/>
  <c r="T933" i="11"/>
  <c r="T949" i="11"/>
  <c r="T957" i="11"/>
  <c r="T980" i="11"/>
  <c r="T981" i="11"/>
  <c r="T982" i="11"/>
  <c r="T983" i="11"/>
  <c r="T984" i="11"/>
  <c r="T985" i="11"/>
  <c r="T987" i="11"/>
  <c r="T988" i="11"/>
  <c r="T989" i="11"/>
  <c r="T990" i="11"/>
  <c r="T992" i="11"/>
  <c r="T993" i="11"/>
  <c r="T995" i="11"/>
  <c r="T996" i="11"/>
  <c r="T997" i="11"/>
  <c r="T1000" i="11"/>
  <c r="T1002" i="11"/>
  <c r="T1003" i="11"/>
  <c r="T1004" i="11"/>
  <c r="T1005" i="11"/>
  <c r="T1006" i="11"/>
  <c r="T1011" i="11"/>
  <c r="T1012" i="11"/>
  <c r="T1013" i="11"/>
  <c r="T1014" i="11"/>
  <c r="T1016" i="11"/>
  <c r="T1017" i="11"/>
  <c r="T913" i="11"/>
  <c r="T921" i="11"/>
  <c r="T942" i="11"/>
  <c r="T950" i="11"/>
  <c r="T958" i="11"/>
  <c r="T925" i="11"/>
  <c r="T943" i="11"/>
  <c r="T965" i="11"/>
  <c r="T969" i="11"/>
  <c r="T971" i="11"/>
  <c r="T975" i="11"/>
  <c r="T977" i="11"/>
  <c r="T916" i="11"/>
  <c r="T927" i="11"/>
  <c r="T929" i="11"/>
  <c r="T937" i="11"/>
  <c r="T945" i="11"/>
  <c r="T1035" i="11"/>
  <c r="T1036" i="11"/>
  <c r="T1030" i="11"/>
  <c r="T1093" i="11"/>
  <c r="T1100" i="11"/>
  <c r="T1108" i="11"/>
  <c r="T1116" i="11"/>
  <c r="T1132" i="11"/>
  <c r="T1135" i="11"/>
  <c r="T1138" i="11"/>
  <c r="T1139" i="11"/>
  <c r="T1140" i="11"/>
  <c r="T1095" i="11"/>
  <c r="T1102" i="11"/>
  <c r="T1118" i="11"/>
  <c r="T1126" i="11"/>
  <c r="T1141" i="11"/>
  <c r="T1143" i="11"/>
  <c r="T1149" i="11"/>
  <c r="T1153" i="11"/>
  <c r="T1157" i="11"/>
  <c r="T1159" i="11"/>
  <c r="T1163" i="11"/>
  <c r="T1165" i="11"/>
  <c r="T1167" i="11"/>
  <c r="T1169" i="11"/>
  <c r="T1171" i="11"/>
  <c r="T1173" i="11"/>
  <c r="T1175" i="11"/>
  <c r="T1177" i="11"/>
  <c r="T1179" i="11"/>
  <c r="T1181" i="11"/>
  <c r="T1185" i="11"/>
  <c r="T1096" i="11"/>
  <c r="T1104" i="11"/>
  <c r="T1112" i="11"/>
  <c r="T1120" i="11"/>
  <c r="T1128" i="11"/>
  <c r="T1101" i="11"/>
  <c r="T1109" i="11"/>
  <c r="T1117" i="11"/>
  <c r="T1162" i="11"/>
  <c r="T1166" i="11"/>
  <c r="T1172" i="11"/>
  <c r="T1200" i="11"/>
  <c r="T1204" i="11"/>
  <c r="T1221" i="11"/>
  <c r="T1186" i="11"/>
  <c r="T1189" i="11"/>
  <c r="T1199" i="11"/>
  <c r="T1203" i="11"/>
  <c r="T1207" i="11"/>
  <c r="T1223" i="11"/>
  <c r="T1213" i="11"/>
  <c r="T1217" i="11"/>
  <c r="T1220" i="11"/>
  <c r="T1187" i="11"/>
  <c r="T1225" i="11"/>
  <c r="T1226" i="11"/>
  <c r="T1227" i="11"/>
  <c r="T1228" i="11"/>
  <c r="T1229" i="11"/>
  <c r="T1210" i="11"/>
  <c r="T1218" i="11"/>
  <c r="T1222" i="11"/>
  <c r="T1180" i="11"/>
  <c r="T1188" i="11"/>
  <c r="T1211" i="11"/>
  <c r="T1224" i="11"/>
  <c r="T1304" i="11"/>
  <c r="T1306" i="11"/>
  <c r="T1314" i="11"/>
  <c r="T1327" i="11"/>
  <c r="T1489" i="11"/>
  <c r="T1215" i="11"/>
  <c r="T1302" i="11"/>
  <c r="T1313" i="11"/>
  <c r="T1178" i="11"/>
  <c r="T1300" i="11"/>
  <c r="T1312" i="11"/>
  <c r="T1317" i="11"/>
  <c r="T1285" i="11"/>
  <c r="T1287" i="11"/>
  <c r="T1290" i="11"/>
  <c r="T1291" i="11"/>
  <c r="T1294" i="11"/>
  <c r="T1295" i="11"/>
  <c r="T1305" i="11"/>
  <c r="T1176" i="11"/>
  <c r="T1184" i="11"/>
  <c r="T1303" i="11"/>
  <c r="T1301" i="11"/>
  <c r="T1309" i="11"/>
  <c r="T1182" i="11"/>
  <c r="T1299" i="11"/>
  <c r="T1308" i="11"/>
  <c r="T1463" i="11"/>
  <c r="T1471" i="11"/>
  <c r="T1475" i="11"/>
  <c r="T1479" i="11"/>
  <c r="T1483" i="11"/>
  <c r="T1487" i="11"/>
  <c r="T1443" i="11"/>
  <c r="T1447" i="11"/>
  <c r="T1451" i="11"/>
  <c r="T1455" i="11"/>
  <c r="T1315" i="11"/>
  <c r="T1415" i="11"/>
  <c r="T1419" i="11"/>
  <c r="T1423" i="11"/>
  <c r="T1431" i="11"/>
  <c r="T1439" i="11"/>
  <c r="T1297" i="11"/>
  <c r="T1307" i="11"/>
  <c r="T1407" i="11"/>
  <c r="T1411" i="11"/>
  <c r="T1461" i="11"/>
  <c r="T1429" i="11"/>
  <c r="T1345" i="11"/>
  <c r="T1374" i="11"/>
  <c r="T1359" i="11"/>
  <c r="T1436" i="11"/>
  <c r="T1420" i="11"/>
  <c r="T1393" i="11"/>
  <c r="T1380" i="11"/>
  <c r="T1352" i="11"/>
  <c r="T1460" i="11"/>
  <c r="T1456" i="11"/>
  <c r="T1248" i="11"/>
  <c r="T1235" i="11"/>
  <c r="T1268" i="11"/>
  <c r="T1263" i="11"/>
  <c r="T1245" i="11"/>
  <c r="T1107" i="11"/>
  <c r="T1154" i="11"/>
  <c r="T1098" i="11"/>
  <c r="T1068" i="11"/>
  <c r="T1071" i="11"/>
  <c r="T1042" i="11"/>
  <c r="T1053" i="11"/>
  <c r="T1019" i="11"/>
  <c r="T948" i="11"/>
  <c r="T1022" i="11"/>
  <c r="T915" i="11"/>
  <c r="T966" i="11"/>
  <c r="T918" i="11"/>
  <c r="T895" i="11"/>
  <c r="T829" i="11"/>
  <c r="T804" i="11"/>
  <c r="T791" i="11"/>
  <c r="T763" i="11"/>
  <c r="T767" i="11"/>
  <c r="T706" i="11"/>
  <c r="T666" i="11"/>
  <c r="T656" i="11"/>
  <c r="T527" i="11"/>
  <c r="T571" i="11"/>
  <c r="T411" i="11"/>
  <c r="T629" i="11"/>
  <c r="T504" i="11"/>
  <c r="T510" i="11"/>
  <c r="T450" i="11"/>
  <c r="T374" i="11"/>
  <c r="T410" i="11"/>
  <c r="T381" i="11"/>
  <c r="T345" i="11"/>
  <c r="T357" i="11"/>
  <c r="T322" i="11"/>
  <c r="T375" i="11"/>
  <c r="T219" i="11"/>
  <c r="T195" i="11"/>
  <c r="T168" i="11"/>
  <c r="T132" i="11"/>
  <c r="T127" i="11"/>
  <c r="T134" i="11"/>
  <c r="T52" i="11"/>
  <c r="T95" i="11"/>
  <c r="T70" i="11"/>
  <c r="T72" i="11"/>
  <c r="T131" i="11"/>
  <c r="T896" i="11"/>
  <c r="T556" i="11"/>
  <c r="T552" i="11"/>
  <c r="T428" i="11"/>
  <c r="T394" i="11"/>
  <c r="T105" i="11"/>
  <c r="T76" i="11"/>
  <c r="T1425" i="11"/>
  <c r="T1466" i="11"/>
  <c r="T1450" i="11"/>
  <c r="T1418" i="11"/>
  <c r="T1337" i="11"/>
  <c r="T1264" i="11"/>
  <c r="T1351" i="11"/>
  <c r="T1387" i="11"/>
  <c r="T1488" i="11"/>
  <c r="T1452" i="11"/>
  <c r="T1355" i="11"/>
  <c r="T1385" i="11"/>
  <c r="T1369" i="11"/>
  <c r="T1190" i="11"/>
  <c r="T1278" i="11"/>
  <c r="T1260" i="11"/>
  <c r="T1255" i="11"/>
  <c r="T1266" i="11"/>
  <c r="T1237" i="11"/>
  <c r="T1103" i="11"/>
  <c r="T1150" i="11"/>
  <c r="T1064" i="11"/>
  <c r="T1031" i="11"/>
  <c r="T1034" i="11"/>
  <c r="T1087" i="11"/>
  <c r="T1049" i="11"/>
  <c r="T1018" i="11"/>
  <c r="T962" i="11"/>
  <c r="T910" i="11"/>
  <c r="T905" i="11"/>
  <c r="T908" i="11"/>
  <c r="T768" i="11"/>
  <c r="T783" i="11"/>
  <c r="T785" i="11"/>
  <c r="T745" i="11"/>
  <c r="T751" i="11"/>
  <c r="T722" i="11"/>
  <c r="T633" i="11"/>
  <c r="T643" i="11"/>
  <c r="T619" i="11"/>
  <c r="T448" i="11"/>
  <c r="T492" i="11"/>
  <c r="T560" i="11"/>
  <c r="T651" i="11"/>
  <c r="T453" i="11"/>
  <c r="T459" i="11"/>
  <c r="T368" i="11"/>
  <c r="T442" i="11"/>
  <c r="T366" i="11"/>
  <c r="T330" i="11"/>
  <c r="T339" i="11"/>
  <c r="T342" i="11"/>
  <c r="T287" i="11"/>
  <c r="T305" i="11"/>
  <c r="T245" i="11"/>
  <c r="T277" i="11"/>
  <c r="T179" i="11"/>
  <c r="T200" i="11"/>
  <c r="T66" i="11"/>
  <c r="T58" i="11"/>
  <c r="T307" i="11"/>
  <c r="T218" i="11"/>
  <c r="T171" i="11"/>
  <c r="T75" i="11"/>
  <c r="T1485" i="11"/>
  <c r="T1421" i="11"/>
  <c r="T1329" i="11"/>
  <c r="T1386" i="11"/>
  <c r="T1370" i="11"/>
  <c r="T1343" i="11"/>
  <c r="T1318" i="11"/>
  <c r="T1448" i="11"/>
  <c r="T1416" i="11"/>
  <c r="T1365" i="11"/>
  <c r="T1256" i="11"/>
  <c r="T1392" i="11"/>
  <c r="T1480" i="11"/>
  <c r="T1347" i="11"/>
  <c r="T1366" i="11"/>
  <c r="T1270" i="11"/>
  <c r="T1281" i="11"/>
  <c r="T1099" i="11"/>
  <c r="T1146" i="11"/>
  <c r="T1060" i="11"/>
  <c r="T1063" i="11"/>
  <c r="T1077" i="11"/>
  <c r="T972" i="11"/>
  <c r="T940" i="11"/>
  <c r="T1029" i="11"/>
  <c r="T1025" i="11"/>
  <c r="T954" i="11"/>
  <c r="T1024" i="11"/>
  <c r="T892" i="11"/>
  <c r="T901" i="11"/>
  <c r="T887" i="11"/>
  <c r="T779" i="11"/>
  <c r="T781" i="11"/>
  <c r="T748" i="11"/>
  <c r="T759" i="11"/>
  <c r="T681" i="11"/>
  <c r="T702" i="11"/>
  <c r="T678" i="11"/>
  <c r="T685" i="11"/>
  <c r="T613" i="11"/>
  <c r="T667" i="11"/>
  <c r="T518" i="11"/>
  <c r="T545" i="11"/>
  <c r="T521" i="11"/>
  <c r="T432" i="11"/>
  <c r="T466" i="11"/>
  <c r="T420" i="11"/>
  <c r="T452" i="11"/>
  <c r="T341" i="11"/>
  <c r="T329" i="11"/>
  <c r="T299" i="11"/>
  <c r="T271" i="11"/>
  <c r="T210" i="11"/>
  <c r="T137" i="11"/>
  <c r="T162" i="11"/>
  <c r="T144" i="11"/>
  <c r="T113" i="11"/>
  <c r="T89" i="11"/>
  <c r="T73" i="11"/>
  <c r="T107" i="11"/>
  <c r="T609" i="11"/>
  <c r="T536" i="11"/>
  <c r="T255" i="11"/>
  <c r="T164" i="11"/>
  <c r="T103" i="11"/>
  <c r="T1449" i="11"/>
  <c r="T1478" i="11"/>
  <c r="T1430" i="11"/>
  <c r="T1364" i="11"/>
  <c r="T1402" i="11"/>
  <c r="T1335" i="11"/>
  <c r="T1404" i="11"/>
  <c r="T1383" i="11"/>
  <c r="T1362" i="11"/>
  <c r="T1414" i="11"/>
  <c r="T1357" i="11"/>
  <c r="T1476" i="11"/>
  <c r="T1381" i="11"/>
  <c r="T1358" i="11"/>
  <c r="T1244" i="11"/>
  <c r="T1239" i="11"/>
  <c r="T1250" i="11"/>
  <c r="T1142" i="11"/>
  <c r="T1129" i="11"/>
  <c r="T1085" i="11"/>
  <c r="T1056" i="11"/>
  <c r="T1059" i="11"/>
  <c r="T1062" i="11"/>
  <c r="T1041" i="11"/>
  <c r="T955" i="11"/>
  <c r="T1021" i="11"/>
  <c r="T946" i="11"/>
  <c r="T1020" i="11"/>
  <c r="T902" i="11"/>
  <c r="T888" i="11"/>
  <c r="T883" i="11"/>
  <c r="T749" i="11"/>
  <c r="T747" i="11"/>
  <c r="T734" i="11"/>
  <c r="T705" i="11"/>
  <c r="T690" i="11"/>
  <c r="T672" i="11"/>
  <c r="T622" i="11"/>
  <c r="T671" i="11"/>
  <c r="T655" i="11"/>
  <c r="T636" i="11"/>
  <c r="T597" i="11"/>
  <c r="T475" i="11"/>
  <c r="T554" i="11"/>
  <c r="T621" i="11"/>
  <c r="T505" i="11"/>
  <c r="T526" i="11"/>
  <c r="T435" i="11"/>
  <c r="T462" i="11"/>
  <c r="T434" i="11"/>
  <c r="T412" i="11"/>
  <c r="T436" i="11"/>
  <c r="T376" i="11"/>
  <c r="T373" i="11"/>
  <c r="T326" i="11"/>
  <c r="T297" i="11"/>
  <c r="T252" i="11"/>
  <c r="T268" i="11"/>
  <c r="T269" i="11"/>
  <c r="T247" i="11"/>
  <c r="T193" i="11"/>
  <c r="T122" i="11"/>
  <c r="T156" i="11"/>
  <c r="T143" i="11"/>
  <c r="T109" i="11"/>
  <c r="T124" i="11"/>
  <c r="T88" i="11"/>
  <c r="T1477" i="11"/>
  <c r="T1445" i="11"/>
  <c r="T1413" i="11"/>
  <c r="T1397" i="11"/>
  <c r="T1356" i="11"/>
  <c r="T1354" i="11"/>
  <c r="T1444" i="11"/>
  <c r="T1428" i="11"/>
  <c r="T1406" i="11"/>
  <c r="T1349" i="11"/>
  <c r="T1388" i="11"/>
  <c r="T1372" i="11"/>
  <c r="T1410" i="11"/>
  <c r="T1331" i="11"/>
  <c r="T1484" i="11"/>
  <c r="T1350" i="11"/>
  <c r="T1267" i="11"/>
  <c r="T1254" i="11"/>
  <c r="T1265" i="11"/>
  <c r="T1236" i="11"/>
  <c r="T1231" i="11"/>
  <c r="T1242" i="11"/>
  <c r="T1277" i="11"/>
  <c r="T1121" i="11"/>
  <c r="T1082" i="11"/>
  <c r="T1052" i="11"/>
  <c r="T1083" i="11"/>
  <c r="T1089" i="11"/>
  <c r="T1058" i="11"/>
  <c r="T1069" i="11"/>
  <c r="T1037" i="11"/>
  <c r="T964" i="11"/>
  <c r="T932" i="11"/>
  <c r="T947" i="11"/>
  <c r="T938" i="11"/>
  <c r="T917" i="11"/>
  <c r="T894" i="11"/>
  <c r="T884" i="11"/>
  <c r="T859" i="11"/>
  <c r="T906" i="11"/>
  <c r="T889" i="11"/>
  <c r="T773" i="11"/>
  <c r="T757" i="11"/>
  <c r="T730" i="11"/>
  <c r="T726" i="11"/>
  <c r="T620" i="11"/>
  <c r="T669" i="11"/>
  <c r="T612" i="11"/>
  <c r="T503" i="11"/>
  <c r="T471" i="11"/>
  <c r="T537" i="11"/>
  <c r="T569" i="11"/>
  <c r="T520" i="11"/>
  <c r="T401" i="11"/>
  <c r="T429" i="11"/>
  <c r="T460" i="11"/>
  <c r="T407" i="11"/>
  <c r="T324" i="11"/>
  <c r="T418" i="11"/>
  <c r="T349" i="11"/>
  <c r="T276" i="11"/>
  <c r="T224" i="11"/>
  <c r="T243" i="11"/>
  <c r="T272" i="11"/>
  <c r="T246" i="11"/>
  <c r="T244" i="11"/>
  <c r="T208" i="11"/>
  <c r="T172" i="11"/>
  <c r="T141" i="11"/>
  <c r="T154" i="11"/>
  <c r="T110" i="11"/>
  <c r="T97" i="11"/>
  <c r="T306" i="11"/>
  <c r="T1473" i="11"/>
  <c r="T1441" i="11"/>
  <c r="T1409" i="11"/>
  <c r="T1474" i="11"/>
  <c r="T1442" i="11"/>
  <c r="T1426" i="11"/>
  <c r="T1412" i="11"/>
  <c r="T1348" i="11"/>
  <c r="T1379" i="11"/>
  <c r="T1468" i="11"/>
  <c r="T1399" i="11"/>
  <c r="T1377" i="11"/>
  <c r="T1342" i="11"/>
  <c r="T1257" i="11"/>
  <c r="T1234" i="11"/>
  <c r="T1269" i="11"/>
  <c r="T1119" i="11"/>
  <c r="T1122" i="11"/>
  <c r="T1113" i="11"/>
  <c r="T1048" i="11"/>
  <c r="T1092" i="11"/>
  <c r="T1051" i="11"/>
  <c r="T1090" i="11"/>
  <c r="T1054" i="11"/>
  <c r="T1065" i="11"/>
  <c r="T1033" i="11"/>
  <c r="T960" i="11"/>
  <c r="T928" i="11"/>
  <c r="T930" i="11"/>
  <c r="T909" i="11"/>
  <c r="T855" i="11"/>
  <c r="T898" i="11"/>
  <c r="T885" i="11"/>
  <c r="T809" i="11"/>
  <c r="T770" i="11"/>
  <c r="T805" i="11"/>
  <c r="T761" i="11"/>
  <c r="T765" i="11"/>
  <c r="T739" i="11"/>
  <c r="T695" i="11"/>
  <c r="T694" i="11"/>
  <c r="T637" i="11"/>
  <c r="T550" i="11"/>
  <c r="T528" i="11"/>
  <c r="T559" i="11"/>
  <c r="T496" i="11"/>
  <c r="T409" i="11"/>
  <c r="T359" i="11"/>
  <c r="T325" i="11"/>
  <c r="T248" i="11"/>
  <c r="T291" i="11"/>
  <c r="T238" i="11"/>
  <c r="T114" i="11"/>
  <c r="T1437" i="11"/>
  <c r="T1340" i="11"/>
  <c r="T1338" i="11"/>
  <c r="T1424" i="11"/>
  <c r="T1401" i="11"/>
  <c r="T1333" i="11"/>
  <c r="T1384" i="11"/>
  <c r="T1390" i="11"/>
  <c r="T1238" i="11"/>
  <c r="T1249" i="11"/>
  <c r="T1279" i="11"/>
  <c r="T1261" i="11"/>
  <c r="T1115" i="11"/>
  <c r="T1114" i="11"/>
  <c r="T1076" i="11"/>
  <c r="T1044" i="11"/>
  <c r="T1079" i="11"/>
  <c r="T1047" i="11"/>
  <c r="T1081" i="11"/>
  <c r="T1050" i="11"/>
  <c r="T1061" i="11"/>
  <c r="T1028" i="11"/>
  <c r="T956" i="11"/>
  <c r="T924" i="11"/>
  <c r="T974" i="11"/>
  <c r="T926" i="11"/>
  <c r="T903" i="11"/>
  <c r="T893" i="11"/>
  <c r="T849" i="11"/>
  <c r="T803" i="11"/>
  <c r="T742" i="11"/>
  <c r="T797" i="11"/>
  <c r="T760" i="11"/>
  <c r="T687" i="11"/>
  <c r="T675" i="11"/>
  <c r="T718" i="11"/>
  <c r="T703" i="11"/>
  <c r="T635" i="11"/>
  <c r="T590" i="11"/>
  <c r="T627" i="11"/>
  <c r="T474" i="11"/>
  <c r="T563" i="11"/>
  <c r="T605" i="11"/>
  <c r="T524" i="11"/>
  <c r="T567" i="11"/>
  <c r="T534" i="11"/>
  <c r="T486" i="11"/>
  <c r="T544" i="11"/>
  <c r="T397" i="11"/>
  <c r="T444" i="11"/>
  <c r="T371" i="11"/>
  <c r="T318" i="11"/>
  <c r="T383" i="11"/>
  <c r="T315" i="11"/>
  <c r="T391" i="11"/>
  <c r="T216" i="11"/>
  <c r="T313" i="11"/>
  <c r="T240" i="11"/>
  <c r="T263" i="11"/>
  <c r="T232" i="11"/>
  <c r="T228" i="11"/>
  <c r="T157" i="11"/>
  <c r="T187" i="11"/>
  <c r="T185" i="11"/>
  <c r="T80" i="11"/>
  <c r="T118" i="11"/>
  <c r="T81" i="11"/>
  <c r="T74" i="11"/>
  <c r="T82" i="11"/>
  <c r="P50" i="11"/>
  <c r="Q50" i="11" s="1"/>
  <c r="R50" i="11" s="1"/>
  <c r="T1465" i="11"/>
  <c r="T1486" i="11"/>
  <c r="T1470" i="11"/>
  <c r="T1454" i="11"/>
  <c r="T1438" i="11"/>
  <c r="T1422" i="11"/>
  <c r="T1353" i="11"/>
  <c r="T1396" i="11"/>
  <c r="T1332" i="11"/>
  <c r="T1367" i="11"/>
  <c r="T1240" i="11"/>
  <c r="T1375" i="11"/>
  <c r="T1324" i="11"/>
  <c r="T1360" i="11"/>
  <c r="T1232" i="11"/>
  <c r="T1391" i="11"/>
  <c r="T1373" i="11"/>
  <c r="T1243" i="11"/>
  <c r="T1241" i="11"/>
  <c r="T1271" i="11"/>
  <c r="T1282" i="11"/>
  <c r="T1253" i="11"/>
  <c r="T1111" i="11"/>
  <c r="T1106" i="11"/>
  <c r="T1097" i="11"/>
  <c r="T1075" i="11"/>
  <c r="T1023" i="11"/>
  <c r="T952" i="11"/>
  <c r="T919" i="11"/>
  <c r="T922" i="11"/>
  <c r="T900" i="11"/>
  <c r="T890" i="11"/>
  <c r="T795" i="11"/>
  <c r="T793" i="11"/>
  <c r="T764" i="11"/>
  <c r="T714" i="11"/>
  <c r="T698" i="11"/>
  <c r="T470" i="11"/>
  <c r="T500" i="11"/>
  <c r="T184" i="11"/>
  <c r="T149" i="11"/>
  <c r="T1230" i="11"/>
  <c r="T1046" i="11"/>
  <c r="T1057" i="11"/>
  <c r="T1026" i="11"/>
  <c r="T970" i="11"/>
  <c r="T755" i="11"/>
  <c r="T614" i="11"/>
  <c r="T543" i="11"/>
  <c r="T358" i="11"/>
  <c r="T67" i="11"/>
  <c r="T53" i="11"/>
  <c r="I19" i="11"/>
  <c r="N56" i="11"/>
  <c r="N64" i="11"/>
  <c r="N72" i="11"/>
  <c r="N52" i="11"/>
  <c r="N50" i="11"/>
  <c r="N54" i="11"/>
  <c r="N53" i="11"/>
  <c r="N62" i="11"/>
  <c r="N68" i="11"/>
  <c r="N79" i="11"/>
  <c r="N87" i="11"/>
  <c r="N95" i="11"/>
  <c r="N65" i="11"/>
  <c r="N69" i="11"/>
  <c r="N76" i="11"/>
  <c r="N93" i="11"/>
  <c r="N99" i="11"/>
  <c r="N103" i="11"/>
  <c r="N55" i="11"/>
  <c r="N60" i="11"/>
  <c r="N66" i="11"/>
  <c r="N74" i="11"/>
  <c r="N80" i="11"/>
  <c r="N57" i="11"/>
  <c r="N61" i="11"/>
  <c r="N77" i="11"/>
  <c r="N83" i="11"/>
  <c r="N107" i="11"/>
  <c r="N112" i="11"/>
  <c r="N71" i="11"/>
  <c r="N75" i="11"/>
  <c r="N78" i="11"/>
  <c r="N51" i="11"/>
  <c r="N59" i="11"/>
  <c r="N81" i="11"/>
  <c r="N84" i="11"/>
  <c r="N85" i="11"/>
  <c r="N90" i="11"/>
  <c r="N96" i="11"/>
  <c r="N98" i="11"/>
  <c r="N121" i="11"/>
  <c r="N129" i="11"/>
  <c r="N70" i="11"/>
  <c r="N73" i="11"/>
  <c r="N88" i="11"/>
  <c r="N91" i="11"/>
  <c r="N58" i="11"/>
  <c r="N67" i="11"/>
  <c r="N86" i="11"/>
  <c r="N94" i="11"/>
  <c r="N102" i="11"/>
  <c r="N89" i="11"/>
  <c r="N113" i="11"/>
  <c r="N118" i="11"/>
  <c r="N122" i="11"/>
  <c r="N128" i="11"/>
  <c r="N131" i="11"/>
  <c r="N139" i="11"/>
  <c r="N147" i="11"/>
  <c r="N92" i="11"/>
  <c r="N104" i="11"/>
  <c r="N105" i="11"/>
  <c r="N82" i="11"/>
  <c r="N63" i="11"/>
  <c r="N114" i="11"/>
  <c r="N116" i="11"/>
  <c r="N101" i="11"/>
  <c r="N117" i="11"/>
  <c r="N132" i="11"/>
  <c r="N138" i="11"/>
  <c r="N142" i="11"/>
  <c r="N154" i="11"/>
  <c r="N162" i="11"/>
  <c r="N170" i="11"/>
  <c r="N178" i="11"/>
  <c r="N111" i="11"/>
  <c r="N127" i="11"/>
  <c r="N133" i="11"/>
  <c r="N143" i="11"/>
  <c r="N151" i="11"/>
  <c r="N159" i="11"/>
  <c r="N110" i="11"/>
  <c r="N120" i="11"/>
  <c r="N126" i="11"/>
  <c r="N97" i="11"/>
  <c r="N125" i="11"/>
  <c r="N109" i="11"/>
  <c r="N124" i="11"/>
  <c r="N100" i="11"/>
  <c r="N106" i="11"/>
  <c r="N115" i="11"/>
  <c r="N123" i="11"/>
  <c r="N130" i="11"/>
  <c r="N141" i="11"/>
  <c r="N152" i="11"/>
  <c r="N119" i="11"/>
  <c r="N137" i="11"/>
  <c r="N150" i="11"/>
  <c r="N155" i="11"/>
  <c r="N166" i="11"/>
  <c r="N176" i="11"/>
  <c r="N185" i="11"/>
  <c r="N153" i="11"/>
  <c r="N156" i="11"/>
  <c r="N167" i="11"/>
  <c r="N171" i="11"/>
  <c r="N177" i="11"/>
  <c r="N182" i="11"/>
  <c r="N190" i="11"/>
  <c r="N140" i="11"/>
  <c r="N144" i="11"/>
  <c r="N145" i="11"/>
  <c r="N157" i="11"/>
  <c r="N134" i="11"/>
  <c r="N146" i="11"/>
  <c r="N108" i="11"/>
  <c r="N135" i="11"/>
  <c r="N149" i="11"/>
  <c r="N158" i="11"/>
  <c r="N175" i="11"/>
  <c r="N179" i="11"/>
  <c r="N183" i="11"/>
  <c r="N191" i="11"/>
  <c r="N164" i="11"/>
  <c r="N181" i="11"/>
  <c r="N200" i="11"/>
  <c r="N208" i="11"/>
  <c r="N216" i="11"/>
  <c r="N224" i="11"/>
  <c r="N232" i="11"/>
  <c r="N136" i="11"/>
  <c r="N148" i="11"/>
  <c r="N160" i="11"/>
  <c r="N165" i="11"/>
  <c r="N168" i="11"/>
  <c r="N186" i="11"/>
  <c r="N192" i="11"/>
  <c r="N197" i="11"/>
  <c r="N205" i="11"/>
  <c r="N213" i="11"/>
  <c r="N221" i="11"/>
  <c r="N169" i="11"/>
  <c r="N184" i="11"/>
  <c r="N187" i="11"/>
  <c r="N193" i="11"/>
  <c r="N172" i="11"/>
  <c r="N161" i="11"/>
  <c r="N188" i="11"/>
  <c r="N173" i="11"/>
  <c r="N180" i="11"/>
  <c r="N198" i="11"/>
  <c r="N206" i="11"/>
  <c r="N214" i="11"/>
  <c r="N201" i="11"/>
  <c r="N207" i="11"/>
  <c r="N210" i="11"/>
  <c r="N227" i="11"/>
  <c r="N245" i="11"/>
  <c r="N253" i="11"/>
  <c r="N261" i="11"/>
  <c r="N269" i="11"/>
  <c r="N277" i="11"/>
  <c r="N285" i="11"/>
  <c r="N199" i="11"/>
  <c r="N202" i="11"/>
  <c r="N225" i="11"/>
  <c r="N228" i="11"/>
  <c r="N238" i="11"/>
  <c r="N242" i="11"/>
  <c r="N250" i="11"/>
  <c r="N258" i="11"/>
  <c r="N266" i="11"/>
  <c r="N274" i="11"/>
  <c r="N282" i="11"/>
  <c r="N219" i="11"/>
  <c r="N211" i="11"/>
  <c r="N223" i="11"/>
  <c r="N163" i="11"/>
  <c r="N194" i="11"/>
  <c r="N203" i="11"/>
  <c r="N220" i="11"/>
  <c r="N174" i="11"/>
  <c r="N195" i="11"/>
  <c r="N212" i="11"/>
  <c r="N189" i="11"/>
  <c r="N204" i="11"/>
  <c r="N217" i="11"/>
  <c r="N222" i="11"/>
  <c r="N226" i="11"/>
  <c r="N236" i="11"/>
  <c r="N243" i="11"/>
  <c r="N251" i="11"/>
  <c r="N259" i="11"/>
  <c r="N267" i="11"/>
  <c r="N275" i="11"/>
  <c r="N283" i="11"/>
  <c r="N209" i="11"/>
  <c r="N230" i="11"/>
  <c r="N240" i="11"/>
  <c r="N257" i="11"/>
  <c r="N270" i="11"/>
  <c r="N276" i="11"/>
  <c r="N279" i="11"/>
  <c r="N297" i="11"/>
  <c r="N305" i="11"/>
  <c r="N313" i="11"/>
  <c r="N321" i="11"/>
  <c r="N329" i="11"/>
  <c r="N337" i="11"/>
  <c r="N345" i="11"/>
  <c r="N231" i="11"/>
  <c r="N233" i="11"/>
  <c r="N249" i="11"/>
  <c r="N262" i="11"/>
  <c r="N268" i="11"/>
  <c r="N271" i="11"/>
  <c r="N286" i="11"/>
  <c r="N294" i="11"/>
  <c r="N302" i="11"/>
  <c r="N310" i="11"/>
  <c r="N318" i="11"/>
  <c r="N215" i="11"/>
  <c r="N234" i="11"/>
  <c r="N241" i="11"/>
  <c r="N254" i="11"/>
  <c r="N260" i="11"/>
  <c r="N263" i="11"/>
  <c r="N246" i="11"/>
  <c r="N252" i="11"/>
  <c r="N255" i="11"/>
  <c r="N196" i="11"/>
  <c r="N235" i="11"/>
  <c r="N244" i="11"/>
  <c r="N247" i="11"/>
  <c r="N272" i="11"/>
  <c r="N239" i="11"/>
  <c r="N264" i="11"/>
  <c r="N218" i="11"/>
  <c r="N229" i="11"/>
  <c r="N237" i="11"/>
  <c r="N256" i="11"/>
  <c r="N273" i="11"/>
  <c r="N287" i="11"/>
  <c r="N295" i="11"/>
  <c r="N303" i="11"/>
  <c r="N311" i="11"/>
  <c r="N265" i="11"/>
  <c r="N292" i="11"/>
  <c r="N309" i="11"/>
  <c r="N326" i="11"/>
  <c r="N330" i="11"/>
  <c r="N336" i="11"/>
  <c r="N340" i="11"/>
  <c r="N349" i="11"/>
  <c r="N357" i="11"/>
  <c r="N365" i="11"/>
  <c r="N373" i="11"/>
  <c r="N381" i="11"/>
  <c r="N389" i="11"/>
  <c r="N397" i="11"/>
  <c r="N405" i="11"/>
  <c r="N289" i="11"/>
  <c r="N301" i="11"/>
  <c r="N319" i="11"/>
  <c r="N331" i="11"/>
  <c r="N341" i="11"/>
  <c r="N354" i="11"/>
  <c r="N362" i="11"/>
  <c r="N370" i="11"/>
  <c r="N378" i="11"/>
  <c r="N386" i="11"/>
  <c r="N293" i="11"/>
  <c r="N306" i="11"/>
  <c r="N312" i="11"/>
  <c r="N314" i="11"/>
  <c r="N248" i="11"/>
  <c r="N284" i="11"/>
  <c r="N288" i="11"/>
  <c r="N298" i="11"/>
  <c r="N304" i="11"/>
  <c r="N307" i="11"/>
  <c r="N281" i="11"/>
  <c r="N290" i="11"/>
  <c r="N296" i="11"/>
  <c r="N299" i="11"/>
  <c r="N278" i="11"/>
  <c r="N308" i="11"/>
  <c r="N316" i="11"/>
  <c r="N320" i="11"/>
  <c r="N324" i="11"/>
  <c r="N339" i="11"/>
  <c r="N347" i="11"/>
  <c r="N355" i="11"/>
  <c r="N363" i="11"/>
  <c r="N371" i="11"/>
  <c r="N379" i="11"/>
  <c r="N387" i="11"/>
  <c r="N343" i="11"/>
  <c r="N368" i="11"/>
  <c r="N385" i="11"/>
  <c r="N407" i="11"/>
  <c r="N332" i="11"/>
  <c r="N344" i="11"/>
  <c r="N346" i="11"/>
  <c r="N360" i="11"/>
  <c r="N333" i="11"/>
  <c r="N291" i="11"/>
  <c r="N300" i="11"/>
  <c r="N315" i="11"/>
  <c r="N323" i="11"/>
  <c r="N327" i="11"/>
  <c r="N335" i="11"/>
  <c r="N353" i="11"/>
  <c r="N366" i="11"/>
  <c r="N372" i="11"/>
  <c r="N375" i="11"/>
  <c r="N356" i="11"/>
  <c r="N367" i="11"/>
  <c r="N403" i="11"/>
  <c r="N410" i="11"/>
  <c r="N418" i="11"/>
  <c r="N426" i="11"/>
  <c r="N434" i="11"/>
  <c r="N442" i="11"/>
  <c r="N450" i="11"/>
  <c r="N458" i="11"/>
  <c r="N466" i="11"/>
  <c r="N474" i="11"/>
  <c r="N280" i="11"/>
  <c r="N334" i="11"/>
  <c r="N358" i="11"/>
  <c r="N369" i="11"/>
  <c r="N382" i="11"/>
  <c r="N392" i="11"/>
  <c r="N396" i="11"/>
  <c r="N415" i="11"/>
  <c r="N423" i="11"/>
  <c r="N431" i="11"/>
  <c r="N439" i="11"/>
  <c r="N447" i="11"/>
  <c r="N455" i="11"/>
  <c r="N351" i="11"/>
  <c r="N374" i="11"/>
  <c r="N376" i="11"/>
  <c r="N390" i="11"/>
  <c r="N395" i="11"/>
  <c r="N402" i="11"/>
  <c r="N322" i="11"/>
  <c r="N380" i="11"/>
  <c r="N388" i="11"/>
  <c r="N325" i="11"/>
  <c r="N348" i="11"/>
  <c r="N364" i="11"/>
  <c r="N391" i="11"/>
  <c r="N317" i="11"/>
  <c r="N338" i="11"/>
  <c r="N359" i="11"/>
  <c r="N377" i="11"/>
  <c r="N393" i="11"/>
  <c r="N342" i="11"/>
  <c r="N350" i="11"/>
  <c r="N352" i="11"/>
  <c r="N361" i="11"/>
  <c r="N384" i="11"/>
  <c r="N404" i="11"/>
  <c r="N416" i="11"/>
  <c r="N424" i="11"/>
  <c r="N432" i="11"/>
  <c r="N440" i="11"/>
  <c r="N448" i="11"/>
  <c r="N456" i="11"/>
  <c r="N464" i="11"/>
  <c r="N383" i="11"/>
  <c r="N411" i="11"/>
  <c r="N417" i="11"/>
  <c r="N420" i="11"/>
  <c r="N445" i="11"/>
  <c r="N476" i="11"/>
  <c r="N486" i="11"/>
  <c r="N494" i="11"/>
  <c r="N502" i="11"/>
  <c r="N510" i="11"/>
  <c r="N518" i="11"/>
  <c r="N526" i="11"/>
  <c r="N534" i="11"/>
  <c r="N542" i="11"/>
  <c r="N550" i="11"/>
  <c r="N558" i="11"/>
  <c r="N566" i="11"/>
  <c r="N400" i="11"/>
  <c r="N412" i="11"/>
  <c r="N437" i="11"/>
  <c r="N454" i="11"/>
  <c r="N462" i="11"/>
  <c r="N472" i="11"/>
  <c r="N483" i="11"/>
  <c r="N491" i="11"/>
  <c r="N499" i="11"/>
  <c r="N507" i="11"/>
  <c r="N515" i="11"/>
  <c r="N523" i="11"/>
  <c r="N531" i="11"/>
  <c r="N539" i="11"/>
  <c r="N547" i="11"/>
  <c r="N429" i="11"/>
  <c r="N446" i="11"/>
  <c r="N459" i="11"/>
  <c r="N467" i="11"/>
  <c r="N328" i="11"/>
  <c r="N399" i="11"/>
  <c r="N406" i="11"/>
  <c r="N408" i="11"/>
  <c r="N421" i="11"/>
  <c r="N438" i="11"/>
  <c r="N451" i="11"/>
  <c r="N457" i="11"/>
  <c r="N460" i="11"/>
  <c r="N468" i="11"/>
  <c r="N409" i="11"/>
  <c r="N413" i="11"/>
  <c r="N430" i="11"/>
  <c r="N443" i="11"/>
  <c r="N449" i="11"/>
  <c r="N452" i="11"/>
  <c r="N394" i="11"/>
  <c r="N401" i="11"/>
  <c r="N422" i="11"/>
  <c r="N435" i="11"/>
  <c r="N441" i="11"/>
  <c r="N444" i="11"/>
  <c r="N465" i="11"/>
  <c r="N414" i="11"/>
  <c r="N427" i="11"/>
  <c r="N433" i="11"/>
  <c r="N436" i="11"/>
  <c r="N461" i="11"/>
  <c r="N463" i="11"/>
  <c r="N470" i="11"/>
  <c r="N480" i="11"/>
  <c r="N484" i="11"/>
  <c r="N492" i="11"/>
  <c r="N500" i="11"/>
  <c r="N508" i="11"/>
  <c r="N516" i="11"/>
  <c r="N524" i="11"/>
  <c r="N532" i="11"/>
  <c r="N540" i="11"/>
  <c r="N548" i="11"/>
  <c r="N556" i="11"/>
  <c r="N398" i="11"/>
  <c r="N425" i="11"/>
  <c r="N473" i="11"/>
  <c r="N490" i="11"/>
  <c r="N503" i="11"/>
  <c r="N509" i="11"/>
  <c r="N512" i="11"/>
  <c r="N537" i="11"/>
  <c r="N564" i="11"/>
  <c r="N571" i="11"/>
  <c r="N579" i="11"/>
  <c r="N587" i="11"/>
  <c r="N595" i="11"/>
  <c r="N603" i="11"/>
  <c r="N611" i="11"/>
  <c r="N619" i="11"/>
  <c r="N627" i="11"/>
  <c r="N635" i="11"/>
  <c r="N643" i="11"/>
  <c r="N652" i="11"/>
  <c r="N656" i="11"/>
  <c r="N660" i="11"/>
  <c r="N664" i="11"/>
  <c r="N668" i="11"/>
  <c r="N672" i="11"/>
  <c r="N676" i="11"/>
  <c r="N469" i="11"/>
  <c r="N471" i="11"/>
  <c r="N482" i="11"/>
  <c r="N495" i="11"/>
  <c r="N501" i="11"/>
  <c r="N504" i="11"/>
  <c r="N529" i="11"/>
  <c r="N546" i="11"/>
  <c r="N551" i="11"/>
  <c r="N559" i="11"/>
  <c r="N565" i="11"/>
  <c r="N568" i="11"/>
  <c r="N576" i="11"/>
  <c r="N584" i="11"/>
  <c r="N592" i="11"/>
  <c r="N600" i="11"/>
  <c r="N608" i="11"/>
  <c r="N616" i="11"/>
  <c r="N624" i="11"/>
  <c r="N632" i="11"/>
  <c r="N640" i="11"/>
  <c r="N648" i="11"/>
  <c r="N475" i="11"/>
  <c r="N478" i="11"/>
  <c r="N485" i="11"/>
  <c r="N488" i="11"/>
  <c r="N513" i="11"/>
  <c r="N530" i="11"/>
  <c r="N543" i="11"/>
  <c r="N549" i="11"/>
  <c r="N428" i="11"/>
  <c r="N453" i="11"/>
  <c r="N479" i="11"/>
  <c r="N505" i="11"/>
  <c r="N522" i="11"/>
  <c r="N535" i="11"/>
  <c r="N541" i="11"/>
  <c r="N544" i="11"/>
  <c r="N553" i="11"/>
  <c r="N561" i="11"/>
  <c r="N497" i="11"/>
  <c r="N514" i="11"/>
  <c r="N527" i="11"/>
  <c r="N533" i="11"/>
  <c r="N536" i="11"/>
  <c r="N419" i="11"/>
  <c r="N489" i="11"/>
  <c r="N506" i="11"/>
  <c r="N519" i="11"/>
  <c r="N525" i="11"/>
  <c r="N528" i="11"/>
  <c r="N552" i="11"/>
  <c r="N563" i="11"/>
  <c r="N567" i="11"/>
  <c r="N569" i="11"/>
  <c r="N577" i="11"/>
  <c r="N585" i="11"/>
  <c r="N593" i="11"/>
  <c r="N601" i="11"/>
  <c r="N609" i="11"/>
  <c r="N617" i="11"/>
  <c r="N625" i="11"/>
  <c r="N633" i="11"/>
  <c r="N641" i="11"/>
  <c r="N649" i="11"/>
  <c r="N653" i="11"/>
  <c r="N498" i="11"/>
  <c r="N521" i="11"/>
  <c r="N575" i="11"/>
  <c r="N588" i="11"/>
  <c r="N594" i="11"/>
  <c r="N597" i="11"/>
  <c r="N622" i="11"/>
  <c r="N639" i="11"/>
  <c r="N654" i="11"/>
  <c r="N682" i="11"/>
  <c r="N686" i="11"/>
  <c r="N493" i="11"/>
  <c r="N520" i="11"/>
  <c r="N538" i="11"/>
  <c r="N554" i="11"/>
  <c r="N560" i="11"/>
  <c r="N580" i="11"/>
  <c r="N586" i="11"/>
  <c r="N589" i="11"/>
  <c r="N614" i="11"/>
  <c r="N631" i="11"/>
  <c r="N644" i="11"/>
  <c r="N659" i="11"/>
  <c r="N662" i="11"/>
  <c r="N665" i="11"/>
  <c r="N487" i="11"/>
  <c r="N545" i="11"/>
  <c r="N555" i="11"/>
  <c r="N572" i="11"/>
  <c r="N578" i="11"/>
  <c r="N581" i="11"/>
  <c r="N606" i="11"/>
  <c r="N496" i="11"/>
  <c r="N573" i="11"/>
  <c r="N598" i="11"/>
  <c r="N570" i="11"/>
  <c r="N590" i="11"/>
  <c r="N607" i="11"/>
  <c r="N582" i="11"/>
  <c r="N599" i="11"/>
  <c r="N612" i="11"/>
  <c r="N618" i="11"/>
  <c r="N621" i="11"/>
  <c r="N646" i="11"/>
  <c r="N651" i="11"/>
  <c r="N657" i="11"/>
  <c r="N667" i="11"/>
  <c r="N670" i="11"/>
  <c r="N477" i="11"/>
  <c r="N481" i="11"/>
  <c r="N511" i="11"/>
  <c r="N517" i="11"/>
  <c r="N562" i="11"/>
  <c r="N636" i="11"/>
  <c r="N638" i="11"/>
  <c r="N650" i="11"/>
  <c r="N661" i="11"/>
  <c r="N678" i="11"/>
  <c r="N685" i="11"/>
  <c r="N557" i="11"/>
  <c r="N623" i="11"/>
  <c r="N626" i="11"/>
  <c r="N647" i="11"/>
  <c r="N666" i="11"/>
  <c r="N689" i="11"/>
  <c r="N693" i="11"/>
  <c r="N697" i="11"/>
  <c r="N701" i="11"/>
  <c r="N705" i="11"/>
  <c r="N709" i="11"/>
  <c r="N713" i="11"/>
  <c r="N717" i="11"/>
  <c r="N721" i="11"/>
  <c r="N725" i="11"/>
  <c r="N729" i="11"/>
  <c r="N733" i="11"/>
  <c r="N613" i="11"/>
  <c r="N655" i="11"/>
  <c r="N663" i="11"/>
  <c r="N602" i="11"/>
  <c r="N628" i="11"/>
  <c r="N642" i="11"/>
  <c r="N637" i="11"/>
  <c r="N658" i="11"/>
  <c r="N610" i="11"/>
  <c r="N630" i="11"/>
  <c r="N673" i="11"/>
  <c r="N691" i="11"/>
  <c r="N695" i="11"/>
  <c r="N699" i="11"/>
  <c r="N703" i="11"/>
  <c r="N707" i="11"/>
  <c r="N711" i="11"/>
  <c r="N715" i="11"/>
  <c r="N719" i="11"/>
  <c r="N723" i="11"/>
  <c r="N727" i="11"/>
  <c r="N731" i="11"/>
  <c r="N735" i="11"/>
  <c r="N574" i="11"/>
  <c r="N583" i="11"/>
  <c r="N591" i="11"/>
  <c r="N596" i="11"/>
  <c r="N605" i="11"/>
  <c r="N620" i="11"/>
  <c r="N634" i="11"/>
  <c r="N671" i="11"/>
  <c r="N681" i="11"/>
  <c r="N684" i="11"/>
  <c r="N687" i="11"/>
  <c r="N675" i="11"/>
  <c r="N683" i="11"/>
  <c r="N700" i="11"/>
  <c r="N702" i="11"/>
  <c r="N716" i="11"/>
  <c r="N718" i="11"/>
  <c r="N645" i="11"/>
  <c r="N669" i="11"/>
  <c r="N688" i="11"/>
  <c r="N692" i="11"/>
  <c r="N604" i="11"/>
  <c r="N690" i="11"/>
  <c r="N694" i="11"/>
  <c r="N696" i="11"/>
  <c r="N629" i="11"/>
  <c r="N674" i="11"/>
  <c r="N722" i="11"/>
  <c r="N736" i="11"/>
  <c r="N739" i="11"/>
  <c r="N742" i="11"/>
  <c r="N748" i="11"/>
  <c r="O748" i="11" s="1"/>
  <c r="N752" i="11"/>
  <c r="N756" i="11"/>
  <c r="N760" i="11"/>
  <c r="N764" i="11"/>
  <c r="N768" i="11"/>
  <c r="N706" i="11"/>
  <c r="N714" i="11"/>
  <c r="N720" i="11"/>
  <c r="O720" i="11" s="1"/>
  <c r="N732" i="11"/>
  <c r="N734" i="11"/>
  <c r="N740" i="11"/>
  <c r="N743" i="11"/>
  <c r="N747" i="11"/>
  <c r="N751" i="11"/>
  <c r="N755" i="11"/>
  <c r="N704" i="11"/>
  <c r="O704" i="11" s="1"/>
  <c r="N710" i="11"/>
  <c r="N679" i="11"/>
  <c r="N728" i="11"/>
  <c r="N730" i="11"/>
  <c r="N615" i="11"/>
  <c r="N677" i="11"/>
  <c r="N680" i="11"/>
  <c r="N712" i="11"/>
  <c r="O712" i="11" s="1"/>
  <c r="N698" i="11"/>
  <c r="N724" i="11"/>
  <c r="N726" i="11"/>
  <c r="N738" i="11"/>
  <c r="N749" i="11"/>
  <c r="N753" i="11"/>
  <c r="N757" i="11"/>
  <c r="N761" i="11"/>
  <c r="O761" i="11" s="1"/>
  <c r="N708" i="11"/>
  <c r="N737" i="11"/>
  <c r="N767" i="11"/>
  <c r="N769" i="11"/>
  <c r="N770" i="11"/>
  <c r="N766" i="11"/>
  <c r="N741" i="11"/>
  <c r="N763" i="11"/>
  <c r="O763" i="11" s="1"/>
  <c r="N771" i="11"/>
  <c r="N772" i="11"/>
  <c r="N773" i="11"/>
  <c r="N774" i="11"/>
  <c r="N775" i="11"/>
  <c r="N776" i="11"/>
  <c r="N777" i="11"/>
  <c r="N778" i="11"/>
  <c r="O778" i="11" s="1"/>
  <c r="N779" i="11"/>
  <c r="N780" i="11"/>
  <c r="N781" i="11"/>
  <c r="N782" i="11"/>
  <c r="N783" i="11"/>
  <c r="N784" i="11"/>
  <c r="N785" i="11"/>
  <c r="N786" i="11"/>
  <c r="O786" i="11" s="1"/>
  <c r="N787" i="11"/>
  <c r="N788" i="11"/>
  <c r="N789" i="11"/>
  <c r="N790" i="11"/>
  <c r="N791" i="11"/>
  <c r="N792" i="11"/>
  <c r="N793" i="11"/>
  <c r="N794" i="11"/>
  <c r="O794" i="11" s="1"/>
  <c r="N795" i="11"/>
  <c r="N796" i="11"/>
  <c r="N797" i="11"/>
  <c r="N798" i="11"/>
  <c r="N800" i="11"/>
  <c r="N762" i="11"/>
  <c r="N745" i="11"/>
  <c r="N765" i="11"/>
  <c r="O765" i="11" s="1"/>
  <c r="N803" i="11"/>
  <c r="N804" i="11"/>
  <c r="N809" i="11"/>
  <c r="N811" i="11"/>
  <c r="N813" i="11"/>
  <c r="N815" i="11"/>
  <c r="N817" i="11"/>
  <c r="N819" i="11"/>
  <c r="O819" i="11" s="1"/>
  <c r="N821" i="11"/>
  <c r="N823" i="11"/>
  <c r="N825" i="11"/>
  <c r="N827" i="11"/>
  <c r="N829" i="11"/>
  <c r="N831" i="11"/>
  <c r="N833" i="11"/>
  <c r="N835" i="11"/>
  <c r="O835" i="11" s="1"/>
  <c r="N837" i="11"/>
  <c r="N839" i="11"/>
  <c r="N841" i="11"/>
  <c r="N843" i="11"/>
  <c r="N845" i="11"/>
  <c r="N847" i="11"/>
  <c r="N849" i="11"/>
  <c r="N851" i="11"/>
  <c r="O851" i="11" s="1"/>
  <c r="N853" i="11"/>
  <c r="N855" i="11"/>
  <c r="N857" i="11"/>
  <c r="N859" i="11"/>
  <c r="N861" i="11"/>
  <c r="N863" i="11"/>
  <c r="N750" i="11"/>
  <c r="N805" i="11"/>
  <c r="O805" i="11" s="1"/>
  <c r="N806" i="11"/>
  <c r="N807" i="11"/>
  <c r="N754" i="11"/>
  <c r="N799" i="11"/>
  <c r="N808" i="11"/>
  <c r="N758" i="11"/>
  <c r="N759" i="11"/>
  <c r="N744" i="11"/>
  <c r="O744" i="11" s="1"/>
  <c r="N746" i="11"/>
  <c r="N801" i="11"/>
  <c r="N802" i="11"/>
  <c r="N816" i="11"/>
  <c r="N824" i="11"/>
  <c r="N832" i="11"/>
  <c r="N840" i="11"/>
  <c r="N848" i="11"/>
  <c r="O848" i="11" s="1"/>
  <c r="N864" i="11"/>
  <c r="N871" i="11"/>
  <c r="N877" i="11"/>
  <c r="N858" i="11"/>
  <c r="N872" i="11"/>
  <c r="N874" i="11"/>
  <c r="N882" i="11"/>
  <c r="N883" i="11"/>
  <c r="O883" i="11" s="1"/>
  <c r="N884" i="11"/>
  <c r="N885" i="11"/>
  <c r="N886" i="11"/>
  <c r="N887" i="11"/>
  <c r="N888" i="11"/>
  <c r="N889" i="11"/>
  <c r="N890" i="11"/>
  <c r="N891" i="11"/>
  <c r="O891" i="11" s="1"/>
  <c r="N892" i="11"/>
  <c r="N893" i="11"/>
  <c r="N894" i="11"/>
  <c r="N895" i="11"/>
  <c r="N896" i="11"/>
  <c r="N897" i="11"/>
  <c r="N898" i="11"/>
  <c r="N899" i="11"/>
  <c r="O899" i="11" s="1"/>
  <c r="N900" i="11"/>
  <c r="N901" i="11"/>
  <c r="N902" i="11"/>
  <c r="N903" i="11"/>
  <c r="N904" i="11"/>
  <c r="N905" i="11"/>
  <c r="N906" i="11"/>
  <c r="N907" i="11"/>
  <c r="O907" i="11" s="1"/>
  <c r="N908" i="11"/>
  <c r="N909" i="11"/>
  <c r="N910" i="11"/>
  <c r="N911" i="11"/>
  <c r="N912" i="11"/>
  <c r="N913" i="11"/>
  <c r="N914" i="11"/>
  <c r="N915" i="11"/>
  <c r="O915" i="11" s="1"/>
  <c r="N916" i="11"/>
  <c r="N917" i="11"/>
  <c r="N918" i="11"/>
  <c r="N919" i="11"/>
  <c r="N920" i="11"/>
  <c r="N921" i="11"/>
  <c r="N922" i="11"/>
  <c r="N923" i="11"/>
  <c r="O923" i="11" s="1"/>
  <c r="N924" i="11"/>
  <c r="N925" i="11"/>
  <c r="N926" i="11"/>
  <c r="N927" i="11"/>
  <c r="N928" i="11"/>
  <c r="N929" i="11"/>
  <c r="N930" i="11"/>
  <c r="N931" i="11"/>
  <c r="O931" i="11" s="1"/>
  <c r="N932" i="11"/>
  <c r="N933" i="11"/>
  <c r="N934" i="11"/>
  <c r="N935" i="11"/>
  <c r="N936" i="11"/>
  <c r="N937" i="11"/>
  <c r="N938" i="11"/>
  <c r="N939" i="11"/>
  <c r="O939" i="11" s="1"/>
  <c r="N940" i="11"/>
  <c r="N941" i="11"/>
  <c r="N942" i="11"/>
  <c r="N943" i="11"/>
  <c r="N944" i="11"/>
  <c r="N945" i="11"/>
  <c r="N946" i="11"/>
  <c r="N947" i="11"/>
  <c r="O947" i="11" s="1"/>
  <c r="N948" i="11"/>
  <c r="N949" i="11"/>
  <c r="N950" i="11"/>
  <c r="N951" i="11"/>
  <c r="N952" i="11"/>
  <c r="N953" i="11"/>
  <c r="N954" i="11"/>
  <c r="N955" i="11"/>
  <c r="O955" i="11" s="1"/>
  <c r="N956" i="11"/>
  <c r="N957" i="11"/>
  <c r="N958" i="11"/>
  <c r="N959" i="11"/>
  <c r="N960" i="11"/>
  <c r="N961" i="11"/>
  <c r="N962" i="11"/>
  <c r="N963" i="11"/>
  <c r="O963" i="11" s="1"/>
  <c r="N964" i="11"/>
  <c r="N965" i="11"/>
  <c r="N966" i="11"/>
  <c r="N967" i="11"/>
  <c r="N968" i="11"/>
  <c r="N969" i="11"/>
  <c r="N970" i="11"/>
  <c r="N971" i="11"/>
  <c r="O971" i="11" s="1"/>
  <c r="N972" i="11"/>
  <c r="N973" i="11"/>
  <c r="N974" i="11"/>
  <c r="N975" i="11"/>
  <c r="N976" i="11"/>
  <c r="N977" i="11"/>
  <c r="N978" i="11"/>
  <c r="N979" i="11"/>
  <c r="O979" i="11" s="1"/>
  <c r="N814" i="11"/>
  <c r="N822" i="11"/>
  <c r="N830" i="11"/>
  <c r="N838" i="11"/>
  <c r="N852" i="11"/>
  <c r="N879" i="11"/>
  <c r="N846" i="11"/>
  <c r="N862" i="11"/>
  <c r="O862" i="11" s="1"/>
  <c r="N866" i="11"/>
  <c r="N876" i="11"/>
  <c r="N812" i="11"/>
  <c r="N820" i="11"/>
  <c r="N828" i="11"/>
  <c r="N836" i="11"/>
  <c r="N856" i="11"/>
  <c r="N865" i="11"/>
  <c r="O865" i="11" s="1"/>
  <c r="N867" i="11"/>
  <c r="N873" i="11"/>
  <c r="N881" i="11"/>
  <c r="N850" i="11"/>
  <c r="N868" i="11"/>
  <c r="N878" i="11"/>
  <c r="N810" i="11"/>
  <c r="N818" i="11"/>
  <c r="O818" i="11" s="1"/>
  <c r="N826" i="11"/>
  <c r="N834" i="11"/>
  <c r="N842" i="11"/>
  <c r="N844" i="11"/>
  <c r="N860" i="11"/>
  <c r="N869" i="11"/>
  <c r="N875" i="11"/>
  <c r="N854" i="11"/>
  <c r="O854" i="11" s="1"/>
  <c r="N870" i="11"/>
  <c r="N880" i="11"/>
  <c r="N980" i="11"/>
  <c r="N981" i="11"/>
  <c r="N982" i="11"/>
  <c r="N983" i="11"/>
  <c r="N984" i="11"/>
  <c r="N985" i="11"/>
  <c r="O985" i="11" s="1"/>
  <c r="N986" i="11"/>
  <c r="N987" i="11"/>
  <c r="N988" i="11"/>
  <c r="N989" i="11"/>
  <c r="N990" i="11"/>
  <c r="N991" i="11"/>
  <c r="N992" i="11"/>
  <c r="N993" i="11"/>
  <c r="O993" i="11" s="1"/>
  <c r="N994" i="11"/>
  <c r="N995" i="11"/>
  <c r="N996" i="11"/>
  <c r="N997" i="11"/>
  <c r="N998" i="11"/>
  <c r="N999" i="11"/>
  <c r="N1000" i="11"/>
  <c r="N1001" i="11"/>
  <c r="O1001" i="11" s="1"/>
  <c r="N1002" i="11"/>
  <c r="N1003" i="11"/>
  <c r="N1004" i="11"/>
  <c r="N1005" i="11"/>
  <c r="N1006" i="11"/>
  <c r="N1007" i="11"/>
  <c r="N1010" i="11"/>
  <c r="N1014" i="11"/>
  <c r="O1014" i="11" s="1"/>
  <c r="N1017" i="11"/>
  <c r="N1029" i="11"/>
  <c r="N1031" i="11"/>
  <c r="N1018" i="11"/>
  <c r="N1022" i="11"/>
  <c r="N1026" i="11"/>
  <c r="N1032" i="11"/>
  <c r="N1037" i="11"/>
  <c r="O1037" i="11" s="1"/>
  <c r="N1039" i="11"/>
  <c r="N1041" i="11"/>
  <c r="N1042" i="11"/>
  <c r="N1043" i="11"/>
  <c r="N1044" i="11"/>
  <c r="N1045" i="11"/>
  <c r="N1046" i="11"/>
  <c r="N1047" i="11"/>
  <c r="O1047" i="11" s="1"/>
  <c r="N1048" i="11"/>
  <c r="N1049" i="11"/>
  <c r="N1050" i="11"/>
  <c r="N1051" i="11"/>
  <c r="N1052" i="11"/>
  <c r="N1053" i="11"/>
  <c r="N1054" i="11"/>
  <c r="N1055" i="11"/>
  <c r="O1055" i="11" s="1"/>
  <c r="N1056" i="11"/>
  <c r="N1057" i="11"/>
  <c r="N1058" i="11"/>
  <c r="N1059" i="11"/>
  <c r="N1060" i="11"/>
  <c r="N1061" i="11"/>
  <c r="N1062" i="11"/>
  <c r="N1063" i="11"/>
  <c r="O1063" i="11" s="1"/>
  <c r="N1064" i="11"/>
  <c r="N1065" i="11"/>
  <c r="N1066" i="11"/>
  <c r="N1067" i="11"/>
  <c r="N1068" i="11"/>
  <c r="N1069" i="11"/>
  <c r="N1070" i="11"/>
  <c r="N1071" i="11"/>
  <c r="O1071" i="11" s="1"/>
  <c r="N1072" i="11"/>
  <c r="N1073" i="11"/>
  <c r="N1074" i="11"/>
  <c r="N1075" i="11"/>
  <c r="N1076" i="11"/>
  <c r="N1077" i="11"/>
  <c r="N1078" i="11"/>
  <c r="N1079" i="11"/>
  <c r="O1079" i="11" s="1"/>
  <c r="N1080" i="11"/>
  <c r="N1081" i="11"/>
  <c r="N1082" i="11"/>
  <c r="N1083" i="11"/>
  <c r="N1084" i="11"/>
  <c r="N1085" i="11"/>
  <c r="N1086" i="11"/>
  <c r="N1087" i="11"/>
  <c r="O1087" i="11" s="1"/>
  <c r="N1088" i="11"/>
  <c r="N1089" i="11"/>
  <c r="N1090" i="11"/>
  <c r="N1091" i="11"/>
  <c r="N1092" i="11"/>
  <c r="N1093" i="11"/>
  <c r="N1094" i="11"/>
  <c r="N1095" i="11"/>
  <c r="O1095" i="11" s="1"/>
  <c r="N1096" i="11"/>
  <c r="N1097" i="11"/>
  <c r="N1098" i="11"/>
  <c r="N1099" i="11"/>
  <c r="N1100" i="11"/>
  <c r="N1101" i="11"/>
  <c r="N1102" i="11"/>
  <c r="N1103" i="11"/>
  <c r="O1103" i="11" s="1"/>
  <c r="N1104" i="11"/>
  <c r="N1105" i="11"/>
  <c r="N1106" i="11"/>
  <c r="N1107" i="11"/>
  <c r="N1108" i="11"/>
  <c r="N1109" i="11"/>
  <c r="N1110" i="11"/>
  <c r="N1111" i="11"/>
  <c r="O1111" i="11" s="1"/>
  <c r="N1112" i="11"/>
  <c r="N1113" i="11"/>
  <c r="N1114" i="11"/>
  <c r="N1115" i="11"/>
  <c r="N1116" i="11"/>
  <c r="N1117" i="11"/>
  <c r="N1118" i="11"/>
  <c r="N1119" i="11"/>
  <c r="O1119" i="11" s="1"/>
  <c r="N1120" i="11"/>
  <c r="N1121" i="11"/>
  <c r="N1122" i="11"/>
  <c r="N1123" i="11"/>
  <c r="N1124" i="11"/>
  <c r="N1125" i="11"/>
  <c r="N1126" i="11"/>
  <c r="N1127" i="11"/>
  <c r="O1127" i="11" s="1"/>
  <c r="N1128" i="11"/>
  <c r="N1129" i="11"/>
  <c r="N1130" i="11"/>
  <c r="N1131" i="11"/>
  <c r="N1132" i="11"/>
  <c r="N1133" i="11"/>
  <c r="N1134" i="11"/>
  <c r="N1135" i="11"/>
  <c r="O1135" i="11" s="1"/>
  <c r="N1136" i="11"/>
  <c r="N1137" i="11"/>
  <c r="N1138" i="11"/>
  <c r="N1139" i="11"/>
  <c r="N1140" i="11"/>
  <c r="N1141" i="11"/>
  <c r="N1142" i="11"/>
  <c r="N1143" i="11"/>
  <c r="O1143" i="11" s="1"/>
  <c r="N1144" i="11"/>
  <c r="N1145" i="11"/>
  <c r="N1146" i="11"/>
  <c r="N1147" i="11"/>
  <c r="N1148" i="11"/>
  <c r="N1149" i="11"/>
  <c r="N1150" i="11"/>
  <c r="N1151" i="11"/>
  <c r="O1151" i="11" s="1"/>
  <c r="N1152" i="11"/>
  <c r="N1153" i="11"/>
  <c r="N1154" i="11"/>
  <c r="N1155" i="11"/>
  <c r="N1156" i="11"/>
  <c r="N1157" i="11"/>
  <c r="N1158" i="11"/>
  <c r="N1159" i="11"/>
  <c r="O1159" i="11" s="1"/>
  <c r="N1160" i="11"/>
  <c r="N1161" i="11"/>
  <c r="N1162" i="11"/>
  <c r="N1163" i="11"/>
  <c r="N1164" i="11"/>
  <c r="N1165" i="11"/>
  <c r="N1166" i="11"/>
  <c r="N1167" i="11"/>
  <c r="O1167" i="11" s="1"/>
  <c r="N1168" i="11"/>
  <c r="N1169" i="11"/>
  <c r="N1170" i="11"/>
  <c r="N1171" i="11"/>
  <c r="N1172" i="11"/>
  <c r="N1173" i="11"/>
  <c r="N1174" i="11"/>
  <c r="N1175" i="11"/>
  <c r="O1175" i="11" s="1"/>
  <c r="N1176" i="11"/>
  <c r="N1177" i="11"/>
  <c r="N1178" i="11"/>
  <c r="N1179" i="11"/>
  <c r="N1180" i="11"/>
  <c r="N1181" i="11"/>
  <c r="N1182" i="11"/>
  <c r="N1183" i="11"/>
  <c r="O1183" i="11" s="1"/>
  <c r="N1184" i="11"/>
  <c r="N1185" i="11"/>
  <c r="N1186" i="11"/>
  <c r="N1187" i="11"/>
  <c r="N1188" i="11"/>
  <c r="N1189" i="11"/>
  <c r="N1190" i="11"/>
  <c r="N1191" i="11"/>
  <c r="O1191" i="11" s="1"/>
  <c r="N1192" i="11"/>
  <c r="N1193" i="11"/>
  <c r="N1011" i="11"/>
  <c r="N1015" i="11"/>
  <c r="N1033" i="11"/>
  <c r="N1019" i="11"/>
  <c r="N1023" i="11"/>
  <c r="N1028" i="11"/>
  <c r="O1028" i="11" s="1"/>
  <c r="N1034" i="11"/>
  <c r="N1012" i="11"/>
  <c r="N1016" i="11"/>
  <c r="N1035" i="11"/>
  <c r="N1020" i="11"/>
  <c r="N1024" i="11"/>
  <c r="N1036" i="11"/>
  <c r="N1038" i="11"/>
  <c r="O1038" i="11" s="1"/>
  <c r="N1040" i="11"/>
  <c r="N1009" i="11"/>
  <c r="N1013" i="11"/>
  <c r="N1027" i="11"/>
  <c r="N1008" i="11"/>
  <c r="N1021" i="11"/>
  <c r="N1025" i="11"/>
  <c r="N1030" i="11"/>
  <c r="O1030" i="11" s="1"/>
  <c r="N1194" i="11"/>
  <c r="N1195" i="11"/>
  <c r="N1196" i="11"/>
  <c r="N1197" i="11"/>
  <c r="N1198" i="11"/>
  <c r="N1199" i="11"/>
  <c r="N1200" i="11"/>
  <c r="N1201" i="11"/>
  <c r="O1201" i="11" s="1"/>
  <c r="N1202" i="11"/>
  <c r="N1203" i="11"/>
  <c r="N1204" i="11"/>
  <c r="N1205" i="11"/>
  <c r="N1206" i="11"/>
  <c r="N1207" i="11"/>
  <c r="N1208" i="11"/>
  <c r="N1209" i="11"/>
  <c r="O1209" i="11" s="1"/>
  <c r="N1210" i="11"/>
  <c r="N1211" i="11"/>
  <c r="N1212" i="11"/>
  <c r="N1213" i="11"/>
  <c r="N1214" i="11"/>
  <c r="N1215" i="11"/>
  <c r="N1216" i="11"/>
  <c r="N1217" i="11"/>
  <c r="O1217" i="11" s="1"/>
  <c r="N1218" i="11"/>
  <c r="N1219" i="11"/>
  <c r="N1220" i="11"/>
  <c r="N1221" i="11"/>
  <c r="N1222" i="11"/>
  <c r="N1223" i="11"/>
  <c r="N1224" i="11"/>
  <c r="N1225" i="11"/>
  <c r="O1225" i="11" s="1"/>
  <c r="N1226" i="11"/>
  <c r="N1227" i="11"/>
  <c r="N1228" i="11"/>
  <c r="N1229" i="11"/>
  <c r="N1230" i="11"/>
  <c r="N1231" i="11"/>
  <c r="N1232" i="11"/>
  <c r="N1233" i="11"/>
  <c r="O1233" i="11" s="1"/>
  <c r="N1234" i="11"/>
  <c r="N1235" i="11"/>
  <c r="N1236" i="11"/>
  <c r="N1237" i="11"/>
  <c r="N1238" i="11"/>
  <c r="N1239" i="11"/>
  <c r="N1240" i="11"/>
  <c r="N1241" i="11"/>
  <c r="O1241" i="11" s="1"/>
  <c r="N1242" i="11"/>
  <c r="N1243" i="11"/>
  <c r="N1244" i="11"/>
  <c r="N1245" i="11"/>
  <c r="N1246" i="11"/>
  <c r="N1247" i="11"/>
  <c r="N1248" i="11"/>
  <c r="N1249" i="11"/>
  <c r="O1249" i="11" s="1"/>
  <c r="N1250" i="11"/>
  <c r="N1251" i="11"/>
  <c r="N1252" i="11"/>
  <c r="N1253" i="11"/>
  <c r="N1254" i="11"/>
  <c r="N1255" i="11"/>
  <c r="N1256" i="11"/>
  <c r="N1257" i="11"/>
  <c r="O1257" i="11" s="1"/>
  <c r="N1258" i="11"/>
  <c r="N1259" i="11"/>
  <c r="N1260" i="11"/>
  <c r="N1261" i="11"/>
  <c r="N1262" i="11"/>
  <c r="N1263" i="11"/>
  <c r="N1264" i="11"/>
  <c r="N1265" i="11"/>
  <c r="O1265" i="11" s="1"/>
  <c r="N1266" i="11"/>
  <c r="N1267" i="11"/>
  <c r="N1268" i="11"/>
  <c r="N1269" i="11"/>
  <c r="N1270" i="11"/>
  <c r="N1271" i="11"/>
  <c r="N1272" i="11"/>
  <c r="N1273" i="11"/>
  <c r="O1273" i="11" s="1"/>
  <c r="N1274" i="11"/>
  <c r="N1275" i="11"/>
  <c r="N1276" i="11"/>
  <c r="N1277" i="11"/>
  <c r="N1278" i="11"/>
  <c r="N1279" i="11"/>
  <c r="N1280" i="11"/>
  <c r="N1281" i="11"/>
  <c r="O1281" i="11" s="1"/>
  <c r="N1282" i="11"/>
  <c r="N1283" i="11"/>
  <c r="N1285" i="11"/>
  <c r="N1287" i="11"/>
  <c r="N1289" i="11"/>
  <c r="N1291" i="11"/>
  <c r="N1293" i="11"/>
  <c r="N1295" i="11"/>
  <c r="O1295" i="11" s="1"/>
  <c r="N1297" i="11"/>
  <c r="N1299" i="11"/>
  <c r="N1301" i="11"/>
  <c r="N1303" i="11"/>
  <c r="N1305" i="11"/>
  <c r="N1307" i="11"/>
  <c r="N1309" i="11"/>
  <c r="N1311" i="11"/>
  <c r="O1311" i="11" s="1"/>
  <c r="N1313" i="11"/>
  <c r="N1315" i="11"/>
  <c r="N1329" i="11"/>
  <c r="N1330" i="11"/>
  <c r="N1331" i="11"/>
  <c r="N1332" i="11"/>
  <c r="N1333" i="11"/>
  <c r="N1334" i="11"/>
  <c r="O1334" i="11" s="1"/>
  <c r="N1335" i="11"/>
  <c r="N1336" i="11"/>
  <c r="N1337" i="11"/>
  <c r="N1338" i="11"/>
  <c r="N1339" i="11"/>
  <c r="N1340" i="11"/>
  <c r="N1341" i="11"/>
  <c r="N1342" i="11"/>
  <c r="O1342" i="11" s="1"/>
  <c r="N1343" i="11"/>
  <c r="N1344" i="11"/>
  <c r="N1345" i="11"/>
  <c r="N1346" i="11"/>
  <c r="N1347" i="11"/>
  <c r="N1348" i="11"/>
  <c r="N1349" i="11"/>
  <c r="N1350" i="11"/>
  <c r="O1350" i="11" s="1"/>
  <c r="N1351" i="11"/>
  <c r="N1352" i="11"/>
  <c r="N1353" i="11"/>
  <c r="N1354" i="11"/>
  <c r="N1355" i="11"/>
  <c r="N1356" i="11"/>
  <c r="N1357" i="11"/>
  <c r="N1358" i="11"/>
  <c r="O1358" i="11" s="1"/>
  <c r="N1359" i="11"/>
  <c r="N1360" i="11"/>
  <c r="N1361" i="11"/>
  <c r="N1362" i="11"/>
  <c r="N1363" i="11"/>
  <c r="N1364" i="11"/>
  <c r="N1365" i="11"/>
  <c r="N1366" i="11"/>
  <c r="O1366" i="11" s="1"/>
  <c r="N1367" i="11"/>
  <c r="N1368" i="11"/>
  <c r="N1369" i="11"/>
  <c r="N1370" i="11"/>
  <c r="N1371" i="11"/>
  <c r="N1372" i="11"/>
  <c r="N1373" i="11"/>
  <c r="N1374" i="11"/>
  <c r="O1374" i="11" s="1"/>
  <c r="N1375" i="11"/>
  <c r="N1376" i="11"/>
  <c r="N1377" i="11"/>
  <c r="N1378" i="11"/>
  <c r="N1379" i="11"/>
  <c r="N1380" i="11"/>
  <c r="N1381" i="11"/>
  <c r="N1382" i="11"/>
  <c r="O1382" i="11" s="1"/>
  <c r="N1383" i="11"/>
  <c r="N1384" i="11"/>
  <c r="N1385" i="11"/>
  <c r="N1386" i="11"/>
  <c r="N1387" i="11"/>
  <c r="N1388" i="11"/>
  <c r="N1389" i="11"/>
  <c r="N1390" i="11"/>
  <c r="O1390" i="11" s="1"/>
  <c r="N1391" i="11"/>
  <c r="N1392" i="11"/>
  <c r="N1393" i="11"/>
  <c r="N1394" i="11"/>
  <c r="N1395" i="11"/>
  <c r="N1396" i="11"/>
  <c r="N1397" i="11"/>
  <c r="N1398" i="11"/>
  <c r="O1398" i="11" s="1"/>
  <c r="N1399" i="11"/>
  <c r="N1400" i="11"/>
  <c r="N1401" i="11"/>
  <c r="N1402" i="11"/>
  <c r="N1403" i="11"/>
  <c r="N1404" i="11"/>
  <c r="N1405" i="11"/>
  <c r="N1406" i="11"/>
  <c r="O1406" i="11" s="1"/>
  <c r="N1407" i="11"/>
  <c r="N1408" i="11"/>
  <c r="N1409" i="11"/>
  <c r="N1410" i="11"/>
  <c r="N1411" i="11"/>
  <c r="N1412" i="11"/>
  <c r="N1413" i="11"/>
  <c r="N1414" i="11"/>
  <c r="O1414" i="11" s="1"/>
  <c r="N1415" i="11"/>
  <c r="N1416" i="11"/>
  <c r="N1417" i="11"/>
  <c r="N1418" i="11"/>
  <c r="N1419" i="11"/>
  <c r="N1420" i="11"/>
  <c r="N1421" i="11"/>
  <c r="N1422" i="11"/>
  <c r="O1422" i="11" s="1"/>
  <c r="N1423" i="11"/>
  <c r="N1424" i="11"/>
  <c r="N1425" i="11"/>
  <c r="N1426" i="11"/>
  <c r="N1427" i="11"/>
  <c r="N1428" i="11"/>
  <c r="N1429" i="11"/>
  <c r="N1430" i="11"/>
  <c r="O1430" i="11" s="1"/>
  <c r="N1431" i="11"/>
  <c r="N1432" i="11"/>
  <c r="N1433" i="11"/>
  <c r="N1434" i="11"/>
  <c r="N1435" i="11"/>
  <c r="N1436" i="11"/>
  <c r="N1437" i="11"/>
  <c r="N1438" i="11"/>
  <c r="O1438" i="11" s="1"/>
  <c r="N1439" i="11"/>
  <c r="N1440" i="11"/>
  <c r="N1441" i="11"/>
  <c r="N1442" i="11"/>
  <c r="N1443" i="11"/>
  <c r="N1444" i="11"/>
  <c r="N1445" i="11"/>
  <c r="N1446" i="11"/>
  <c r="O1446" i="11" s="1"/>
  <c r="N1447" i="11"/>
  <c r="N1448" i="11"/>
  <c r="N1449" i="11"/>
  <c r="N1450" i="11"/>
  <c r="N1451" i="11"/>
  <c r="N1452" i="11"/>
  <c r="N1453" i="11"/>
  <c r="N1454" i="11"/>
  <c r="O1454" i="11" s="1"/>
  <c r="N1455" i="11"/>
  <c r="N1456" i="11"/>
  <c r="N1457" i="11"/>
  <c r="N1458" i="11"/>
  <c r="N1459" i="11"/>
  <c r="N1460" i="11"/>
  <c r="N1461" i="11"/>
  <c r="N1462" i="11"/>
  <c r="O1462" i="11" s="1"/>
  <c r="N1463" i="11"/>
  <c r="N1464" i="11"/>
  <c r="N1465" i="11"/>
  <c r="N1466" i="11"/>
  <c r="N1467" i="11"/>
  <c r="N1468" i="11"/>
  <c r="N1469" i="11"/>
  <c r="N1470" i="11"/>
  <c r="O1470" i="11" s="1"/>
  <c r="N1471" i="11"/>
  <c r="N1472" i="11"/>
  <c r="N1473" i="11"/>
  <c r="N1474" i="11"/>
  <c r="N1475" i="11"/>
  <c r="N1476" i="11"/>
  <c r="N1477" i="11"/>
  <c r="N1478" i="11"/>
  <c r="O1478" i="11" s="1"/>
  <c r="N1479" i="11"/>
  <c r="N1480" i="11"/>
  <c r="N1481" i="11"/>
  <c r="N1482" i="11"/>
  <c r="N1483" i="11"/>
  <c r="N1484" i="11"/>
  <c r="N1485" i="11"/>
  <c r="N1486" i="11"/>
  <c r="O1486" i="11" s="1"/>
  <c r="N1487" i="11"/>
  <c r="N1488" i="11"/>
  <c r="N1284" i="11"/>
  <c r="N1286" i="11"/>
  <c r="N1288" i="11"/>
  <c r="N1290" i="11"/>
  <c r="N1292" i="11"/>
  <c r="N1294" i="11"/>
  <c r="O1294" i="11" s="1"/>
  <c r="N1296" i="11"/>
  <c r="N1298" i="11"/>
  <c r="N1300" i="11"/>
  <c r="N1302" i="11"/>
  <c r="N1304" i="11"/>
  <c r="N1306" i="11"/>
  <c r="N1308" i="11"/>
  <c r="N1310" i="11"/>
  <c r="O1310" i="11" s="1"/>
  <c r="N1312" i="11"/>
  <c r="N1314" i="11"/>
  <c r="N1316" i="11"/>
  <c r="N1318" i="11"/>
  <c r="N1320" i="11"/>
  <c r="N1322" i="11"/>
  <c r="N1324" i="11"/>
  <c r="N1326" i="11"/>
  <c r="O1326" i="11" s="1"/>
  <c r="N1328" i="11"/>
  <c r="D20" i="11"/>
  <c r="N1319" i="11"/>
  <c r="N1323" i="11"/>
  <c r="N1327" i="11"/>
  <c r="N1317" i="11"/>
  <c r="N1321" i="11"/>
  <c r="N1325" i="11"/>
  <c r="O1325" i="11" s="1"/>
  <c r="N1489" i="11"/>
  <c r="I25" i="11"/>
  <c r="Y86" i="11" s="1"/>
  <c r="T51" i="11"/>
  <c r="T54" i="11"/>
  <c r="T71" i="11"/>
  <c r="I57" i="11"/>
  <c r="J57" i="11" s="1"/>
  <c r="I65" i="11"/>
  <c r="J65" i="11" s="1"/>
  <c r="I53" i="11"/>
  <c r="J53" i="11" s="1"/>
  <c r="I55" i="11"/>
  <c r="J55" i="11" s="1"/>
  <c r="I71" i="11"/>
  <c r="J71" i="11" s="1"/>
  <c r="I80" i="11"/>
  <c r="J80" i="11" s="1"/>
  <c r="I88" i="11"/>
  <c r="J88" i="11" s="1"/>
  <c r="I96" i="11"/>
  <c r="J96" i="11" s="1"/>
  <c r="I50" i="11"/>
  <c r="J50" i="11" s="1"/>
  <c r="I51" i="11"/>
  <c r="J51" i="11" s="1"/>
  <c r="I63" i="11"/>
  <c r="J63" i="11" s="1"/>
  <c r="I67" i="11"/>
  <c r="J67" i="11" s="1"/>
  <c r="I73" i="11"/>
  <c r="J73" i="11" s="1"/>
  <c r="I79" i="11"/>
  <c r="J79" i="11" s="1"/>
  <c r="I85" i="11"/>
  <c r="J85" i="11" s="1"/>
  <c r="I104" i="11"/>
  <c r="J104" i="11" s="1"/>
  <c r="I58" i="11"/>
  <c r="J58" i="11" s="1"/>
  <c r="I62" i="11"/>
  <c r="J62" i="11" s="1"/>
  <c r="I74" i="11"/>
  <c r="J74" i="11" s="1"/>
  <c r="I64" i="11"/>
  <c r="J64" i="11" s="1"/>
  <c r="I83" i="11"/>
  <c r="J83" i="11" s="1"/>
  <c r="I54" i="11"/>
  <c r="J54" i="11" s="1"/>
  <c r="I60" i="11"/>
  <c r="J60" i="11" s="1"/>
  <c r="I90" i="11"/>
  <c r="J90" i="11" s="1"/>
  <c r="I113" i="11"/>
  <c r="J113" i="11" s="1"/>
  <c r="I81" i="11"/>
  <c r="J81" i="11" s="1"/>
  <c r="I84" i="11"/>
  <c r="J84" i="11" s="1"/>
  <c r="I52" i="11"/>
  <c r="J52" i="11" s="1"/>
  <c r="I56" i="11"/>
  <c r="J56" i="11" s="1"/>
  <c r="I59" i="11"/>
  <c r="J59" i="11" s="1"/>
  <c r="I72" i="11"/>
  <c r="J72" i="11" s="1"/>
  <c r="I93" i="11"/>
  <c r="J93" i="11" s="1"/>
  <c r="I70" i="11"/>
  <c r="J70" i="11" s="1"/>
  <c r="I87" i="11"/>
  <c r="J87" i="11" s="1"/>
  <c r="I99" i="11"/>
  <c r="J99" i="11" s="1"/>
  <c r="I111" i="11"/>
  <c r="J111" i="11" s="1"/>
  <c r="I122" i="11"/>
  <c r="J122" i="11" s="1"/>
  <c r="I130" i="11"/>
  <c r="J130" i="11" s="1"/>
  <c r="I66" i="11"/>
  <c r="J66" i="11" s="1"/>
  <c r="I82" i="11"/>
  <c r="J82" i="11" s="1"/>
  <c r="I97" i="11"/>
  <c r="J97" i="11" s="1"/>
  <c r="I102" i="11"/>
  <c r="J102" i="11" s="1"/>
  <c r="I103" i="11"/>
  <c r="J103" i="11" s="1"/>
  <c r="I61" i="11"/>
  <c r="J61" i="11" s="1"/>
  <c r="I89" i="11"/>
  <c r="J89" i="11" s="1"/>
  <c r="I69" i="11"/>
  <c r="J69" i="11" s="1"/>
  <c r="I92" i="11"/>
  <c r="J92" i="11" s="1"/>
  <c r="I98" i="11"/>
  <c r="J98" i="11" s="1"/>
  <c r="I106" i="11"/>
  <c r="J106" i="11" s="1"/>
  <c r="I108" i="11"/>
  <c r="J108" i="11" s="1"/>
  <c r="I110" i="11"/>
  <c r="J110" i="11" s="1"/>
  <c r="I125" i="11"/>
  <c r="J125" i="11" s="1"/>
  <c r="I132" i="11"/>
  <c r="J132" i="11" s="1"/>
  <c r="I140" i="11"/>
  <c r="J140" i="11" s="1"/>
  <c r="I148" i="11"/>
  <c r="J148" i="11" s="1"/>
  <c r="I68" i="11"/>
  <c r="J68" i="11" s="1"/>
  <c r="I75" i="11"/>
  <c r="J75" i="11" s="1"/>
  <c r="I95" i="11"/>
  <c r="J95" i="11" s="1"/>
  <c r="I115" i="11"/>
  <c r="J115" i="11" s="1"/>
  <c r="I116" i="11"/>
  <c r="J116" i="11" s="1"/>
  <c r="I77" i="11"/>
  <c r="J77" i="11" s="1"/>
  <c r="I105" i="11"/>
  <c r="J105" i="11" s="1"/>
  <c r="I112" i="11"/>
  <c r="J112" i="11" s="1"/>
  <c r="I107" i="11"/>
  <c r="J107" i="11" s="1"/>
  <c r="I135" i="11"/>
  <c r="J135" i="11" s="1"/>
  <c r="I150" i="11"/>
  <c r="J150" i="11" s="1"/>
  <c r="I155" i="11"/>
  <c r="J155" i="11" s="1"/>
  <c r="I163" i="11"/>
  <c r="J163" i="11" s="1"/>
  <c r="I171" i="11"/>
  <c r="J171" i="11" s="1"/>
  <c r="I179" i="11"/>
  <c r="J179" i="11" s="1"/>
  <c r="I124" i="11"/>
  <c r="J124" i="11" s="1"/>
  <c r="I136" i="11"/>
  <c r="J136" i="11" s="1"/>
  <c r="I146" i="11"/>
  <c r="J146" i="11" s="1"/>
  <c r="I152" i="11"/>
  <c r="J152" i="11" s="1"/>
  <c r="I160" i="11"/>
  <c r="J160" i="11" s="1"/>
  <c r="I109" i="11"/>
  <c r="J109" i="11" s="1"/>
  <c r="I76" i="11"/>
  <c r="J76" i="11" s="1"/>
  <c r="I78" i="11"/>
  <c r="J78" i="11" s="1"/>
  <c r="I94" i="11"/>
  <c r="J94" i="11" s="1"/>
  <c r="I123" i="11"/>
  <c r="J123" i="11" s="1"/>
  <c r="I100" i="11"/>
  <c r="J100" i="11" s="1"/>
  <c r="I114" i="11"/>
  <c r="J114" i="11" s="1"/>
  <c r="I127" i="11"/>
  <c r="J127" i="11" s="1"/>
  <c r="I86" i="11"/>
  <c r="J86" i="11" s="1"/>
  <c r="I91" i="11"/>
  <c r="J91" i="11" s="1"/>
  <c r="I117" i="11"/>
  <c r="J117" i="11" s="1"/>
  <c r="I118" i="11"/>
  <c r="J118" i="11" s="1"/>
  <c r="I119" i="11"/>
  <c r="J119" i="11" s="1"/>
  <c r="I101" i="11"/>
  <c r="J101" i="11" s="1"/>
  <c r="I121" i="11"/>
  <c r="J121" i="11" s="1"/>
  <c r="I126" i="11"/>
  <c r="J126" i="11" s="1"/>
  <c r="I134" i="11"/>
  <c r="J134" i="11" s="1"/>
  <c r="I144" i="11"/>
  <c r="J144" i="11" s="1"/>
  <c r="I153" i="11"/>
  <c r="J153" i="11" s="1"/>
  <c r="I141" i="11"/>
  <c r="J141" i="11" s="1"/>
  <c r="I142" i="11"/>
  <c r="J142" i="11" s="1"/>
  <c r="I151" i="11"/>
  <c r="J151" i="11" s="1"/>
  <c r="I157" i="11"/>
  <c r="J157" i="11" s="1"/>
  <c r="I169" i="11"/>
  <c r="J169" i="11" s="1"/>
  <c r="I178" i="11"/>
  <c r="J178" i="11" s="1"/>
  <c r="I186" i="11"/>
  <c r="J186" i="11" s="1"/>
  <c r="I131" i="11"/>
  <c r="J131" i="11" s="1"/>
  <c r="I143" i="11"/>
  <c r="J143" i="11" s="1"/>
  <c r="I145" i="11"/>
  <c r="J145" i="11" s="1"/>
  <c r="I164" i="11"/>
  <c r="J164" i="11" s="1"/>
  <c r="I174" i="11"/>
  <c r="J174" i="11" s="1"/>
  <c r="I183" i="11"/>
  <c r="J183" i="11" s="1"/>
  <c r="I191" i="11"/>
  <c r="J191" i="11" s="1"/>
  <c r="I128" i="11"/>
  <c r="J128" i="11" s="1"/>
  <c r="I133" i="11"/>
  <c r="J133" i="11" s="1"/>
  <c r="I154" i="11"/>
  <c r="J154" i="11" s="1"/>
  <c r="I147" i="11"/>
  <c r="J147" i="11" s="1"/>
  <c r="I158" i="11"/>
  <c r="J158" i="11" s="1"/>
  <c r="I120" i="11"/>
  <c r="J120" i="11" s="1"/>
  <c r="I137" i="11"/>
  <c r="J137" i="11" s="1"/>
  <c r="I149" i="11"/>
  <c r="J149" i="11" s="1"/>
  <c r="I129" i="11"/>
  <c r="J129" i="11" s="1"/>
  <c r="I138" i="11"/>
  <c r="J138" i="11" s="1"/>
  <c r="I139" i="11"/>
  <c r="J139" i="11" s="1"/>
  <c r="I162" i="11"/>
  <c r="J162" i="11" s="1"/>
  <c r="I168" i="11"/>
  <c r="J168" i="11" s="1"/>
  <c r="I172" i="11"/>
  <c r="J172" i="11" s="1"/>
  <c r="I184" i="11"/>
  <c r="J184" i="11" s="1"/>
  <c r="I192" i="11"/>
  <c r="J192" i="11" s="1"/>
  <c r="I156" i="11"/>
  <c r="J156" i="11" s="1"/>
  <c r="I187" i="11"/>
  <c r="J187" i="11" s="1"/>
  <c r="I190" i="11"/>
  <c r="J190" i="11" s="1"/>
  <c r="I194" i="11"/>
  <c r="J194" i="11" s="1"/>
  <c r="I201" i="11"/>
  <c r="J201" i="11" s="1"/>
  <c r="I209" i="11"/>
  <c r="J209" i="11" s="1"/>
  <c r="I217" i="11"/>
  <c r="J217" i="11" s="1"/>
  <c r="I225" i="11"/>
  <c r="J225" i="11" s="1"/>
  <c r="I233" i="11"/>
  <c r="J233" i="11" s="1"/>
  <c r="I159" i="11"/>
  <c r="J159" i="11" s="1"/>
  <c r="I182" i="11"/>
  <c r="J182" i="11" s="1"/>
  <c r="I188" i="11"/>
  <c r="J188" i="11" s="1"/>
  <c r="I198" i="11"/>
  <c r="J198" i="11" s="1"/>
  <c r="I206" i="11"/>
  <c r="J206" i="11" s="1"/>
  <c r="I214" i="11"/>
  <c r="J214" i="11" s="1"/>
  <c r="I222" i="11"/>
  <c r="J222" i="11" s="1"/>
  <c r="I170" i="11"/>
  <c r="J170" i="11" s="1"/>
  <c r="I161" i="11"/>
  <c r="J161" i="11" s="1"/>
  <c r="I173" i="11"/>
  <c r="J173" i="11" s="1"/>
  <c r="I180" i="11"/>
  <c r="J180" i="11" s="1"/>
  <c r="I185" i="11"/>
  <c r="J185" i="11" s="1"/>
  <c r="I165" i="11"/>
  <c r="J165" i="11" s="1"/>
  <c r="I175" i="11"/>
  <c r="J175" i="11" s="1"/>
  <c r="I176" i="11"/>
  <c r="J176" i="11" s="1"/>
  <c r="I181" i="11"/>
  <c r="J181" i="11" s="1"/>
  <c r="I166" i="11"/>
  <c r="J166" i="11" s="1"/>
  <c r="I167" i="11"/>
  <c r="J167" i="11" s="1"/>
  <c r="I177" i="11"/>
  <c r="J177" i="11" s="1"/>
  <c r="I193" i="11"/>
  <c r="J193" i="11" s="1"/>
  <c r="I199" i="11"/>
  <c r="J199" i="11" s="1"/>
  <c r="I207" i="11"/>
  <c r="J207" i="11" s="1"/>
  <c r="I215" i="11"/>
  <c r="J215" i="11" s="1"/>
  <c r="I197" i="11"/>
  <c r="J197" i="11" s="1"/>
  <c r="I203" i="11"/>
  <c r="J203" i="11" s="1"/>
  <c r="I216" i="11"/>
  <c r="J216" i="11" s="1"/>
  <c r="I223" i="11"/>
  <c r="J223" i="11" s="1"/>
  <c r="I235" i="11"/>
  <c r="J235" i="11" s="1"/>
  <c r="I246" i="11"/>
  <c r="J246" i="11" s="1"/>
  <c r="I254" i="11"/>
  <c r="J254" i="11" s="1"/>
  <c r="I262" i="11"/>
  <c r="J262" i="11" s="1"/>
  <c r="I270" i="11"/>
  <c r="J270" i="11" s="1"/>
  <c r="I278" i="11"/>
  <c r="J278" i="11" s="1"/>
  <c r="I286" i="11"/>
  <c r="J286" i="11" s="1"/>
  <c r="I195" i="11"/>
  <c r="J195" i="11" s="1"/>
  <c r="I208" i="11"/>
  <c r="J208" i="11" s="1"/>
  <c r="I220" i="11"/>
  <c r="J220" i="11" s="1"/>
  <c r="I231" i="11"/>
  <c r="J231" i="11" s="1"/>
  <c r="I243" i="11"/>
  <c r="J243" i="11" s="1"/>
  <c r="I251" i="11"/>
  <c r="J251" i="11" s="1"/>
  <c r="I259" i="11"/>
  <c r="J259" i="11" s="1"/>
  <c r="I267" i="11"/>
  <c r="J267" i="11" s="1"/>
  <c r="I275" i="11"/>
  <c r="J275" i="11" s="1"/>
  <c r="I283" i="11"/>
  <c r="J283" i="11" s="1"/>
  <c r="I200" i="11"/>
  <c r="J200" i="11" s="1"/>
  <c r="I212" i="11"/>
  <c r="J212" i="11" s="1"/>
  <c r="I204" i="11"/>
  <c r="J204" i="11" s="1"/>
  <c r="I196" i="11"/>
  <c r="J196" i="11" s="1"/>
  <c r="I189" i="11"/>
  <c r="J189" i="11" s="1"/>
  <c r="I218" i="11"/>
  <c r="J218" i="11" s="1"/>
  <c r="I221" i="11"/>
  <c r="J221" i="11" s="1"/>
  <c r="I210" i="11"/>
  <c r="J210" i="11" s="1"/>
  <c r="I213" i="11"/>
  <c r="J213" i="11" s="1"/>
  <c r="I219" i="11"/>
  <c r="J219" i="11" s="1"/>
  <c r="I229" i="11"/>
  <c r="J229" i="11" s="1"/>
  <c r="I239" i="11"/>
  <c r="J239" i="11" s="1"/>
  <c r="I244" i="11"/>
  <c r="J244" i="11" s="1"/>
  <c r="I252" i="11"/>
  <c r="J252" i="11" s="1"/>
  <c r="I260" i="11"/>
  <c r="J260" i="11" s="1"/>
  <c r="I268" i="11"/>
  <c r="J268" i="11" s="1"/>
  <c r="I276" i="11"/>
  <c r="J276" i="11" s="1"/>
  <c r="I284" i="11"/>
  <c r="J284" i="11" s="1"/>
  <c r="I211" i="11"/>
  <c r="J211" i="11" s="1"/>
  <c r="I234" i="11"/>
  <c r="J234" i="11" s="1"/>
  <c r="I263" i="11"/>
  <c r="J263" i="11" s="1"/>
  <c r="I266" i="11"/>
  <c r="J266" i="11" s="1"/>
  <c r="I272" i="11"/>
  <c r="J272" i="11" s="1"/>
  <c r="I285" i="11"/>
  <c r="J285" i="11" s="1"/>
  <c r="I288" i="11"/>
  <c r="J288" i="11" s="1"/>
  <c r="I290" i="11"/>
  <c r="J290" i="11" s="1"/>
  <c r="I298" i="11"/>
  <c r="J298" i="11" s="1"/>
  <c r="I306" i="11"/>
  <c r="J306" i="11" s="1"/>
  <c r="I314" i="11"/>
  <c r="J314" i="11" s="1"/>
  <c r="I322" i="11"/>
  <c r="J322" i="11" s="1"/>
  <c r="I330" i="11"/>
  <c r="J330" i="11" s="1"/>
  <c r="I338" i="11"/>
  <c r="J338" i="11" s="1"/>
  <c r="I346" i="11"/>
  <c r="J346" i="11" s="1"/>
  <c r="I255" i="11"/>
  <c r="J255" i="11" s="1"/>
  <c r="I258" i="11"/>
  <c r="J258" i="11" s="1"/>
  <c r="I264" i="11"/>
  <c r="J264" i="11" s="1"/>
  <c r="I277" i="11"/>
  <c r="J277" i="11" s="1"/>
  <c r="I295" i="11"/>
  <c r="J295" i="11" s="1"/>
  <c r="I303" i="11"/>
  <c r="J303" i="11" s="1"/>
  <c r="I311" i="11"/>
  <c r="J311" i="11" s="1"/>
  <c r="I319" i="11"/>
  <c r="J319" i="11" s="1"/>
  <c r="I226" i="11"/>
  <c r="J226" i="11" s="1"/>
  <c r="I227" i="11"/>
  <c r="J227" i="11" s="1"/>
  <c r="I236" i="11"/>
  <c r="J236" i="11" s="1"/>
  <c r="I247" i="11"/>
  <c r="J247" i="11" s="1"/>
  <c r="I250" i="11"/>
  <c r="J250" i="11" s="1"/>
  <c r="I256" i="11"/>
  <c r="J256" i="11" s="1"/>
  <c r="I269" i="11"/>
  <c r="J269" i="11" s="1"/>
  <c r="I202" i="11"/>
  <c r="J202" i="11" s="1"/>
  <c r="I237" i="11"/>
  <c r="J237" i="11" s="1"/>
  <c r="I238" i="11"/>
  <c r="J238" i="11" s="1"/>
  <c r="I242" i="11"/>
  <c r="J242" i="11" s="1"/>
  <c r="I248" i="11"/>
  <c r="J248" i="11" s="1"/>
  <c r="I261" i="11"/>
  <c r="J261" i="11" s="1"/>
  <c r="I240" i="11"/>
  <c r="J240" i="11" s="1"/>
  <c r="I253" i="11"/>
  <c r="J253" i="11" s="1"/>
  <c r="I265" i="11"/>
  <c r="J265" i="11" s="1"/>
  <c r="I230" i="11"/>
  <c r="J230" i="11" s="1"/>
  <c r="I245" i="11"/>
  <c r="J245" i="11" s="1"/>
  <c r="I257" i="11"/>
  <c r="J257" i="11" s="1"/>
  <c r="I205" i="11"/>
  <c r="J205" i="11" s="1"/>
  <c r="I224" i="11"/>
  <c r="J224" i="11" s="1"/>
  <c r="I228" i="11"/>
  <c r="J228" i="11" s="1"/>
  <c r="I249" i="11"/>
  <c r="J249" i="11" s="1"/>
  <c r="I279" i="11"/>
  <c r="J279" i="11" s="1"/>
  <c r="I282" i="11"/>
  <c r="J282" i="11" s="1"/>
  <c r="I296" i="11"/>
  <c r="J296" i="11" s="1"/>
  <c r="I304" i="11"/>
  <c r="J304" i="11" s="1"/>
  <c r="I312" i="11"/>
  <c r="J312" i="11" s="1"/>
  <c r="I232" i="11"/>
  <c r="J232" i="11" s="1"/>
  <c r="I289" i="11"/>
  <c r="J289" i="11" s="1"/>
  <c r="I317" i="11"/>
  <c r="J317" i="11" s="1"/>
  <c r="I323" i="11"/>
  <c r="J323" i="11" s="1"/>
  <c r="I333" i="11"/>
  <c r="J333" i="11" s="1"/>
  <c r="I350" i="11"/>
  <c r="J350" i="11" s="1"/>
  <c r="I358" i="11"/>
  <c r="J358" i="11" s="1"/>
  <c r="I366" i="11"/>
  <c r="J366" i="11" s="1"/>
  <c r="I374" i="11"/>
  <c r="J374" i="11" s="1"/>
  <c r="I382" i="11"/>
  <c r="J382" i="11" s="1"/>
  <c r="I390" i="11"/>
  <c r="J390" i="11" s="1"/>
  <c r="I398" i="11"/>
  <c r="J398" i="11" s="1"/>
  <c r="I406" i="11"/>
  <c r="J406" i="11" s="1"/>
  <c r="I273" i="11"/>
  <c r="J273" i="11" s="1"/>
  <c r="I274" i="11"/>
  <c r="J274" i="11" s="1"/>
  <c r="I281" i="11"/>
  <c r="J281" i="11" s="1"/>
  <c r="I287" i="11"/>
  <c r="J287" i="11" s="1"/>
  <c r="I307" i="11"/>
  <c r="J307" i="11" s="1"/>
  <c r="I310" i="11"/>
  <c r="J310" i="11" s="1"/>
  <c r="I316" i="11"/>
  <c r="J316" i="11" s="1"/>
  <c r="I324" i="11"/>
  <c r="J324" i="11" s="1"/>
  <c r="I334" i="11"/>
  <c r="J334" i="11" s="1"/>
  <c r="I344" i="11"/>
  <c r="J344" i="11" s="1"/>
  <c r="I347" i="11"/>
  <c r="J347" i="11" s="1"/>
  <c r="I355" i="11"/>
  <c r="J355" i="11" s="1"/>
  <c r="I363" i="11"/>
  <c r="J363" i="11" s="1"/>
  <c r="I371" i="11"/>
  <c r="J371" i="11" s="1"/>
  <c r="I379" i="11"/>
  <c r="J379" i="11" s="1"/>
  <c r="I387" i="11"/>
  <c r="J387" i="11" s="1"/>
  <c r="I299" i="11"/>
  <c r="J299" i="11" s="1"/>
  <c r="I302" i="11"/>
  <c r="J302" i="11" s="1"/>
  <c r="I308" i="11"/>
  <c r="J308" i="11" s="1"/>
  <c r="I291" i="11"/>
  <c r="J291" i="11" s="1"/>
  <c r="I294" i="11"/>
  <c r="J294" i="11" s="1"/>
  <c r="I300" i="11"/>
  <c r="J300" i="11" s="1"/>
  <c r="I313" i="11"/>
  <c r="J313" i="11" s="1"/>
  <c r="I241" i="11"/>
  <c r="J241" i="11" s="1"/>
  <c r="I292" i="11"/>
  <c r="J292" i="11" s="1"/>
  <c r="I280" i="11"/>
  <c r="J280" i="11" s="1"/>
  <c r="I301" i="11"/>
  <c r="J301" i="11" s="1"/>
  <c r="I332" i="11"/>
  <c r="J332" i="11" s="1"/>
  <c r="I342" i="11"/>
  <c r="J342" i="11" s="1"/>
  <c r="I348" i="11"/>
  <c r="J348" i="11" s="1"/>
  <c r="I356" i="11"/>
  <c r="J356" i="11" s="1"/>
  <c r="I364" i="11"/>
  <c r="J364" i="11" s="1"/>
  <c r="I372" i="11"/>
  <c r="J372" i="11" s="1"/>
  <c r="I380" i="11"/>
  <c r="J380" i="11" s="1"/>
  <c r="I388" i="11"/>
  <c r="J388" i="11" s="1"/>
  <c r="I293" i="11"/>
  <c r="J293" i="11" s="1"/>
  <c r="I335" i="11"/>
  <c r="J335" i="11" s="1"/>
  <c r="I349" i="11"/>
  <c r="J349" i="11" s="1"/>
  <c r="I361" i="11"/>
  <c r="J361" i="11" s="1"/>
  <c r="I391" i="11"/>
  <c r="J391" i="11" s="1"/>
  <c r="I400" i="11"/>
  <c r="J400" i="11" s="1"/>
  <c r="I408" i="11"/>
  <c r="J408" i="11" s="1"/>
  <c r="I297" i="11"/>
  <c r="J297" i="11" s="1"/>
  <c r="I320" i="11"/>
  <c r="J320" i="11" s="1"/>
  <c r="I336" i="11"/>
  <c r="J336" i="11" s="1"/>
  <c r="I353" i="11"/>
  <c r="J353" i="11" s="1"/>
  <c r="I271" i="11"/>
  <c r="J271" i="11" s="1"/>
  <c r="I315" i="11"/>
  <c r="J315" i="11" s="1"/>
  <c r="I325" i="11"/>
  <c r="J325" i="11" s="1"/>
  <c r="I326" i="11"/>
  <c r="J326" i="11" s="1"/>
  <c r="I327" i="11"/>
  <c r="J327" i="11" s="1"/>
  <c r="I305" i="11"/>
  <c r="J305" i="11" s="1"/>
  <c r="I339" i="11"/>
  <c r="J339" i="11" s="1"/>
  <c r="I340" i="11"/>
  <c r="J340" i="11" s="1"/>
  <c r="I359" i="11"/>
  <c r="J359" i="11" s="1"/>
  <c r="I362" i="11"/>
  <c r="J362" i="11" s="1"/>
  <c r="I368" i="11"/>
  <c r="J368" i="11" s="1"/>
  <c r="I381" i="11"/>
  <c r="J381" i="11" s="1"/>
  <c r="I329" i="11"/>
  <c r="J329" i="11" s="1"/>
  <c r="I351" i="11"/>
  <c r="J351" i="11" s="1"/>
  <c r="I365" i="11"/>
  <c r="J365" i="11" s="1"/>
  <c r="I369" i="11"/>
  <c r="J369" i="11" s="1"/>
  <c r="I386" i="11"/>
  <c r="J386" i="11" s="1"/>
  <c r="I394" i="11"/>
  <c r="J394" i="11" s="1"/>
  <c r="I401" i="11"/>
  <c r="J401" i="11" s="1"/>
  <c r="I411" i="11"/>
  <c r="J411" i="11" s="1"/>
  <c r="I419" i="11"/>
  <c r="J419" i="11" s="1"/>
  <c r="I427" i="11"/>
  <c r="J427" i="11" s="1"/>
  <c r="I435" i="11"/>
  <c r="J435" i="11" s="1"/>
  <c r="I443" i="11"/>
  <c r="J443" i="11" s="1"/>
  <c r="I451" i="11"/>
  <c r="J451" i="11" s="1"/>
  <c r="I459" i="11"/>
  <c r="J459" i="11" s="1"/>
  <c r="I467" i="11"/>
  <c r="J467" i="11" s="1"/>
  <c r="I475" i="11"/>
  <c r="J475" i="11" s="1"/>
  <c r="I309" i="11"/>
  <c r="J309" i="11" s="1"/>
  <c r="I331" i="11"/>
  <c r="J331" i="11" s="1"/>
  <c r="I385" i="11"/>
  <c r="J385" i="11" s="1"/>
  <c r="I409" i="11"/>
  <c r="J409" i="11" s="1"/>
  <c r="I416" i="11"/>
  <c r="J416" i="11" s="1"/>
  <c r="I424" i="11"/>
  <c r="J424" i="11" s="1"/>
  <c r="I432" i="11"/>
  <c r="J432" i="11" s="1"/>
  <c r="I440" i="11"/>
  <c r="J440" i="11" s="1"/>
  <c r="I448" i="11"/>
  <c r="J448" i="11" s="1"/>
  <c r="I456" i="11"/>
  <c r="J456" i="11" s="1"/>
  <c r="I321" i="11"/>
  <c r="J321" i="11" s="1"/>
  <c r="I373" i="11"/>
  <c r="J373" i="11" s="1"/>
  <c r="I393" i="11"/>
  <c r="J393" i="11" s="1"/>
  <c r="I399" i="11"/>
  <c r="J399" i="11" s="1"/>
  <c r="I405" i="11"/>
  <c r="J405" i="11" s="1"/>
  <c r="I318" i="11"/>
  <c r="J318" i="11" s="1"/>
  <c r="I341" i="11"/>
  <c r="J341" i="11" s="1"/>
  <c r="I375" i="11"/>
  <c r="J375" i="11" s="1"/>
  <c r="I377" i="11"/>
  <c r="J377" i="11" s="1"/>
  <c r="I378" i="11"/>
  <c r="J378" i="11" s="1"/>
  <c r="I384" i="11"/>
  <c r="J384" i="11" s="1"/>
  <c r="I389" i="11"/>
  <c r="J389" i="11" s="1"/>
  <c r="I352" i="11"/>
  <c r="J352" i="11" s="1"/>
  <c r="I354" i="11"/>
  <c r="J354" i="11" s="1"/>
  <c r="I357" i="11"/>
  <c r="J357" i="11" s="1"/>
  <c r="I370" i="11"/>
  <c r="J370" i="11" s="1"/>
  <c r="I383" i="11"/>
  <c r="J383" i="11" s="1"/>
  <c r="I392" i="11"/>
  <c r="J392" i="11" s="1"/>
  <c r="I328" i="11"/>
  <c r="J328" i="11" s="1"/>
  <c r="I360" i="11"/>
  <c r="J360" i="11" s="1"/>
  <c r="I395" i="11"/>
  <c r="J395" i="11" s="1"/>
  <c r="I402" i="11"/>
  <c r="J402" i="11" s="1"/>
  <c r="I417" i="11"/>
  <c r="J417" i="11" s="1"/>
  <c r="I425" i="11"/>
  <c r="J425" i="11" s="1"/>
  <c r="I433" i="11"/>
  <c r="J433" i="11" s="1"/>
  <c r="I441" i="11"/>
  <c r="J441" i="11" s="1"/>
  <c r="I449" i="11"/>
  <c r="J449" i="11" s="1"/>
  <c r="I457" i="11"/>
  <c r="J457" i="11" s="1"/>
  <c r="I343" i="11"/>
  <c r="J343" i="11" s="1"/>
  <c r="I376" i="11"/>
  <c r="J376" i="11" s="1"/>
  <c r="I407" i="11"/>
  <c r="J407" i="11" s="1"/>
  <c r="I413" i="11"/>
  <c r="J413" i="11" s="1"/>
  <c r="I426" i="11"/>
  <c r="J426" i="11" s="1"/>
  <c r="I438" i="11"/>
  <c r="J438" i="11" s="1"/>
  <c r="I469" i="11"/>
  <c r="J469" i="11" s="1"/>
  <c r="I479" i="11"/>
  <c r="J479" i="11" s="1"/>
  <c r="I487" i="11"/>
  <c r="J487" i="11" s="1"/>
  <c r="I495" i="11"/>
  <c r="J495" i="11" s="1"/>
  <c r="I503" i="11"/>
  <c r="J503" i="11" s="1"/>
  <c r="I511" i="11"/>
  <c r="J511" i="11" s="1"/>
  <c r="I519" i="11"/>
  <c r="J519" i="11" s="1"/>
  <c r="I527" i="11"/>
  <c r="J527" i="11" s="1"/>
  <c r="I535" i="11"/>
  <c r="J535" i="11" s="1"/>
  <c r="I543" i="11"/>
  <c r="J543" i="11" s="1"/>
  <c r="I551" i="11"/>
  <c r="J551" i="11" s="1"/>
  <c r="I559" i="11"/>
  <c r="J559" i="11" s="1"/>
  <c r="I567" i="11"/>
  <c r="J567" i="11" s="1"/>
  <c r="I418" i="11"/>
  <c r="J418" i="11" s="1"/>
  <c r="I430" i="11"/>
  <c r="J430" i="11" s="1"/>
  <c r="I460" i="11"/>
  <c r="J460" i="11" s="1"/>
  <c r="I465" i="11"/>
  <c r="J465" i="11" s="1"/>
  <c r="I474" i="11"/>
  <c r="J474" i="11" s="1"/>
  <c r="I480" i="11"/>
  <c r="J480" i="11" s="1"/>
  <c r="I484" i="11"/>
  <c r="J484" i="11" s="1"/>
  <c r="I492" i="11"/>
  <c r="J492" i="11" s="1"/>
  <c r="I500" i="11"/>
  <c r="J500" i="11" s="1"/>
  <c r="I508" i="11"/>
  <c r="J508" i="11" s="1"/>
  <c r="I516" i="11"/>
  <c r="J516" i="11" s="1"/>
  <c r="I524" i="11"/>
  <c r="J524" i="11" s="1"/>
  <c r="I532" i="11"/>
  <c r="J532" i="11" s="1"/>
  <c r="I540" i="11"/>
  <c r="J540" i="11" s="1"/>
  <c r="I548" i="11"/>
  <c r="J548" i="11" s="1"/>
  <c r="I397" i="11"/>
  <c r="J397" i="11" s="1"/>
  <c r="I403" i="11"/>
  <c r="J403" i="11" s="1"/>
  <c r="I410" i="11"/>
  <c r="J410" i="11" s="1"/>
  <c r="I422" i="11"/>
  <c r="J422" i="11" s="1"/>
  <c r="I452" i="11"/>
  <c r="J452" i="11" s="1"/>
  <c r="I455" i="11"/>
  <c r="J455" i="11" s="1"/>
  <c r="I461" i="11"/>
  <c r="J461" i="11" s="1"/>
  <c r="I464" i="11"/>
  <c r="J464" i="11" s="1"/>
  <c r="I414" i="11"/>
  <c r="J414" i="11" s="1"/>
  <c r="I444" i="11"/>
  <c r="J444" i="11" s="1"/>
  <c r="I447" i="11"/>
  <c r="J447" i="11" s="1"/>
  <c r="I453" i="11"/>
  <c r="J453" i="11" s="1"/>
  <c r="I463" i="11"/>
  <c r="J463" i="11" s="1"/>
  <c r="I367" i="11"/>
  <c r="J367" i="11" s="1"/>
  <c r="I436" i="11"/>
  <c r="J436" i="11" s="1"/>
  <c r="I439" i="11"/>
  <c r="J439" i="11" s="1"/>
  <c r="I445" i="11"/>
  <c r="J445" i="11" s="1"/>
  <c r="I458" i="11"/>
  <c r="J458" i="11" s="1"/>
  <c r="I428" i="11"/>
  <c r="J428" i="11" s="1"/>
  <c r="I431" i="11"/>
  <c r="J431" i="11" s="1"/>
  <c r="I437" i="11"/>
  <c r="J437" i="11" s="1"/>
  <c r="I450" i="11"/>
  <c r="J450" i="11" s="1"/>
  <c r="I462" i="11"/>
  <c r="J462" i="11" s="1"/>
  <c r="I345" i="11"/>
  <c r="J345" i="11" s="1"/>
  <c r="I404" i="11"/>
  <c r="J404" i="11" s="1"/>
  <c r="I420" i="11"/>
  <c r="J420" i="11" s="1"/>
  <c r="I423" i="11"/>
  <c r="J423" i="11" s="1"/>
  <c r="I429" i="11"/>
  <c r="J429" i="11" s="1"/>
  <c r="I442" i="11"/>
  <c r="J442" i="11" s="1"/>
  <c r="I454" i="11"/>
  <c r="J454" i="11" s="1"/>
  <c r="I473" i="11"/>
  <c r="J473" i="11" s="1"/>
  <c r="I485" i="11"/>
  <c r="J485" i="11" s="1"/>
  <c r="I493" i="11"/>
  <c r="J493" i="11" s="1"/>
  <c r="I501" i="11"/>
  <c r="J501" i="11" s="1"/>
  <c r="I509" i="11"/>
  <c r="J509" i="11" s="1"/>
  <c r="I517" i="11"/>
  <c r="J517" i="11" s="1"/>
  <c r="I525" i="11"/>
  <c r="J525" i="11" s="1"/>
  <c r="I533" i="11"/>
  <c r="J533" i="11" s="1"/>
  <c r="I541" i="11"/>
  <c r="J541" i="11" s="1"/>
  <c r="I549" i="11"/>
  <c r="J549" i="11" s="1"/>
  <c r="I557" i="11"/>
  <c r="J557" i="11" s="1"/>
  <c r="I476" i="11"/>
  <c r="J476" i="11" s="1"/>
  <c r="I477" i="11"/>
  <c r="J477" i="11" s="1"/>
  <c r="I496" i="11"/>
  <c r="J496" i="11" s="1"/>
  <c r="I499" i="11"/>
  <c r="J499" i="11" s="1"/>
  <c r="I505" i="11"/>
  <c r="J505" i="11" s="1"/>
  <c r="I518" i="11"/>
  <c r="J518" i="11" s="1"/>
  <c r="I530" i="11"/>
  <c r="J530" i="11" s="1"/>
  <c r="I553" i="11"/>
  <c r="J553" i="11" s="1"/>
  <c r="I566" i="11"/>
  <c r="J566" i="11" s="1"/>
  <c r="I572" i="11"/>
  <c r="J572" i="11" s="1"/>
  <c r="I580" i="11"/>
  <c r="J580" i="11" s="1"/>
  <c r="I588" i="11"/>
  <c r="J588" i="11" s="1"/>
  <c r="I596" i="11"/>
  <c r="J596" i="11" s="1"/>
  <c r="I604" i="11"/>
  <c r="J604" i="11" s="1"/>
  <c r="I612" i="11"/>
  <c r="J612" i="11" s="1"/>
  <c r="I620" i="11"/>
  <c r="J620" i="11" s="1"/>
  <c r="I628" i="11"/>
  <c r="J628" i="11" s="1"/>
  <c r="I636" i="11"/>
  <c r="J636" i="11" s="1"/>
  <c r="I644" i="11"/>
  <c r="J644" i="11" s="1"/>
  <c r="I396" i="11"/>
  <c r="J396" i="11" s="1"/>
  <c r="I412" i="11"/>
  <c r="J412" i="11" s="1"/>
  <c r="I478" i="11"/>
  <c r="J478" i="11" s="1"/>
  <c r="I488" i="11"/>
  <c r="J488" i="11" s="1"/>
  <c r="I491" i="11"/>
  <c r="J491" i="11" s="1"/>
  <c r="I497" i="11"/>
  <c r="J497" i="11" s="1"/>
  <c r="I510" i="11"/>
  <c r="J510" i="11" s="1"/>
  <c r="I522" i="11"/>
  <c r="J522" i="11" s="1"/>
  <c r="I562" i="11"/>
  <c r="J562" i="11" s="1"/>
  <c r="I569" i="11"/>
  <c r="J569" i="11" s="1"/>
  <c r="I577" i="11"/>
  <c r="J577" i="11" s="1"/>
  <c r="I585" i="11"/>
  <c r="J585" i="11" s="1"/>
  <c r="I593" i="11"/>
  <c r="J593" i="11" s="1"/>
  <c r="I601" i="11"/>
  <c r="J601" i="11" s="1"/>
  <c r="I609" i="11"/>
  <c r="J609" i="11" s="1"/>
  <c r="I617" i="11"/>
  <c r="J617" i="11" s="1"/>
  <c r="I625" i="11"/>
  <c r="J625" i="11" s="1"/>
  <c r="I633" i="11"/>
  <c r="J633" i="11" s="1"/>
  <c r="I641" i="11"/>
  <c r="J641" i="11" s="1"/>
  <c r="I649" i="11"/>
  <c r="J649" i="11" s="1"/>
  <c r="I653" i="11"/>
  <c r="J653" i="11" s="1"/>
  <c r="I337" i="11"/>
  <c r="J337" i="11" s="1"/>
  <c r="I494" i="11"/>
  <c r="J494" i="11" s="1"/>
  <c r="I506" i="11"/>
  <c r="J506" i="11" s="1"/>
  <c r="I536" i="11"/>
  <c r="J536" i="11" s="1"/>
  <c r="I539" i="11"/>
  <c r="J539" i="11" s="1"/>
  <c r="I545" i="11"/>
  <c r="J545" i="11" s="1"/>
  <c r="I552" i="11"/>
  <c r="J552" i="11" s="1"/>
  <c r="I556" i="11"/>
  <c r="J556" i="11" s="1"/>
  <c r="I558" i="11"/>
  <c r="J558" i="11" s="1"/>
  <c r="I564" i="11"/>
  <c r="J564" i="11" s="1"/>
  <c r="I415" i="11"/>
  <c r="J415" i="11" s="1"/>
  <c r="I434" i="11"/>
  <c r="J434" i="11" s="1"/>
  <c r="I481" i="11"/>
  <c r="J481" i="11" s="1"/>
  <c r="I486" i="11"/>
  <c r="J486" i="11" s="1"/>
  <c r="I498" i="11"/>
  <c r="J498" i="11" s="1"/>
  <c r="I528" i="11"/>
  <c r="J528" i="11" s="1"/>
  <c r="I531" i="11"/>
  <c r="J531" i="11" s="1"/>
  <c r="I537" i="11"/>
  <c r="J537" i="11" s="1"/>
  <c r="I555" i="11"/>
  <c r="J555" i="11" s="1"/>
  <c r="I568" i="11"/>
  <c r="J568" i="11" s="1"/>
  <c r="I446" i="11"/>
  <c r="J446" i="11" s="1"/>
  <c r="I466" i="11"/>
  <c r="J466" i="11" s="1"/>
  <c r="I468" i="11"/>
  <c r="J468" i="11" s="1"/>
  <c r="I470" i="11"/>
  <c r="J470" i="11" s="1"/>
  <c r="I490" i="11"/>
  <c r="J490" i="11" s="1"/>
  <c r="I520" i="11"/>
  <c r="J520" i="11" s="1"/>
  <c r="I523" i="11"/>
  <c r="J523" i="11" s="1"/>
  <c r="I529" i="11"/>
  <c r="J529" i="11" s="1"/>
  <c r="I421" i="11"/>
  <c r="J421" i="11" s="1"/>
  <c r="I471" i="11"/>
  <c r="J471" i="11" s="1"/>
  <c r="I472" i="11"/>
  <c r="J472" i="11" s="1"/>
  <c r="I482" i="11"/>
  <c r="J482" i="11" s="1"/>
  <c r="I512" i="11"/>
  <c r="J512" i="11" s="1"/>
  <c r="I515" i="11"/>
  <c r="J515" i="11" s="1"/>
  <c r="I521" i="11"/>
  <c r="J521" i="11" s="1"/>
  <c r="I534" i="11"/>
  <c r="J534" i="11" s="1"/>
  <c r="I546" i="11"/>
  <c r="J546" i="11" s="1"/>
  <c r="I554" i="11"/>
  <c r="J554" i="11" s="1"/>
  <c r="I560" i="11"/>
  <c r="J560" i="11" s="1"/>
  <c r="I570" i="11"/>
  <c r="J570" i="11" s="1"/>
  <c r="I578" i="11"/>
  <c r="J578" i="11" s="1"/>
  <c r="I586" i="11"/>
  <c r="J586" i="11" s="1"/>
  <c r="I594" i="11"/>
  <c r="J594" i="11" s="1"/>
  <c r="I602" i="11"/>
  <c r="J602" i="11" s="1"/>
  <c r="I610" i="11"/>
  <c r="J610" i="11" s="1"/>
  <c r="I618" i="11"/>
  <c r="J618" i="11" s="1"/>
  <c r="I626" i="11"/>
  <c r="J626" i="11" s="1"/>
  <c r="I634" i="11"/>
  <c r="J634" i="11" s="1"/>
  <c r="I642" i="11"/>
  <c r="J642" i="11" s="1"/>
  <c r="I483" i="11"/>
  <c r="J483" i="11" s="1"/>
  <c r="I538" i="11"/>
  <c r="J538" i="11" s="1"/>
  <c r="I547" i="11"/>
  <c r="J547" i="11" s="1"/>
  <c r="I563" i="11"/>
  <c r="J563" i="11" s="1"/>
  <c r="I581" i="11"/>
  <c r="J581" i="11" s="1"/>
  <c r="I584" i="11"/>
  <c r="J584" i="11" s="1"/>
  <c r="I590" i="11"/>
  <c r="J590" i="11" s="1"/>
  <c r="I603" i="11"/>
  <c r="J603" i="11" s="1"/>
  <c r="I615" i="11"/>
  <c r="J615" i="11" s="1"/>
  <c r="I645" i="11"/>
  <c r="J645" i="11" s="1"/>
  <c r="I648" i="11"/>
  <c r="J648" i="11" s="1"/>
  <c r="I657" i="11"/>
  <c r="J657" i="11" s="1"/>
  <c r="I660" i="11"/>
  <c r="J660" i="11" s="1"/>
  <c r="I673" i="11"/>
  <c r="J673" i="11" s="1"/>
  <c r="I676" i="11"/>
  <c r="J676" i="11" s="1"/>
  <c r="I514" i="11"/>
  <c r="J514" i="11" s="1"/>
  <c r="I542" i="11"/>
  <c r="J542" i="11" s="1"/>
  <c r="I544" i="11"/>
  <c r="J544" i="11" s="1"/>
  <c r="I573" i="11"/>
  <c r="J573" i="11" s="1"/>
  <c r="I576" i="11"/>
  <c r="J576" i="11" s="1"/>
  <c r="I582" i="11"/>
  <c r="J582" i="11" s="1"/>
  <c r="I595" i="11"/>
  <c r="J595" i="11" s="1"/>
  <c r="I607" i="11"/>
  <c r="J607" i="11" s="1"/>
  <c r="I637" i="11"/>
  <c r="J637" i="11" s="1"/>
  <c r="I640" i="11"/>
  <c r="J640" i="11" s="1"/>
  <c r="I646" i="11"/>
  <c r="J646" i="11" s="1"/>
  <c r="I655" i="11"/>
  <c r="J655" i="11" s="1"/>
  <c r="I504" i="11"/>
  <c r="J504" i="11" s="1"/>
  <c r="I513" i="11"/>
  <c r="J513" i="11" s="1"/>
  <c r="I561" i="11"/>
  <c r="J561" i="11" s="1"/>
  <c r="I574" i="11"/>
  <c r="J574" i="11" s="1"/>
  <c r="I587" i="11"/>
  <c r="J587" i="11" s="1"/>
  <c r="I599" i="11"/>
  <c r="J599" i="11" s="1"/>
  <c r="I507" i="11"/>
  <c r="J507" i="11" s="1"/>
  <c r="I550" i="11"/>
  <c r="J550" i="11" s="1"/>
  <c r="I579" i="11"/>
  <c r="J579" i="11" s="1"/>
  <c r="I591" i="11"/>
  <c r="J591" i="11" s="1"/>
  <c r="I526" i="11"/>
  <c r="J526" i="11" s="1"/>
  <c r="I571" i="11"/>
  <c r="J571" i="11" s="1"/>
  <c r="I583" i="11"/>
  <c r="J583" i="11" s="1"/>
  <c r="I613" i="11"/>
  <c r="J613" i="11" s="1"/>
  <c r="I489" i="11"/>
  <c r="J489" i="11" s="1"/>
  <c r="I575" i="11"/>
  <c r="J575" i="11" s="1"/>
  <c r="I605" i="11"/>
  <c r="J605" i="11" s="1"/>
  <c r="I608" i="11"/>
  <c r="J608" i="11" s="1"/>
  <c r="I614" i="11"/>
  <c r="J614" i="11" s="1"/>
  <c r="I627" i="11"/>
  <c r="J627" i="11" s="1"/>
  <c r="I639" i="11"/>
  <c r="J639" i="11" s="1"/>
  <c r="I654" i="11"/>
  <c r="J654" i="11" s="1"/>
  <c r="I659" i="11"/>
  <c r="J659" i="11" s="1"/>
  <c r="I662" i="11"/>
  <c r="J662" i="11" s="1"/>
  <c r="I565" i="11"/>
  <c r="J565" i="11" s="1"/>
  <c r="I623" i="11"/>
  <c r="J623" i="11" s="1"/>
  <c r="I663" i="11"/>
  <c r="J663" i="11" s="1"/>
  <c r="I674" i="11"/>
  <c r="J674" i="11" s="1"/>
  <c r="I680" i="11"/>
  <c r="J680" i="11" s="1"/>
  <c r="I691" i="11"/>
  <c r="J691" i="11" s="1"/>
  <c r="I695" i="11"/>
  <c r="J695" i="11" s="1"/>
  <c r="I699" i="11"/>
  <c r="J699" i="11" s="1"/>
  <c r="I703" i="11"/>
  <c r="J703" i="11" s="1"/>
  <c r="I707" i="11"/>
  <c r="J707" i="11" s="1"/>
  <c r="I711" i="11"/>
  <c r="J711" i="11" s="1"/>
  <c r="I715" i="11"/>
  <c r="J715" i="11" s="1"/>
  <c r="I719" i="11"/>
  <c r="J719" i="11" s="1"/>
  <c r="I723" i="11"/>
  <c r="J723" i="11" s="1"/>
  <c r="I727" i="11"/>
  <c r="J727" i="11" s="1"/>
  <c r="I731" i="11"/>
  <c r="J731" i="11" s="1"/>
  <c r="I735" i="11"/>
  <c r="J735" i="11" s="1"/>
  <c r="I739" i="11"/>
  <c r="J739" i="11" s="1"/>
  <c r="I743" i="11"/>
  <c r="J743" i="11" s="1"/>
  <c r="I598" i="11"/>
  <c r="J598" i="11" s="1"/>
  <c r="I616" i="11"/>
  <c r="J616" i="11" s="1"/>
  <c r="I652" i="11"/>
  <c r="J652" i="11" s="1"/>
  <c r="I658" i="11"/>
  <c r="J658" i="11" s="1"/>
  <c r="I667" i="11"/>
  <c r="J667" i="11" s="1"/>
  <c r="I687" i="11"/>
  <c r="J687" i="11" s="1"/>
  <c r="I589" i="11"/>
  <c r="J589" i="11" s="1"/>
  <c r="I597" i="11"/>
  <c r="J597" i="11" s="1"/>
  <c r="I630" i="11"/>
  <c r="J630" i="11" s="1"/>
  <c r="I632" i="11"/>
  <c r="J632" i="11" s="1"/>
  <c r="I635" i="11"/>
  <c r="J635" i="11" s="1"/>
  <c r="I664" i="11"/>
  <c r="J664" i="11" s="1"/>
  <c r="I606" i="11"/>
  <c r="J606" i="11" s="1"/>
  <c r="I622" i="11"/>
  <c r="J622" i="11" s="1"/>
  <c r="I592" i="11"/>
  <c r="J592" i="11" s="1"/>
  <c r="I600" i="11"/>
  <c r="J600" i="11" s="1"/>
  <c r="I611" i="11"/>
  <c r="J611" i="11" s="1"/>
  <c r="I651" i="11"/>
  <c r="J651" i="11" s="1"/>
  <c r="I661" i="11"/>
  <c r="J661" i="11" s="1"/>
  <c r="I502" i="11"/>
  <c r="J502" i="11" s="1"/>
  <c r="I624" i="11"/>
  <c r="J624" i="11" s="1"/>
  <c r="I629" i="11"/>
  <c r="J629" i="11" s="1"/>
  <c r="I638" i="11"/>
  <c r="J638" i="11" s="1"/>
  <c r="I677" i="11"/>
  <c r="J677" i="11" s="1"/>
  <c r="I678" i="11"/>
  <c r="J678" i="11" s="1"/>
  <c r="I679" i="11"/>
  <c r="J679" i="11" s="1"/>
  <c r="I682" i="11"/>
  <c r="J682" i="11" s="1"/>
  <c r="I631" i="11"/>
  <c r="J631" i="11" s="1"/>
  <c r="I643" i="11"/>
  <c r="J643" i="11" s="1"/>
  <c r="I666" i="11"/>
  <c r="J666" i="11" s="1"/>
  <c r="I668" i="11"/>
  <c r="J668" i="11" s="1"/>
  <c r="I688" i="11"/>
  <c r="J688" i="11" s="1"/>
  <c r="I692" i="11"/>
  <c r="J692" i="11" s="1"/>
  <c r="I647" i="11"/>
  <c r="J647" i="11" s="1"/>
  <c r="I681" i="11"/>
  <c r="J681" i="11" s="1"/>
  <c r="I689" i="11"/>
  <c r="J689" i="11" s="1"/>
  <c r="I693" i="11"/>
  <c r="J693" i="11" s="1"/>
  <c r="I705" i="11"/>
  <c r="J705" i="11" s="1"/>
  <c r="I710" i="11"/>
  <c r="J710" i="11" s="1"/>
  <c r="I621" i="11"/>
  <c r="J621" i="11" s="1"/>
  <c r="I672" i="11"/>
  <c r="J672" i="11" s="1"/>
  <c r="I686" i="11"/>
  <c r="J686" i="11" s="1"/>
  <c r="I650" i="11"/>
  <c r="J650" i="11" s="1"/>
  <c r="I670" i="11"/>
  <c r="J670" i="11" s="1"/>
  <c r="I685" i="11"/>
  <c r="J685" i="11" s="1"/>
  <c r="I619" i="11"/>
  <c r="J619" i="11" s="1"/>
  <c r="I656" i="11"/>
  <c r="J656" i="11" s="1"/>
  <c r="I665" i="11"/>
  <c r="J665" i="11" s="1"/>
  <c r="I669" i="11"/>
  <c r="J669" i="11" s="1"/>
  <c r="I675" i="11"/>
  <c r="J675" i="11" s="1"/>
  <c r="I690" i="11"/>
  <c r="J690" i="11" s="1"/>
  <c r="I694" i="11"/>
  <c r="J694" i="11" s="1"/>
  <c r="I696" i="11"/>
  <c r="J696" i="11" s="1"/>
  <c r="I697" i="11"/>
  <c r="J697" i="11" s="1"/>
  <c r="I704" i="11"/>
  <c r="J704" i="11" s="1"/>
  <c r="I709" i="11"/>
  <c r="J709" i="11" s="1"/>
  <c r="I725" i="11"/>
  <c r="J725" i="11" s="1"/>
  <c r="I730" i="11"/>
  <c r="J730" i="11" s="1"/>
  <c r="I744" i="11"/>
  <c r="J744" i="11" s="1"/>
  <c r="I771" i="11"/>
  <c r="J771" i="11" s="1"/>
  <c r="I772" i="11"/>
  <c r="J772" i="11" s="1"/>
  <c r="I773" i="11"/>
  <c r="J773" i="11" s="1"/>
  <c r="I774" i="11"/>
  <c r="J774" i="11" s="1"/>
  <c r="I775" i="11"/>
  <c r="J775" i="11" s="1"/>
  <c r="I776" i="11"/>
  <c r="J776" i="11" s="1"/>
  <c r="I777" i="11"/>
  <c r="J777" i="11" s="1"/>
  <c r="I778" i="11"/>
  <c r="J778" i="11" s="1"/>
  <c r="I779" i="11"/>
  <c r="J779" i="11" s="1"/>
  <c r="I780" i="11"/>
  <c r="J780" i="11" s="1"/>
  <c r="I781" i="11"/>
  <c r="J781" i="11" s="1"/>
  <c r="I782" i="11"/>
  <c r="J782" i="11" s="1"/>
  <c r="I783" i="11"/>
  <c r="J783" i="11" s="1"/>
  <c r="I784" i="11"/>
  <c r="J784" i="11" s="1"/>
  <c r="I785" i="11"/>
  <c r="J785" i="11" s="1"/>
  <c r="I786" i="11"/>
  <c r="J786" i="11" s="1"/>
  <c r="I787" i="11"/>
  <c r="J787" i="11" s="1"/>
  <c r="I788" i="11"/>
  <c r="J788" i="11" s="1"/>
  <c r="I789" i="11"/>
  <c r="J789" i="11" s="1"/>
  <c r="I790" i="11"/>
  <c r="J790" i="11" s="1"/>
  <c r="I791" i="11"/>
  <c r="J791" i="11" s="1"/>
  <c r="I792" i="11"/>
  <c r="J792" i="11" s="1"/>
  <c r="I793" i="11"/>
  <c r="J793" i="11" s="1"/>
  <c r="I794" i="11"/>
  <c r="J794" i="11" s="1"/>
  <c r="I795" i="11"/>
  <c r="J795" i="11" s="1"/>
  <c r="I796" i="11"/>
  <c r="J796" i="11" s="1"/>
  <c r="I797" i="11"/>
  <c r="J797" i="11" s="1"/>
  <c r="I798" i="11"/>
  <c r="J798" i="11" s="1"/>
  <c r="I799" i="11"/>
  <c r="J799" i="11" s="1"/>
  <c r="I800" i="11"/>
  <c r="J800" i="11" s="1"/>
  <c r="I801" i="11"/>
  <c r="J801" i="11" s="1"/>
  <c r="I802" i="11"/>
  <c r="J802" i="11" s="1"/>
  <c r="I803" i="11"/>
  <c r="J803" i="11" s="1"/>
  <c r="I804" i="11"/>
  <c r="J804" i="11" s="1"/>
  <c r="I805" i="11"/>
  <c r="J805" i="11" s="1"/>
  <c r="I806" i="11"/>
  <c r="J806" i="11" s="1"/>
  <c r="I807" i="11"/>
  <c r="J807" i="11" s="1"/>
  <c r="I808" i="11"/>
  <c r="J808" i="11" s="1"/>
  <c r="I809" i="11"/>
  <c r="J809" i="11" s="1"/>
  <c r="I810" i="11"/>
  <c r="J810" i="11" s="1"/>
  <c r="I811" i="11"/>
  <c r="J811" i="11" s="1"/>
  <c r="I812" i="11"/>
  <c r="J812" i="11" s="1"/>
  <c r="I813" i="11"/>
  <c r="J813" i="11" s="1"/>
  <c r="I814" i="11"/>
  <c r="J814" i="11" s="1"/>
  <c r="I815" i="11"/>
  <c r="J815" i="11" s="1"/>
  <c r="I816" i="11"/>
  <c r="J816" i="11" s="1"/>
  <c r="I817" i="11"/>
  <c r="J817" i="11" s="1"/>
  <c r="I818" i="11"/>
  <c r="J818" i="11" s="1"/>
  <c r="I819" i="11"/>
  <c r="J819" i="11" s="1"/>
  <c r="I820" i="11"/>
  <c r="J820" i="11" s="1"/>
  <c r="I821" i="11"/>
  <c r="J821" i="11" s="1"/>
  <c r="I822" i="11"/>
  <c r="J822" i="11" s="1"/>
  <c r="I823" i="11"/>
  <c r="J823" i="11" s="1"/>
  <c r="I824" i="11"/>
  <c r="J824" i="11" s="1"/>
  <c r="I825" i="11"/>
  <c r="J825" i="11" s="1"/>
  <c r="I826" i="11"/>
  <c r="J826" i="11" s="1"/>
  <c r="I827" i="11"/>
  <c r="J827" i="11" s="1"/>
  <c r="I828" i="11"/>
  <c r="J828" i="11" s="1"/>
  <c r="I829" i="11"/>
  <c r="J829" i="11" s="1"/>
  <c r="I830" i="11"/>
  <c r="J830" i="11" s="1"/>
  <c r="I831" i="11"/>
  <c r="J831" i="11" s="1"/>
  <c r="I832" i="11"/>
  <c r="J832" i="11" s="1"/>
  <c r="I833" i="11"/>
  <c r="J833" i="11" s="1"/>
  <c r="I834" i="11"/>
  <c r="J834" i="11" s="1"/>
  <c r="I835" i="11"/>
  <c r="J835" i="11" s="1"/>
  <c r="I836" i="11"/>
  <c r="J836" i="11" s="1"/>
  <c r="I837" i="11"/>
  <c r="J837" i="11" s="1"/>
  <c r="I838" i="11"/>
  <c r="J838" i="11" s="1"/>
  <c r="I839" i="11"/>
  <c r="J839" i="11" s="1"/>
  <c r="I840" i="11"/>
  <c r="J840" i="11" s="1"/>
  <c r="I841" i="11"/>
  <c r="J841" i="11" s="1"/>
  <c r="I842" i="11"/>
  <c r="J842" i="11" s="1"/>
  <c r="I843" i="11"/>
  <c r="J843" i="11" s="1"/>
  <c r="I844" i="11"/>
  <c r="J844" i="11" s="1"/>
  <c r="I845" i="11"/>
  <c r="J845" i="11" s="1"/>
  <c r="I846" i="11"/>
  <c r="J846" i="11" s="1"/>
  <c r="I847" i="11"/>
  <c r="J847" i="11" s="1"/>
  <c r="I848" i="11"/>
  <c r="J848" i="11" s="1"/>
  <c r="I849" i="11"/>
  <c r="J849" i="11" s="1"/>
  <c r="I850" i="11"/>
  <c r="J850" i="11" s="1"/>
  <c r="I851" i="11"/>
  <c r="J851" i="11" s="1"/>
  <c r="I852" i="11"/>
  <c r="J852" i="11" s="1"/>
  <c r="I853" i="11"/>
  <c r="J853" i="11" s="1"/>
  <c r="I854" i="11"/>
  <c r="J854" i="11" s="1"/>
  <c r="I855" i="11"/>
  <c r="J855" i="11" s="1"/>
  <c r="I856" i="11"/>
  <c r="J856" i="11" s="1"/>
  <c r="I857" i="11"/>
  <c r="J857" i="11" s="1"/>
  <c r="I858" i="11"/>
  <c r="J858" i="11" s="1"/>
  <c r="I859" i="11"/>
  <c r="J859" i="11" s="1"/>
  <c r="I860" i="11"/>
  <c r="J860" i="11" s="1"/>
  <c r="I861" i="11"/>
  <c r="J861" i="11" s="1"/>
  <c r="I862" i="11"/>
  <c r="J862" i="11" s="1"/>
  <c r="I863" i="11"/>
  <c r="J863" i="11" s="1"/>
  <c r="I864" i="11"/>
  <c r="J864" i="11" s="1"/>
  <c r="I671" i="11"/>
  <c r="J671" i="11" s="1"/>
  <c r="I716" i="11"/>
  <c r="J716" i="11" s="1"/>
  <c r="I728" i="11"/>
  <c r="J728" i="11" s="1"/>
  <c r="I738" i="11"/>
  <c r="J738" i="11" s="1"/>
  <c r="I741" i="11"/>
  <c r="J741" i="11" s="1"/>
  <c r="I749" i="11"/>
  <c r="J749" i="11" s="1"/>
  <c r="I753" i="11"/>
  <c r="J753" i="11" s="1"/>
  <c r="I757" i="11"/>
  <c r="J757" i="11" s="1"/>
  <c r="I761" i="11"/>
  <c r="J761" i="11" s="1"/>
  <c r="I765" i="11"/>
  <c r="J765" i="11" s="1"/>
  <c r="I701" i="11"/>
  <c r="J701" i="11" s="1"/>
  <c r="I721" i="11"/>
  <c r="J721" i="11" s="1"/>
  <c r="I726" i="11"/>
  <c r="J726" i="11" s="1"/>
  <c r="I712" i="11"/>
  <c r="J712" i="11" s="1"/>
  <c r="I717" i="11"/>
  <c r="J717" i="11" s="1"/>
  <c r="I724" i="11"/>
  <c r="J724" i="11" s="1"/>
  <c r="I683" i="11"/>
  <c r="J683" i="11" s="1"/>
  <c r="I708" i="11"/>
  <c r="J708" i="11" s="1"/>
  <c r="I718" i="11"/>
  <c r="J718" i="11" s="1"/>
  <c r="I722" i="11"/>
  <c r="J722" i="11" s="1"/>
  <c r="I733" i="11"/>
  <c r="J733" i="11" s="1"/>
  <c r="I684" i="11"/>
  <c r="J684" i="11" s="1"/>
  <c r="I698" i="11"/>
  <c r="J698" i="11" s="1"/>
  <c r="I706" i="11"/>
  <c r="J706" i="11" s="1"/>
  <c r="I713" i="11"/>
  <c r="J713" i="11" s="1"/>
  <c r="I700" i="11"/>
  <c r="J700" i="11" s="1"/>
  <c r="I714" i="11"/>
  <c r="J714" i="11" s="1"/>
  <c r="I720" i="11"/>
  <c r="J720" i="11" s="1"/>
  <c r="I729" i="11"/>
  <c r="J729" i="11" s="1"/>
  <c r="I734" i="11"/>
  <c r="J734" i="11" s="1"/>
  <c r="I740" i="11"/>
  <c r="J740" i="11" s="1"/>
  <c r="I702" i="11"/>
  <c r="J702" i="11" s="1"/>
  <c r="I763" i="11"/>
  <c r="J763" i="11" s="1"/>
  <c r="I746" i="11"/>
  <c r="J746" i="11" s="1"/>
  <c r="I748" i="11"/>
  <c r="J748" i="11" s="1"/>
  <c r="I750" i="11"/>
  <c r="J750" i="11" s="1"/>
  <c r="I752" i="11"/>
  <c r="J752" i="11" s="1"/>
  <c r="I754" i="11"/>
  <c r="J754" i="11" s="1"/>
  <c r="I756" i="11"/>
  <c r="J756" i="11" s="1"/>
  <c r="I758" i="11"/>
  <c r="J758" i="11" s="1"/>
  <c r="I736" i="11"/>
  <c r="J736" i="11" s="1"/>
  <c r="I745" i="11"/>
  <c r="J745" i="11" s="1"/>
  <c r="I747" i="11"/>
  <c r="J747" i="11" s="1"/>
  <c r="I751" i="11"/>
  <c r="J751" i="11" s="1"/>
  <c r="I755" i="11"/>
  <c r="J755" i="11" s="1"/>
  <c r="I759" i="11"/>
  <c r="J759" i="11" s="1"/>
  <c r="I732" i="11"/>
  <c r="J732" i="11" s="1"/>
  <c r="I737" i="11"/>
  <c r="J737" i="11" s="1"/>
  <c r="I760" i="11"/>
  <c r="J760" i="11" s="1"/>
  <c r="I770" i="11"/>
  <c r="J770" i="11" s="1"/>
  <c r="I768" i="11"/>
  <c r="J768" i="11" s="1"/>
  <c r="I764" i="11"/>
  <c r="J764" i="11" s="1"/>
  <c r="I766" i="11"/>
  <c r="J766" i="11" s="1"/>
  <c r="I769" i="11"/>
  <c r="J769" i="11" s="1"/>
  <c r="I762" i="11"/>
  <c r="J762" i="11" s="1"/>
  <c r="I742" i="11"/>
  <c r="J742" i="11" s="1"/>
  <c r="I767" i="11"/>
  <c r="J767" i="11" s="1"/>
  <c r="I866" i="11"/>
  <c r="J866" i="11" s="1"/>
  <c r="I873" i="11"/>
  <c r="J873" i="11" s="1"/>
  <c r="I881" i="11"/>
  <c r="J881" i="11" s="1"/>
  <c r="I867" i="11"/>
  <c r="J867" i="11" s="1"/>
  <c r="I878" i="11"/>
  <c r="J878" i="11" s="1"/>
  <c r="I865" i="11"/>
  <c r="J865" i="11" s="1"/>
  <c r="I868" i="11"/>
  <c r="J868" i="11" s="1"/>
  <c r="I875" i="11"/>
  <c r="J875" i="11" s="1"/>
  <c r="I869" i="11"/>
  <c r="J869" i="11" s="1"/>
  <c r="I880" i="11"/>
  <c r="J880" i="11" s="1"/>
  <c r="I870" i="11"/>
  <c r="J870" i="11" s="1"/>
  <c r="I877" i="11"/>
  <c r="J877" i="11" s="1"/>
  <c r="I883" i="11"/>
  <c r="J883" i="11" s="1"/>
  <c r="I884" i="11"/>
  <c r="J884" i="11" s="1"/>
  <c r="I885" i="11"/>
  <c r="J885" i="11" s="1"/>
  <c r="I886" i="11"/>
  <c r="J886" i="11" s="1"/>
  <c r="I887" i="11"/>
  <c r="J887" i="11" s="1"/>
  <c r="I888" i="11"/>
  <c r="J888" i="11" s="1"/>
  <c r="I889" i="11"/>
  <c r="J889" i="11" s="1"/>
  <c r="I890" i="11"/>
  <c r="J890" i="11" s="1"/>
  <c r="I891" i="11"/>
  <c r="J891" i="11" s="1"/>
  <c r="I892" i="11"/>
  <c r="J892" i="11" s="1"/>
  <c r="I893" i="11"/>
  <c r="J893" i="11" s="1"/>
  <c r="I894" i="11"/>
  <c r="J894" i="11" s="1"/>
  <c r="I895" i="11"/>
  <c r="J895" i="11" s="1"/>
  <c r="I896" i="11"/>
  <c r="J896" i="11" s="1"/>
  <c r="I897" i="11"/>
  <c r="J897" i="11" s="1"/>
  <c r="I898" i="11"/>
  <c r="J898" i="11" s="1"/>
  <c r="I899" i="11"/>
  <c r="J899" i="11" s="1"/>
  <c r="I900" i="11"/>
  <c r="J900" i="11" s="1"/>
  <c r="I901" i="11"/>
  <c r="J901" i="11" s="1"/>
  <c r="I902" i="11"/>
  <c r="J902" i="11" s="1"/>
  <c r="I903" i="11"/>
  <c r="J903" i="11" s="1"/>
  <c r="I904" i="11"/>
  <c r="J904" i="11" s="1"/>
  <c r="I905" i="11"/>
  <c r="J905" i="11" s="1"/>
  <c r="I906" i="11"/>
  <c r="J906" i="11" s="1"/>
  <c r="I907" i="11"/>
  <c r="J907" i="11" s="1"/>
  <c r="I908" i="11"/>
  <c r="J908" i="11" s="1"/>
  <c r="I909" i="11"/>
  <c r="J909" i="11" s="1"/>
  <c r="I910" i="11"/>
  <c r="J910" i="11" s="1"/>
  <c r="I911" i="11"/>
  <c r="J911" i="11" s="1"/>
  <c r="I912" i="11"/>
  <c r="J912" i="11" s="1"/>
  <c r="I913" i="11"/>
  <c r="J913" i="11" s="1"/>
  <c r="I914" i="11"/>
  <c r="J914" i="11" s="1"/>
  <c r="I915" i="11"/>
  <c r="J915" i="11" s="1"/>
  <c r="I916" i="11"/>
  <c r="J916" i="11" s="1"/>
  <c r="I917" i="11"/>
  <c r="J917" i="11" s="1"/>
  <c r="I918" i="11"/>
  <c r="J918" i="11" s="1"/>
  <c r="I919" i="11"/>
  <c r="J919" i="11" s="1"/>
  <c r="I920" i="11"/>
  <c r="J920" i="11" s="1"/>
  <c r="I921" i="11"/>
  <c r="J921" i="11" s="1"/>
  <c r="I922" i="11"/>
  <c r="J922" i="11" s="1"/>
  <c r="I871" i="11"/>
  <c r="J871" i="11" s="1"/>
  <c r="I874" i="11"/>
  <c r="J874" i="11" s="1"/>
  <c r="I882" i="11"/>
  <c r="J882" i="11" s="1"/>
  <c r="I872" i="11"/>
  <c r="J872" i="11" s="1"/>
  <c r="I879" i="11"/>
  <c r="J879" i="11" s="1"/>
  <c r="I876" i="11"/>
  <c r="J876" i="11" s="1"/>
  <c r="I926" i="11"/>
  <c r="J926" i="11" s="1"/>
  <c r="I933" i="11"/>
  <c r="J933" i="11" s="1"/>
  <c r="I941" i="11"/>
  <c r="J941" i="11" s="1"/>
  <c r="I949" i="11"/>
  <c r="J949" i="11" s="1"/>
  <c r="I957" i="11"/>
  <c r="J957" i="11" s="1"/>
  <c r="I923" i="11"/>
  <c r="J923" i="11" s="1"/>
  <c r="I934" i="11"/>
  <c r="J934" i="11" s="1"/>
  <c r="I942" i="11"/>
  <c r="J942" i="11" s="1"/>
  <c r="I950" i="11"/>
  <c r="J950" i="11" s="1"/>
  <c r="I958" i="11"/>
  <c r="J958" i="11" s="1"/>
  <c r="I961" i="11"/>
  <c r="J961" i="11" s="1"/>
  <c r="I963" i="11"/>
  <c r="J963" i="11" s="1"/>
  <c r="I965" i="11"/>
  <c r="J965" i="11" s="1"/>
  <c r="I967" i="11"/>
  <c r="J967" i="11" s="1"/>
  <c r="I969" i="11"/>
  <c r="J969" i="11" s="1"/>
  <c r="I971" i="11"/>
  <c r="J971" i="11" s="1"/>
  <c r="I973" i="11"/>
  <c r="J973" i="11" s="1"/>
  <c r="I975" i="11"/>
  <c r="J975" i="11" s="1"/>
  <c r="I977" i="11"/>
  <c r="J977" i="11" s="1"/>
  <c r="I979" i="11"/>
  <c r="J979" i="11" s="1"/>
  <c r="I935" i="11"/>
  <c r="J935" i="11" s="1"/>
  <c r="I943" i="11"/>
  <c r="J943" i="11" s="1"/>
  <c r="I951" i="11"/>
  <c r="J951" i="11" s="1"/>
  <c r="I959" i="11"/>
  <c r="J959" i="11" s="1"/>
  <c r="I925" i="11"/>
  <c r="J925" i="11" s="1"/>
  <c r="I928" i="11"/>
  <c r="J928" i="11" s="1"/>
  <c r="I936" i="11"/>
  <c r="J936" i="11" s="1"/>
  <c r="I944" i="11"/>
  <c r="J944" i="11" s="1"/>
  <c r="I952" i="11"/>
  <c r="J952" i="11" s="1"/>
  <c r="I929" i="11"/>
  <c r="J929" i="11" s="1"/>
  <c r="I937" i="11"/>
  <c r="J937" i="11" s="1"/>
  <c r="I945" i="11"/>
  <c r="J945" i="11" s="1"/>
  <c r="I953" i="11"/>
  <c r="J953" i="11" s="1"/>
  <c r="I927" i="11"/>
  <c r="J927" i="11" s="1"/>
  <c r="I930" i="11"/>
  <c r="J930" i="11" s="1"/>
  <c r="I938" i="11"/>
  <c r="J938" i="11" s="1"/>
  <c r="I946" i="11"/>
  <c r="J946" i="11" s="1"/>
  <c r="I954" i="11"/>
  <c r="J954" i="11" s="1"/>
  <c r="I960" i="11"/>
  <c r="J960" i="11" s="1"/>
  <c r="I962" i="11"/>
  <c r="J962" i="11" s="1"/>
  <c r="I964" i="11"/>
  <c r="J964" i="11" s="1"/>
  <c r="I966" i="11"/>
  <c r="J966" i="11" s="1"/>
  <c r="I968" i="11"/>
  <c r="J968" i="11" s="1"/>
  <c r="I970" i="11"/>
  <c r="J970" i="11" s="1"/>
  <c r="I972" i="11"/>
  <c r="J972" i="11" s="1"/>
  <c r="I974" i="11"/>
  <c r="J974" i="11" s="1"/>
  <c r="I976" i="11"/>
  <c r="J976" i="11" s="1"/>
  <c r="I978" i="11"/>
  <c r="J978" i="11" s="1"/>
  <c r="I924" i="11"/>
  <c r="J924" i="11" s="1"/>
  <c r="I931" i="11"/>
  <c r="J931" i="11" s="1"/>
  <c r="I939" i="11"/>
  <c r="J939" i="11" s="1"/>
  <c r="I947" i="11"/>
  <c r="J947" i="11" s="1"/>
  <c r="I955" i="11"/>
  <c r="J955" i="11" s="1"/>
  <c r="I980" i="11"/>
  <c r="J980" i="11" s="1"/>
  <c r="I981" i="11"/>
  <c r="J981" i="11" s="1"/>
  <c r="I982" i="11"/>
  <c r="J982" i="11" s="1"/>
  <c r="I983" i="11"/>
  <c r="J983" i="11" s="1"/>
  <c r="I984" i="11"/>
  <c r="J984" i="11" s="1"/>
  <c r="I985" i="11"/>
  <c r="J985" i="11" s="1"/>
  <c r="I986" i="11"/>
  <c r="J986" i="11" s="1"/>
  <c r="I987" i="11"/>
  <c r="J987" i="11" s="1"/>
  <c r="I988" i="11"/>
  <c r="J988" i="11" s="1"/>
  <c r="I989" i="11"/>
  <c r="J989" i="11" s="1"/>
  <c r="I990" i="11"/>
  <c r="J990" i="11" s="1"/>
  <c r="I991" i="11"/>
  <c r="J991" i="11" s="1"/>
  <c r="I992" i="11"/>
  <c r="J992" i="11" s="1"/>
  <c r="I993" i="11"/>
  <c r="J993" i="11" s="1"/>
  <c r="I994" i="11"/>
  <c r="J994" i="11" s="1"/>
  <c r="I995" i="11"/>
  <c r="J995" i="11" s="1"/>
  <c r="I996" i="11"/>
  <c r="J996" i="11" s="1"/>
  <c r="I997" i="11"/>
  <c r="J997" i="11" s="1"/>
  <c r="I998" i="11"/>
  <c r="J998" i="11" s="1"/>
  <c r="I999" i="11"/>
  <c r="J999" i="11" s="1"/>
  <c r="I1000" i="11"/>
  <c r="J1000" i="11" s="1"/>
  <c r="I1001" i="11"/>
  <c r="J1001" i="11" s="1"/>
  <c r="I1002" i="11"/>
  <c r="J1002" i="11" s="1"/>
  <c r="I1003" i="11"/>
  <c r="J1003" i="11" s="1"/>
  <c r="I1004" i="11"/>
  <c r="J1004" i="11" s="1"/>
  <c r="I1005" i="11"/>
  <c r="J1005" i="11" s="1"/>
  <c r="I1006" i="11"/>
  <c r="J1006" i="11" s="1"/>
  <c r="I1007" i="11"/>
  <c r="J1007" i="11" s="1"/>
  <c r="I1008" i="11"/>
  <c r="J1008" i="11" s="1"/>
  <c r="I1009" i="11"/>
  <c r="J1009" i="11" s="1"/>
  <c r="I1010" i="11"/>
  <c r="J1010" i="11" s="1"/>
  <c r="I1011" i="11"/>
  <c r="J1011" i="11" s="1"/>
  <c r="I1012" i="11"/>
  <c r="J1012" i="11" s="1"/>
  <c r="I1013" i="11"/>
  <c r="J1013" i="11" s="1"/>
  <c r="I1014" i="11"/>
  <c r="J1014" i="11" s="1"/>
  <c r="I1015" i="11"/>
  <c r="J1015" i="11" s="1"/>
  <c r="I1016" i="11"/>
  <c r="J1016" i="11" s="1"/>
  <c r="I1017" i="11"/>
  <c r="J1017" i="11" s="1"/>
  <c r="I1018" i="11"/>
  <c r="J1018" i="11" s="1"/>
  <c r="I1019" i="11"/>
  <c r="J1019" i="11" s="1"/>
  <c r="I1020" i="11"/>
  <c r="J1020" i="11" s="1"/>
  <c r="I1021" i="11"/>
  <c r="J1021" i="11" s="1"/>
  <c r="I1022" i="11"/>
  <c r="J1022" i="11" s="1"/>
  <c r="I1023" i="11"/>
  <c r="J1023" i="11" s="1"/>
  <c r="I1024" i="11"/>
  <c r="J1024" i="11" s="1"/>
  <c r="I1025" i="11"/>
  <c r="J1025" i="11" s="1"/>
  <c r="I1026" i="11"/>
  <c r="J1026" i="11" s="1"/>
  <c r="I1027" i="11"/>
  <c r="J1027" i="11" s="1"/>
  <c r="I1028" i="11"/>
  <c r="J1028" i="11" s="1"/>
  <c r="I1029" i="11"/>
  <c r="J1029" i="11" s="1"/>
  <c r="I1030" i="11"/>
  <c r="J1030" i="11" s="1"/>
  <c r="I1031" i="11"/>
  <c r="J1031" i="11" s="1"/>
  <c r="I1032" i="11"/>
  <c r="J1032" i="11" s="1"/>
  <c r="I1033" i="11"/>
  <c r="J1033" i="11" s="1"/>
  <c r="I1034" i="11"/>
  <c r="J1034" i="11" s="1"/>
  <c r="I1035" i="11"/>
  <c r="J1035" i="11" s="1"/>
  <c r="I1036" i="11"/>
  <c r="J1036" i="11" s="1"/>
  <c r="I1037" i="11"/>
  <c r="J1037" i="11" s="1"/>
  <c r="I1038" i="11"/>
  <c r="J1038" i="11" s="1"/>
  <c r="I1039" i="11"/>
  <c r="J1039" i="11" s="1"/>
  <c r="I1040" i="11"/>
  <c r="J1040" i="11" s="1"/>
  <c r="I1041" i="11"/>
  <c r="J1041" i="11" s="1"/>
  <c r="I932" i="11"/>
  <c r="J932" i="11" s="1"/>
  <c r="I940" i="11"/>
  <c r="J940" i="11" s="1"/>
  <c r="I948" i="11"/>
  <c r="J948" i="11" s="1"/>
  <c r="I956" i="11"/>
  <c r="J956" i="11" s="1"/>
  <c r="I1042" i="11"/>
  <c r="J1042" i="11" s="1"/>
  <c r="I1043" i="11"/>
  <c r="J1043" i="11" s="1"/>
  <c r="I1044" i="11"/>
  <c r="J1044" i="11" s="1"/>
  <c r="I1045" i="11"/>
  <c r="J1045" i="11" s="1"/>
  <c r="I1046" i="11"/>
  <c r="J1046" i="11" s="1"/>
  <c r="I1047" i="11"/>
  <c r="J1047" i="11" s="1"/>
  <c r="I1048" i="11"/>
  <c r="J1048" i="11" s="1"/>
  <c r="I1049" i="11"/>
  <c r="J1049" i="11" s="1"/>
  <c r="I1050" i="11"/>
  <c r="J1050" i="11" s="1"/>
  <c r="I1051" i="11"/>
  <c r="J1051" i="11" s="1"/>
  <c r="I1052" i="11"/>
  <c r="J1052" i="11" s="1"/>
  <c r="I1053" i="11"/>
  <c r="J1053" i="11" s="1"/>
  <c r="I1054" i="11"/>
  <c r="J1054" i="11" s="1"/>
  <c r="I1055" i="11"/>
  <c r="J1055" i="11" s="1"/>
  <c r="I1056" i="11"/>
  <c r="J1056" i="11" s="1"/>
  <c r="I1057" i="11"/>
  <c r="J1057" i="11" s="1"/>
  <c r="I1058" i="11"/>
  <c r="J1058" i="11" s="1"/>
  <c r="I1059" i="11"/>
  <c r="J1059" i="11" s="1"/>
  <c r="I1060" i="11"/>
  <c r="J1060" i="11" s="1"/>
  <c r="I1061" i="11"/>
  <c r="J1061" i="11" s="1"/>
  <c r="I1062" i="11"/>
  <c r="J1062" i="11" s="1"/>
  <c r="I1063" i="11"/>
  <c r="J1063" i="11" s="1"/>
  <c r="I1064" i="11"/>
  <c r="J1064" i="11" s="1"/>
  <c r="I1065" i="11"/>
  <c r="J1065" i="11" s="1"/>
  <c r="I1066" i="11"/>
  <c r="J1066" i="11" s="1"/>
  <c r="I1067" i="11"/>
  <c r="J1067" i="11" s="1"/>
  <c r="I1068" i="11"/>
  <c r="J1068" i="11" s="1"/>
  <c r="I1069" i="11"/>
  <c r="J1069" i="11" s="1"/>
  <c r="I1070" i="11"/>
  <c r="J1070" i="11" s="1"/>
  <c r="I1071" i="11"/>
  <c r="J1071" i="11" s="1"/>
  <c r="I1072" i="11"/>
  <c r="J1072" i="11" s="1"/>
  <c r="I1073" i="11"/>
  <c r="J1073" i="11" s="1"/>
  <c r="I1074" i="11"/>
  <c r="J1074" i="11" s="1"/>
  <c r="I1075" i="11"/>
  <c r="J1075" i="11" s="1"/>
  <c r="I1076" i="11"/>
  <c r="J1076" i="11" s="1"/>
  <c r="I1077" i="11"/>
  <c r="J1077" i="11" s="1"/>
  <c r="I1078" i="11"/>
  <c r="J1078" i="11" s="1"/>
  <c r="I1079" i="11"/>
  <c r="J1079" i="11" s="1"/>
  <c r="I1080" i="11"/>
  <c r="J1080" i="11" s="1"/>
  <c r="I1081" i="11"/>
  <c r="J1081" i="11" s="1"/>
  <c r="I1082" i="11"/>
  <c r="J1082" i="11" s="1"/>
  <c r="I1083" i="11"/>
  <c r="J1083" i="11" s="1"/>
  <c r="I1084" i="11"/>
  <c r="J1084" i="11" s="1"/>
  <c r="I1085" i="11"/>
  <c r="J1085" i="11" s="1"/>
  <c r="I1086" i="11"/>
  <c r="J1086" i="11" s="1"/>
  <c r="I1087" i="11"/>
  <c r="J1087" i="11" s="1"/>
  <c r="I1088" i="11"/>
  <c r="J1088" i="11" s="1"/>
  <c r="I1089" i="11"/>
  <c r="J1089" i="11" s="1"/>
  <c r="I1090" i="11"/>
  <c r="J1090" i="11" s="1"/>
  <c r="I1091" i="11"/>
  <c r="J1091" i="11" s="1"/>
  <c r="I1092" i="11"/>
  <c r="J1092" i="11" s="1"/>
  <c r="I1093" i="11"/>
  <c r="J1093" i="11" s="1"/>
  <c r="I1094" i="11"/>
  <c r="J1094" i="11" s="1"/>
  <c r="I1095" i="11"/>
  <c r="J1095" i="11" s="1"/>
  <c r="I1096" i="11"/>
  <c r="J1096" i="11" s="1"/>
  <c r="I1097" i="11"/>
  <c r="J1097" i="11" s="1"/>
  <c r="I1098" i="11"/>
  <c r="J1098" i="11" s="1"/>
  <c r="I1099" i="11"/>
  <c r="J1099" i="11" s="1"/>
  <c r="I1100" i="11"/>
  <c r="J1100" i="11" s="1"/>
  <c r="I1101" i="11"/>
  <c r="J1101" i="11" s="1"/>
  <c r="I1102" i="11"/>
  <c r="J1102" i="11" s="1"/>
  <c r="I1103" i="11"/>
  <c r="J1103" i="11" s="1"/>
  <c r="I1104" i="11"/>
  <c r="J1104" i="11" s="1"/>
  <c r="I1105" i="11"/>
  <c r="J1105" i="11" s="1"/>
  <c r="I1106" i="11"/>
  <c r="J1106" i="11" s="1"/>
  <c r="I1107" i="11"/>
  <c r="J1107" i="11" s="1"/>
  <c r="I1108" i="11"/>
  <c r="J1108" i="11" s="1"/>
  <c r="I1109" i="11"/>
  <c r="J1109" i="11" s="1"/>
  <c r="I1110" i="11"/>
  <c r="J1110" i="11" s="1"/>
  <c r="I1111" i="11"/>
  <c r="J1111" i="11" s="1"/>
  <c r="I1112" i="11"/>
  <c r="J1112" i="11" s="1"/>
  <c r="I1113" i="11"/>
  <c r="J1113" i="11" s="1"/>
  <c r="I1114" i="11"/>
  <c r="J1114" i="11" s="1"/>
  <c r="I1115" i="11"/>
  <c r="J1115" i="11" s="1"/>
  <c r="I1116" i="11"/>
  <c r="J1116" i="11" s="1"/>
  <c r="I1117" i="11"/>
  <c r="J1117" i="11" s="1"/>
  <c r="I1118" i="11"/>
  <c r="J1118" i="11" s="1"/>
  <c r="I1119" i="11"/>
  <c r="J1119" i="11" s="1"/>
  <c r="I1120" i="11"/>
  <c r="J1120" i="11" s="1"/>
  <c r="I1121" i="11"/>
  <c r="J1121" i="11" s="1"/>
  <c r="I1122" i="11"/>
  <c r="J1122" i="11" s="1"/>
  <c r="I1123" i="11"/>
  <c r="J1123" i="11" s="1"/>
  <c r="I1124" i="11"/>
  <c r="J1124" i="11" s="1"/>
  <c r="I1125" i="11"/>
  <c r="J1125" i="11" s="1"/>
  <c r="I1126" i="11"/>
  <c r="J1126" i="11" s="1"/>
  <c r="I1127" i="11"/>
  <c r="J1127" i="11" s="1"/>
  <c r="I1128" i="11"/>
  <c r="J1128" i="11" s="1"/>
  <c r="I1129" i="11"/>
  <c r="J1129" i="11" s="1"/>
  <c r="I1130" i="11"/>
  <c r="J1130" i="11" s="1"/>
  <c r="I1131" i="11"/>
  <c r="J1131" i="11" s="1"/>
  <c r="I1132" i="11"/>
  <c r="J1132" i="11" s="1"/>
  <c r="I1133" i="11"/>
  <c r="J1133" i="11" s="1"/>
  <c r="I1134" i="11"/>
  <c r="J1134" i="11" s="1"/>
  <c r="I1135" i="11"/>
  <c r="J1135" i="11" s="1"/>
  <c r="I1136" i="11"/>
  <c r="J1136" i="11" s="1"/>
  <c r="I1137" i="11"/>
  <c r="J1137" i="11" s="1"/>
  <c r="I1138" i="11"/>
  <c r="J1138" i="11" s="1"/>
  <c r="I1139" i="11"/>
  <c r="J1139" i="11" s="1"/>
  <c r="I1140" i="11"/>
  <c r="J1140" i="11" s="1"/>
  <c r="I1194" i="11"/>
  <c r="J1194" i="11" s="1"/>
  <c r="I1195" i="11"/>
  <c r="J1195" i="11" s="1"/>
  <c r="I1196" i="11"/>
  <c r="J1196" i="11" s="1"/>
  <c r="I1197" i="11"/>
  <c r="J1197" i="11" s="1"/>
  <c r="I1198" i="11"/>
  <c r="J1198" i="11" s="1"/>
  <c r="I1199" i="11"/>
  <c r="J1199" i="11" s="1"/>
  <c r="I1200" i="11"/>
  <c r="J1200" i="11" s="1"/>
  <c r="I1201" i="11"/>
  <c r="J1201" i="11" s="1"/>
  <c r="I1202" i="11"/>
  <c r="J1202" i="11" s="1"/>
  <c r="I1203" i="11"/>
  <c r="J1203" i="11" s="1"/>
  <c r="I1204" i="11"/>
  <c r="J1204" i="11" s="1"/>
  <c r="I1205" i="11"/>
  <c r="J1205" i="11" s="1"/>
  <c r="I1206" i="11"/>
  <c r="J1206" i="11" s="1"/>
  <c r="I1207" i="11"/>
  <c r="J1207" i="11" s="1"/>
  <c r="I1208" i="11"/>
  <c r="J1208" i="11" s="1"/>
  <c r="I1209" i="11"/>
  <c r="J1209" i="11" s="1"/>
  <c r="I1210" i="11"/>
  <c r="J1210" i="11" s="1"/>
  <c r="I1211" i="11"/>
  <c r="J1211" i="11" s="1"/>
  <c r="I1212" i="11"/>
  <c r="J1212" i="11" s="1"/>
  <c r="I1213" i="11"/>
  <c r="J1213" i="11" s="1"/>
  <c r="I1214" i="11"/>
  <c r="J1214" i="11" s="1"/>
  <c r="I1215" i="11"/>
  <c r="J1215" i="11" s="1"/>
  <c r="I1216" i="11"/>
  <c r="J1216" i="11" s="1"/>
  <c r="I1217" i="11"/>
  <c r="J1217" i="11" s="1"/>
  <c r="I1218" i="11"/>
  <c r="J1218" i="11" s="1"/>
  <c r="I1219" i="11"/>
  <c r="J1219" i="11" s="1"/>
  <c r="I1220" i="11"/>
  <c r="J1220" i="11" s="1"/>
  <c r="I1221" i="11"/>
  <c r="J1221" i="11" s="1"/>
  <c r="I1222" i="11"/>
  <c r="J1222" i="11" s="1"/>
  <c r="I1223" i="11"/>
  <c r="J1223" i="11" s="1"/>
  <c r="I1224" i="11"/>
  <c r="J1224" i="11" s="1"/>
  <c r="I1225" i="11"/>
  <c r="J1225" i="11" s="1"/>
  <c r="I1226" i="11"/>
  <c r="J1226" i="11" s="1"/>
  <c r="I1227" i="11"/>
  <c r="J1227" i="11" s="1"/>
  <c r="I1228" i="11"/>
  <c r="J1228" i="11" s="1"/>
  <c r="I1229" i="11"/>
  <c r="J1229" i="11" s="1"/>
  <c r="I1230" i="11"/>
  <c r="J1230" i="11" s="1"/>
  <c r="I1231" i="11"/>
  <c r="J1231" i="11" s="1"/>
  <c r="I1232" i="11"/>
  <c r="J1232" i="11" s="1"/>
  <c r="I1233" i="11"/>
  <c r="J1233" i="11" s="1"/>
  <c r="I1234" i="11"/>
  <c r="J1234" i="11" s="1"/>
  <c r="I1235" i="11"/>
  <c r="J1235" i="11" s="1"/>
  <c r="I1236" i="11"/>
  <c r="J1236" i="11" s="1"/>
  <c r="I1237" i="11"/>
  <c r="J1237" i="11" s="1"/>
  <c r="I1238" i="11"/>
  <c r="J1238" i="11" s="1"/>
  <c r="I1239" i="11"/>
  <c r="J1239" i="11" s="1"/>
  <c r="I1240" i="11"/>
  <c r="J1240" i="11" s="1"/>
  <c r="I1241" i="11"/>
  <c r="J1241" i="11" s="1"/>
  <c r="I1242" i="11"/>
  <c r="J1242" i="11" s="1"/>
  <c r="I1243" i="11"/>
  <c r="J1243" i="11" s="1"/>
  <c r="I1244" i="11"/>
  <c r="J1244" i="11" s="1"/>
  <c r="I1245" i="11"/>
  <c r="J1245" i="11" s="1"/>
  <c r="I1246" i="11"/>
  <c r="J1246" i="11" s="1"/>
  <c r="I1247" i="11"/>
  <c r="J1247" i="11" s="1"/>
  <c r="I1248" i="11"/>
  <c r="J1248" i="11" s="1"/>
  <c r="I1249" i="11"/>
  <c r="J1249" i="11" s="1"/>
  <c r="I1250" i="11"/>
  <c r="J1250" i="11" s="1"/>
  <c r="I1251" i="11"/>
  <c r="J1251" i="11" s="1"/>
  <c r="I1252" i="11"/>
  <c r="J1252" i="11" s="1"/>
  <c r="I1253" i="11"/>
  <c r="J1253" i="11" s="1"/>
  <c r="I1254" i="11"/>
  <c r="J1254" i="11" s="1"/>
  <c r="I1255" i="11"/>
  <c r="J1255" i="11" s="1"/>
  <c r="I1256" i="11"/>
  <c r="J1256" i="11" s="1"/>
  <c r="I1257" i="11"/>
  <c r="J1257" i="11" s="1"/>
  <c r="I1258" i="11"/>
  <c r="J1258" i="11" s="1"/>
  <c r="I1259" i="11"/>
  <c r="J1259" i="11" s="1"/>
  <c r="I1260" i="11"/>
  <c r="J1260" i="11" s="1"/>
  <c r="I1261" i="11"/>
  <c r="J1261" i="11" s="1"/>
  <c r="I1262" i="11"/>
  <c r="J1262" i="11" s="1"/>
  <c r="I1263" i="11"/>
  <c r="J1263" i="11" s="1"/>
  <c r="I1264" i="11"/>
  <c r="J1264" i="11" s="1"/>
  <c r="I1265" i="11"/>
  <c r="J1265" i="11" s="1"/>
  <c r="I1266" i="11"/>
  <c r="J1266" i="11" s="1"/>
  <c r="I1267" i="11"/>
  <c r="J1267" i="11" s="1"/>
  <c r="I1268" i="11"/>
  <c r="J1268" i="11" s="1"/>
  <c r="I1269" i="11"/>
  <c r="J1269" i="11" s="1"/>
  <c r="I1270" i="11"/>
  <c r="J1270" i="11" s="1"/>
  <c r="I1271" i="11"/>
  <c r="J1271" i="11" s="1"/>
  <c r="I1272" i="11"/>
  <c r="J1272" i="11" s="1"/>
  <c r="I1273" i="11"/>
  <c r="J1273" i="11" s="1"/>
  <c r="I1274" i="11"/>
  <c r="J1274" i="11" s="1"/>
  <c r="I1275" i="11"/>
  <c r="J1275" i="11" s="1"/>
  <c r="I1276" i="11"/>
  <c r="J1276" i="11" s="1"/>
  <c r="I1277" i="11"/>
  <c r="J1277" i="11" s="1"/>
  <c r="I1278" i="11"/>
  <c r="J1278" i="11" s="1"/>
  <c r="I1279" i="11"/>
  <c r="J1279" i="11" s="1"/>
  <c r="I1280" i="11"/>
  <c r="J1280" i="11" s="1"/>
  <c r="I1281" i="11"/>
  <c r="J1281" i="11" s="1"/>
  <c r="I1282" i="11"/>
  <c r="J1282" i="11" s="1"/>
  <c r="I1283" i="11"/>
  <c r="J1283" i="11" s="1"/>
  <c r="I1284" i="11"/>
  <c r="J1284" i="11" s="1"/>
  <c r="I1285" i="11"/>
  <c r="J1285" i="11" s="1"/>
  <c r="I1286" i="11"/>
  <c r="J1286" i="11" s="1"/>
  <c r="I1287" i="11"/>
  <c r="J1287" i="11" s="1"/>
  <c r="I1288" i="11"/>
  <c r="J1288" i="11" s="1"/>
  <c r="I1289" i="11"/>
  <c r="J1289" i="11" s="1"/>
  <c r="I1290" i="11"/>
  <c r="J1290" i="11" s="1"/>
  <c r="I1291" i="11"/>
  <c r="J1291" i="11" s="1"/>
  <c r="I1292" i="11"/>
  <c r="J1292" i="11" s="1"/>
  <c r="I1293" i="11"/>
  <c r="J1293" i="11" s="1"/>
  <c r="I1294" i="11"/>
  <c r="J1294" i="11" s="1"/>
  <c r="I1295" i="11"/>
  <c r="J1295" i="11" s="1"/>
  <c r="I1296" i="11"/>
  <c r="J1296" i="11" s="1"/>
  <c r="I1297" i="11"/>
  <c r="J1297" i="11" s="1"/>
  <c r="I1298" i="11"/>
  <c r="J1298" i="11" s="1"/>
  <c r="I1299" i="11"/>
  <c r="J1299" i="11" s="1"/>
  <c r="I1300" i="11"/>
  <c r="J1300" i="11" s="1"/>
  <c r="I1301" i="11"/>
  <c r="J1301" i="11" s="1"/>
  <c r="I1302" i="11"/>
  <c r="J1302" i="11" s="1"/>
  <c r="I1303" i="11"/>
  <c r="J1303" i="11" s="1"/>
  <c r="I1304" i="11"/>
  <c r="J1304" i="11" s="1"/>
  <c r="I1305" i="11"/>
  <c r="J1305" i="11" s="1"/>
  <c r="I1306" i="11"/>
  <c r="J1306" i="11" s="1"/>
  <c r="I1307" i="11"/>
  <c r="J1307" i="11" s="1"/>
  <c r="I1308" i="11"/>
  <c r="J1308" i="11" s="1"/>
  <c r="I1309" i="11"/>
  <c r="J1309" i="11" s="1"/>
  <c r="I1310" i="11"/>
  <c r="J1310" i="11" s="1"/>
  <c r="I1311" i="11"/>
  <c r="J1311" i="11" s="1"/>
  <c r="I1312" i="11"/>
  <c r="J1312" i="11" s="1"/>
  <c r="I1313" i="11"/>
  <c r="J1313" i="11" s="1"/>
  <c r="I1314" i="11"/>
  <c r="J1314" i="11" s="1"/>
  <c r="I1315" i="11"/>
  <c r="J1315" i="11" s="1"/>
  <c r="I1316" i="11"/>
  <c r="J1316" i="11" s="1"/>
  <c r="I1317" i="11"/>
  <c r="J1317" i="11" s="1"/>
  <c r="I1318" i="11"/>
  <c r="J1318" i="11" s="1"/>
  <c r="I1319" i="11"/>
  <c r="J1319" i="11" s="1"/>
  <c r="I1320" i="11"/>
  <c r="J1320" i="11" s="1"/>
  <c r="I1321" i="11"/>
  <c r="J1321" i="11" s="1"/>
  <c r="I1322" i="11"/>
  <c r="J1322" i="11" s="1"/>
  <c r="I1323" i="11"/>
  <c r="J1323" i="11" s="1"/>
  <c r="I1324" i="11"/>
  <c r="J1324" i="11" s="1"/>
  <c r="I1325" i="11"/>
  <c r="J1325" i="11" s="1"/>
  <c r="I1326" i="11"/>
  <c r="J1326" i="11" s="1"/>
  <c r="I1327" i="11"/>
  <c r="J1327" i="11" s="1"/>
  <c r="I1328" i="11"/>
  <c r="J1328" i="11" s="1"/>
  <c r="I1141" i="11"/>
  <c r="J1141" i="11" s="1"/>
  <c r="I1143" i="11"/>
  <c r="J1143" i="11" s="1"/>
  <c r="I1145" i="11"/>
  <c r="J1145" i="11" s="1"/>
  <c r="I1147" i="11"/>
  <c r="J1147" i="11" s="1"/>
  <c r="I1149" i="11"/>
  <c r="J1149" i="11" s="1"/>
  <c r="I1151" i="11"/>
  <c r="J1151" i="11" s="1"/>
  <c r="I1153" i="11"/>
  <c r="J1153" i="11" s="1"/>
  <c r="I1155" i="11"/>
  <c r="J1155" i="11" s="1"/>
  <c r="I1157" i="11"/>
  <c r="J1157" i="11" s="1"/>
  <c r="I1159" i="11"/>
  <c r="J1159" i="11" s="1"/>
  <c r="I1161" i="11"/>
  <c r="J1161" i="11" s="1"/>
  <c r="I1163" i="11"/>
  <c r="J1163" i="11" s="1"/>
  <c r="I1165" i="11"/>
  <c r="J1165" i="11" s="1"/>
  <c r="I1167" i="11"/>
  <c r="J1167" i="11" s="1"/>
  <c r="I1169" i="11"/>
  <c r="J1169" i="11" s="1"/>
  <c r="I1171" i="11"/>
  <c r="J1171" i="11" s="1"/>
  <c r="I1173" i="11"/>
  <c r="J1173" i="11" s="1"/>
  <c r="I1175" i="11"/>
  <c r="J1175" i="11" s="1"/>
  <c r="I1177" i="11"/>
  <c r="J1177" i="11" s="1"/>
  <c r="I1179" i="11"/>
  <c r="J1179" i="11" s="1"/>
  <c r="I1181" i="11"/>
  <c r="J1181" i="11" s="1"/>
  <c r="I1183" i="11"/>
  <c r="J1183" i="11" s="1"/>
  <c r="I1185" i="11"/>
  <c r="J1185" i="11" s="1"/>
  <c r="I1187" i="11"/>
  <c r="J1187" i="11" s="1"/>
  <c r="I1189" i="11"/>
  <c r="J1189" i="11" s="1"/>
  <c r="I1191" i="11"/>
  <c r="J1191" i="11" s="1"/>
  <c r="I1193" i="11"/>
  <c r="J1193" i="11" s="1"/>
  <c r="I1142" i="11"/>
  <c r="J1142" i="11" s="1"/>
  <c r="I1144" i="11"/>
  <c r="J1144" i="11" s="1"/>
  <c r="I1146" i="11"/>
  <c r="J1146" i="11" s="1"/>
  <c r="I1148" i="11"/>
  <c r="J1148" i="11" s="1"/>
  <c r="I1150" i="11"/>
  <c r="J1150" i="11" s="1"/>
  <c r="I1152" i="11"/>
  <c r="J1152" i="11" s="1"/>
  <c r="I1154" i="11"/>
  <c r="J1154" i="11" s="1"/>
  <c r="I1156" i="11"/>
  <c r="J1156" i="11" s="1"/>
  <c r="I1158" i="11"/>
  <c r="J1158" i="11" s="1"/>
  <c r="I1160" i="11"/>
  <c r="J1160" i="11" s="1"/>
  <c r="I1162" i="11"/>
  <c r="J1162" i="11" s="1"/>
  <c r="I1164" i="11"/>
  <c r="J1164" i="11" s="1"/>
  <c r="I1166" i="11"/>
  <c r="J1166" i="11" s="1"/>
  <c r="I1168" i="11"/>
  <c r="J1168" i="11" s="1"/>
  <c r="I1170" i="11"/>
  <c r="J1170" i="11" s="1"/>
  <c r="I1172" i="11"/>
  <c r="J1172" i="11" s="1"/>
  <c r="I1174" i="11"/>
  <c r="J1174" i="11" s="1"/>
  <c r="I1176" i="11"/>
  <c r="J1176" i="11" s="1"/>
  <c r="I1178" i="11"/>
  <c r="J1178" i="11" s="1"/>
  <c r="I1180" i="11"/>
  <c r="J1180" i="11" s="1"/>
  <c r="I1182" i="11"/>
  <c r="J1182" i="11" s="1"/>
  <c r="I1184" i="11"/>
  <c r="J1184" i="11" s="1"/>
  <c r="I1186" i="11"/>
  <c r="J1186" i="11" s="1"/>
  <c r="I1188" i="11"/>
  <c r="J1188" i="11" s="1"/>
  <c r="I1190" i="11"/>
  <c r="J1190" i="11" s="1"/>
  <c r="I1192" i="11"/>
  <c r="J1192" i="11" s="1"/>
  <c r="I1403" i="11"/>
  <c r="J1403" i="11" s="1"/>
  <c r="I1405" i="11"/>
  <c r="J1405" i="11" s="1"/>
  <c r="I1407" i="11"/>
  <c r="J1407" i="11" s="1"/>
  <c r="I1409" i="11"/>
  <c r="J1409" i="11" s="1"/>
  <c r="I1411" i="11"/>
  <c r="J1411" i="11" s="1"/>
  <c r="I1413" i="11"/>
  <c r="J1413" i="11" s="1"/>
  <c r="I1415" i="11"/>
  <c r="J1415" i="11" s="1"/>
  <c r="I1329" i="11"/>
  <c r="J1329" i="11" s="1"/>
  <c r="I1330" i="11"/>
  <c r="J1330" i="11" s="1"/>
  <c r="I1331" i="11"/>
  <c r="J1331" i="11" s="1"/>
  <c r="I1332" i="11"/>
  <c r="J1332" i="11" s="1"/>
  <c r="I1333" i="11"/>
  <c r="J1333" i="11" s="1"/>
  <c r="I1334" i="11"/>
  <c r="J1334" i="11" s="1"/>
  <c r="I1335" i="11"/>
  <c r="J1335" i="11" s="1"/>
  <c r="I1336" i="11"/>
  <c r="J1336" i="11" s="1"/>
  <c r="I1337" i="11"/>
  <c r="J1337" i="11" s="1"/>
  <c r="I1338" i="11"/>
  <c r="J1338" i="11" s="1"/>
  <c r="I1339" i="11"/>
  <c r="J1339" i="11" s="1"/>
  <c r="I1340" i="11"/>
  <c r="J1340" i="11" s="1"/>
  <c r="I1341" i="11"/>
  <c r="J1341" i="11" s="1"/>
  <c r="I1342" i="11"/>
  <c r="J1342" i="11" s="1"/>
  <c r="I1343" i="11"/>
  <c r="J1343" i="11" s="1"/>
  <c r="I1344" i="11"/>
  <c r="J1344" i="11" s="1"/>
  <c r="I1345" i="11"/>
  <c r="J1345" i="11" s="1"/>
  <c r="I1346" i="11"/>
  <c r="J1346" i="11" s="1"/>
  <c r="I1347" i="11"/>
  <c r="J1347" i="11" s="1"/>
  <c r="I1348" i="11"/>
  <c r="J1348" i="11" s="1"/>
  <c r="I1349" i="11"/>
  <c r="J1349" i="11" s="1"/>
  <c r="I1350" i="11"/>
  <c r="J1350" i="11" s="1"/>
  <c r="I1351" i="11"/>
  <c r="J1351" i="11" s="1"/>
  <c r="I1352" i="11"/>
  <c r="J1352" i="11" s="1"/>
  <c r="I1353" i="11"/>
  <c r="J1353" i="11" s="1"/>
  <c r="I1354" i="11"/>
  <c r="J1354" i="11" s="1"/>
  <c r="I1355" i="11"/>
  <c r="J1355" i="11" s="1"/>
  <c r="I1356" i="11"/>
  <c r="J1356" i="11" s="1"/>
  <c r="I1357" i="11"/>
  <c r="J1357" i="11" s="1"/>
  <c r="I1358" i="11"/>
  <c r="J1358" i="11" s="1"/>
  <c r="I1359" i="11"/>
  <c r="J1359" i="11" s="1"/>
  <c r="I1360" i="11"/>
  <c r="J1360" i="11" s="1"/>
  <c r="I1361" i="11"/>
  <c r="J1361" i="11" s="1"/>
  <c r="I1362" i="11"/>
  <c r="J1362" i="11" s="1"/>
  <c r="I1363" i="11"/>
  <c r="J1363" i="11" s="1"/>
  <c r="I1364" i="11"/>
  <c r="J1364" i="11" s="1"/>
  <c r="I1365" i="11"/>
  <c r="J1365" i="11" s="1"/>
  <c r="I1366" i="11"/>
  <c r="J1366" i="11" s="1"/>
  <c r="I1367" i="11"/>
  <c r="J1367" i="11" s="1"/>
  <c r="I1368" i="11"/>
  <c r="J1368" i="11" s="1"/>
  <c r="I1402" i="11"/>
  <c r="J1402" i="11" s="1"/>
  <c r="I1404" i="11"/>
  <c r="J1404" i="11" s="1"/>
  <c r="I1406" i="11"/>
  <c r="J1406" i="11" s="1"/>
  <c r="I1408" i="11"/>
  <c r="J1408" i="11" s="1"/>
  <c r="I1410" i="11"/>
  <c r="J1410" i="11" s="1"/>
  <c r="I1412" i="11"/>
  <c r="J1412" i="11" s="1"/>
  <c r="I1414" i="11"/>
  <c r="J1414" i="11" s="1"/>
  <c r="I1416" i="11"/>
  <c r="J1416" i="11" s="1"/>
  <c r="I1418" i="11"/>
  <c r="J1418" i="11" s="1"/>
  <c r="I1420" i="11"/>
  <c r="J1420" i="11" s="1"/>
  <c r="I1422" i="11"/>
  <c r="J1422" i="11" s="1"/>
  <c r="I1424" i="11"/>
  <c r="J1424" i="11" s="1"/>
  <c r="I1426" i="11"/>
  <c r="J1426" i="11" s="1"/>
  <c r="I1428" i="11"/>
  <c r="J1428" i="11" s="1"/>
  <c r="I1430" i="11"/>
  <c r="J1430" i="11" s="1"/>
  <c r="I1432" i="11"/>
  <c r="J1432" i="11" s="1"/>
  <c r="I1434" i="11"/>
  <c r="J1434" i="11" s="1"/>
  <c r="I1436" i="11"/>
  <c r="J1436" i="11" s="1"/>
  <c r="I1438" i="11"/>
  <c r="J1438" i="11" s="1"/>
  <c r="I1440" i="11"/>
  <c r="J1440" i="11" s="1"/>
  <c r="I1442" i="11"/>
  <c r="J1442" i="11" s="1"/>
  <c r="I1444" i="11"/>
  <c r="J1444" i="11" s="1"/>
  <c r="I1446" i="11"/>
  <c r="J1446" i="11" s="1"/>
  <c r="I1448" i="11"/>
  <c r="J1448" i="11" s="1"/>
  <c r="I1450" i="11"/>
  <c r="J1450" i="11" s="1"/>
  <c r="I1452" i="11"/>
  <c r="J1452" i="11" s="1"/>
  <c r="I1454" i="11"/>
  <c r="J1454" i="11" s="1"/>
  <c r="I1456" i="11"/>
  <c r="J1456" i="11" s="1"/>
  <c r="I1458" i="11"/>
  <c r="J1458" i="11" s="1"/>
  <c r="I1460" i="11"/>
  <c r="J1460" i="11" s="1"/>
  <c r="I1462" i="11"/>
  <c r="J1462" i="11" s="1"/>
  <c r="I1464" i="11"/>
  <c r="J1464" i="11" s="1"/>
  <c r="I1466" i="11"/>
  <c r="J1466" i="11" s="1"/>
  <c r="I1468" i="11"/>
  <c r="J1468" i="11" s="1"/>
  <c r="I1470" i="11"/>
  <c r="J1470" i="11" s="1"/>
  <c r="I1472" i="11"/>
  <c r="J1472" i="11" s="1"/>
  <c r="I1474" i="11"/>
  <c r="J1474" i="11" s="1"/>
  <c r="I1476" i="11"/>
  <c r="J1476" i="11" s="1"/>
  <c r="I1478" i="11"/>
  <c r="J1478" i="11" s="1"/>
  <c r="I1480" i="11"/>
  <c r="J1480" i="11" s="1"/>
  <c r="I1482" i="11"/>
  <c r="J1482" i="11" s="1"/>
  <c r="I1484" i="11"/>
  <c r="J1484" i="11" s="1"/>
  <c r="I1486" i="11"/>
  <c r="J1486" i="11" s="1"/>
  <c r="I1488" i="11"/>
  <c r="J1488" i="11" s="1"/>
  <c r="I1372" i="11"/>
  <c r="J1372" i="11" s="1"/>
  <c r="I1376" i="11"/>
  <c r="J1376" i="11" s="1"/>
  <c r="I1380" i="11"/>
  <c r="J1380" i="11" s="1"/>
  <c r="I1384" i="11"/>
  <c r="J1384" i="11" s="1"/>
  <c r="I1388" i="11"/>
  <c r="J1388" i="11" s="1"/>
  <c r="I1393" i="11"/>
  <c r="J1393" i="11" s="1"/>
  <c r="I1401" i="11"/>
  <c r="J1401" i="11" s="1"/>
  <c r="I1455" i="11"/>
  <c r="J1455" i="11" s="1"/>
  <c r="I1463" i="11"/>
  <c r="J1463" i="11" s="1"/>
  <c r="I1483" i="11"/>
  <c r="J1483" i="11" s="1"/>
  <c r="I1489" i="11"/>
  <c r="J1489" i="11" s="1"/>
  <c r="I1394" i="11"/>
  <c r="J1394" i="11" s="1"/>
  <c r="I1459" i="11"/>
  <c r="J1459" i="11" s="1"/>
  <c r="I1467" i="11"/>
  <c r="J1467" i="11" s="1"/>
  <c r="I1471" i="11"/>
  <c r="J1471" i="11" s="1"/>
  <c r="I1475" i="11"/>
  <c r="J1475" i="11" s="1"/>
  <c r="I1487" i="11"/>
  <c r="J1487" i="11" s="1"/>
  <c r="D17" i="11"/>
  <c r="I1371" i="11"/>
  <c r="J1371" i="11" s="1"/>
  <c r="I1375" i="11"/>
  <c r="J1375" i="11" s="1"/>
  <c r="I1379" i="11"/>
  <c r="J1379" i="11" s="1"/>
  <c r="I1383" i="11"/>
  <c r="J1383" i="11" s="1"/>
  <c r="I1387" i="11"/>
  <c r="J1387" i="11" s="1"/>
  <c r="I1395" i="11"/>
  <c r="J1395" i="11" s="1"/>
  <c r="I1396" i="11"/>
  <c r="J1396" i="11" s="1"/>
  <c r="I1419" i="11"/>
  <c r="J1419" i="11" s="1"/>
  <c r="I1423" i="11"/>
  <c r="J1423" i="11" s="1"/>
  <c r="I1427" i="11"/>
  <c r="J1427" i="11" s="1"/>
  <c r="I1431" i="11"/>
  <c r="J1431" i="11" s="1"/>
  <c r="I1435" i="11"/>
  <c r="J1435" i="11" s="1"/>
  <c r="I1439" i="11"/>
  <c r="J1439" i="11" s="1"/>
  <c r="I1443" i="11"/>
  <c r="J1443" i="11" s="1"/>
  <c r="I1447" i="11"/>
  <c r="J1447" i="11" s="1"/>
  <c r="I1451" i="11"/>
  <c r="J1451" i="11" s="1"/>
  <c r="I1479" i="11"/>
  <c r="J1479" i="11" s="1"/>
  <c r="I1370" i="11"/>
  <c r="J1370" i="11" s="1"/>
  <c r="I1374" i="11"/>
  <c r="J1374" i="11" s="1"/>
  <c r="I1378" i="11"/>
  <c r="J1378" i="11" s="1"/>
  <c r="I1382" i="11"/>
  <c r="J1382" i="11" s="1"/>
  <c r="I1386" i="11"/>
  <c r="J1386" i="11" s="1"/>
  <c r="I1397" i="11"/>
  <c r="J1397" i="11" s="1"/>
  <c r="I1390" i="11"/>
  <c r="J1390" i="11" s="1"/>
  <c r="I1398" i="11"/>
  <c r="J1398" i="11" s="1"/>
  <c r="I1369" i="11"/>
  <c r="J1369" i="11" s="1"/>
  <c r="I1373" i="11"/>
  <c r="J1373" i="11" s="1"/>
  <c r="I1377" i="11"/>
  <c r="J1377" i="11" s="1"/>
  <c r="I1381" i="11"/>
  <c r="J1381" i="11" s="1"/>
  <c r="I1385" i="11"/>
  <c r="J1385" i="11" s="1"/>
  <c r="I1389" i="11"/>
  <c r="J1389" i="11" s="1"/>
  <c r="I1391" i="11"/>
  <c r="J1391" i="11" s="1"/>
  <c r="I1399" i="11"/>
  <c r="J1399" i="11" s="1"/>
  <c r="I1392" i="11"/>
  <c r="J1392" i="11" s="1"/>
  <c r="I1400" i="11"/>
  <c r="J1400" i="11" s="1"/>
  <c r="I1417" i="11"/>
  <c r="J1417" i="11" s="1"/>
  <c r="I1421" i="11"/>
  <c r="J1421" i="11" s="1"/>
  <c r="I1425" i="11"/>
  <c r="J1425" i="11" s="1"/>
  <c r="I1429" i="11"/>
  <c r="J1429" i="11" s="1"/>
  <c r="I1433" i="11"/>
  <c r="J1433" i="11" s="1"/>
  <c r="I1437" i="11"/>
  <c r="J1437" i="11" s="1"/>
  <c r="I1441" i="11"/>
  <c r="J1441" i="11" s="1"/>
  <c r="I1445" i="11"/>
  <c r="J1445" i="11" s="1"/>
  <c r="I1449" i="11"/>
  <c r="J1449" i="11" s="1"/>
  <c r="I1453" i="11"/>
  <c r="J1453" i="11" s="1"/>
  <c r="I1457" i="11"/>
  <c r="J1457" i="11" s="1"/>
  <c r="I1461" i="11"/>
  <c r="J1461" i="11" s="1"/>
  <c r="I1465" i="11"/>
  <c r="J1465" i="11" s="1"/>
  <c r="I1469" i="11"/>
  <c r="J1469" i="11" s="1"/>
  <c r="I1473" i="11"/>
  <c r="J1473" i="11" s="1"/>
  <c r="I1477" i="11"/>
  <c r="J1477" i="11" s="1"/>
  <c r="I1481" i="11"/>
  <c r="J1481" i="11" s="1"/>
  <c r="I1485" i="11"/>
  <c r="J1485" i="11" s="1"/>
  <c r="F50" i="11"/>
  <c r="G50" i="11" s="1"/>
  <c r="H50" i="11" s="1"/>
  <c r="T63" i="11"/>
  <c r="B53" i="11"/>
  <c r="C52" i="11"/>
  <c r="T55" i="11"/>
  <c r="T86" i="11"/>
  <c r="T78" i="11"/>
  <c r="T50" i="11"/>
  <c r="T59" i="11"/>
  <c r="T94" i="11"/>
  <c r="T65" i="11"/>
  <c r="Y71" i="11" l="1"/>
  <c r="Y52" i="11"/>
  <c r="Y60" i="11"/>
  <c r="Y73" i="11"/>
  <c r="Y53" i="11"/>
  <c r="O1321" i="11"/>
  <c r="O1324" i="11"/>
  <c r="O1308" i="11"/>
  <c r="O1292" i="11"/>
  <c r="O1485" i="11"/>
  <c r="O1477" i="11"/>
  <c r="O1469" i="11"/>
  <c r="O1461" i="11"/>
  <c r="O1453" i="11"/>
  <c r="O1445" i="11"/>
  <c r="O1437" i="11"/>
  <c r="O1429" i="11"/>
  <c r="O1421" i="11"/>
  <c r="O1413" i="11"/>
  <c r="O1405" i="11"/>
  <c r="O1397" i="11"/>
  <c r="O1389" i="11"/>
  <c r="O1381" i="11"/>
  <c r="O1373" i="11"/>
  <c r="O1365" i="11"/>
  <c r="O1357" i="11"/>
  <c r="O1349" i="11"/>
  <c r="O1341" i="11"/>
  <c r="O1333" i="11"/>
  <c r="O1309" i="11"/>
  <c r="O1293" i="11"/>
  <c r="O1280" i="11"/>
  <c r="O1272" i="11"/>
  <c r="O1264" i="11"/>
  <c r="O1256" i="11"/>
  <c r="O1314" i="11"/>
  <c r="O1298" i="11"/>
  <c r="O1488" i="11"/>
  <c r="O1480" i="11"/>
  <c r="O1472" i="11"/>
  <c r="O1464" i="11"/>
  <c r="O1456" i="11"/>
  <c r="O1448" i="11"/>
  <c r="O1440" i="11"/>
  <c r="O1432" i="11"/>
  <c r="O1424" i="11"/>
  <c r="O1416" i="11"/>
  <c r="O1408" i="11"/>
  <c r="O1400" i="11"/>
  <c r="O1392" i="11"/>
  <c r="O1384" i="11"/>
  <c r="O1376" i="11"/>
  <c r="O1368" i="11"/>
  <c r="O1360" i="11"/>
  <c r="O1352" i="11"/>
  <c r="O1344" i="11"/>
  <c r="O1336" i="11"/>
  <c r="O1315" i="11"/>
  <c r="O1299" i="11"/>
  <c r="O1283" i="11"/>
  <c r="O1275" i="11"/>
  <c r="O1267" i="11"/>
  <c r="O1259" i="11"/>
  <c r="O1251" i="11"/>
  <c r="O1248" i="11"/>
  <c r="O1240" i="11"/>
  <c r="O1232" i="11"/>
  <c r="O1224" i="11"/>
  <c r="O1216" i="11"/>
  <c r="O1208" i="11"/>
  <c r="O1200" i="11"/>
  <c r="O1025" i="11"/>
  <c r="O1036" i="11"/>
  <c r="O1023" i="11"/>
  <c r="O1190" i="11"/>
  <c r="O1182" i="11"/>
  <c r="O1174" i="11"/>
  <c r="O1166" i="11"/>
  <c r="O1158" i="11"/>
  <c r="O1150" i="11"/>
  <c r="O1142" i="11"/>
  <c r="O1134" i="11"/>
  <c r="O1126" i="11"/>
  <c r="O1118" i="11"/>
  <c r="O1110" i="11"/>
  <c r="O1102" i="11"/>
  <c r="O1094" i="11"/>
  <c r="O1086" i="11"/>
  <c r="O1078" i="11"/>
  <c r="O1070" i="11"/>
  <c r="O1062" i="11"/>
  <c r="O1054" i="11"/>
  <c r="O1046" i="11"/>
  <c r="O1032" i="11"/>
  <c r="O1010" i="11"/>
  <c r="O1000" i="11"/>
  <c r="O992" i="11"/>
  <c r="O984" i="11"/>
  <c r="O875" i="11"/>
  <c r="O810" i="11"/>
  <c r="O856" i="11"/>
  <c r="O846" i="11"/>
  <c r="O978" i="11"/>
  <c r="O970" i="11"/>
  <c r="O962" i="11"/>
  <c r="O954" i="11"/>
  <c r="O946" i="11"/>
  <c r="O938" i="11"/>
  <c r="O930" i="11"/>
  <c r="O922" i="11"/>
  <c r="O914" i="11"/>
  <c r="O906" i="11"/>
  <c r="O898" i="11"/>
  <c r="O890" i="11"/>
  <c r="O882" i="11"/>
  <c r="O840" i="11"/>
  <c r="Y51" i="11"/>
  <c r="O1243" i="11"/>
  <c r="O1235" i="11"/>
  <c r="O1227" i="11"/>
  <c r="O1219" i="11"/>
  <c r="O1211" i="11"/>
  <c r="O1203" i="11"/>
  <c r="O1195" i="11"/>
  <c r="O1009" i="11"/>
  <c r="O1012" i="11"/>
  <c r="O1193" i="11"/>
  <c r="O1185" i="11"/>
  <c r="O759" i="11"/>
  <c r="O750" i="11"/>
  <c r="O849" i="11"/>
  <c r="O833" i="11"/>
  <c r="O817" i="11"/>
  <c r="O745" i="11"/>
  <c r="O793" i="11"/>
  <c r="O785" i="11"/>
  <c r="O777" i="11"/>
  <c r="O741" i="11"/>
  <c r="O757" i="11"/>
  <c r="O680" i="11"/>
  <c r="O755" i="11"/>
  <c r="O714" i="11"/>
  <c r="O1317" i="11"/>
  <c r="O1322" i="11"/>
  <c r="O1306" i="11"/>
  <c r="O1290" i="11"/>
  <c r="O1484" i="11"/>
  <c r="O1476" i="11"/>
  <c r="O1468" i="11"/>
  <c r="O1460" i="11"/>
  <c r="O1452" i="11"/>
  <c r="O1444" i="11"/>
  <c r="O1436" i="11"/>
  <c r="O1428" i="11"/>
  <c r="O1420" i="11"/>
  <c r="O1412" i="11"/>
  <c r="O1404" i="11"/>
  <c r="O1396" i="11"/>
  <c r="O1388" i="11"/>
  <c r="O1380" i="11"/>
  <c r="O1372" i="11"/>
  <c r="O1364" i="11"/>
  <c r="O1356" i="11"/>
  <c r="O1348" i="11"/>
  <c r="O1340" i="11"/>
  <c r="O1332" i="11"/>
  <c r="O1307" i="11"/>
  <c r="O1291" i="11"/>
  <c r="O1279" i="11"/>
  <c r="O1271" i="11"/>
  <c r="O1263" i="11"/>
  <c r="O1255" i="11"/>
  <c r="O1247" i="11"/>
  <c r="O1239" i="11"/>
  <c r="O1231" i="11"/>
  <c r="O1223" i="11"/>
  <c r="O1215" i="11"/>
  <c r="O1207" i="11"/>
  <c r="O1199" i="11"/>
  <c r="O1021" i="11"/>
  <c r="O1024" i="11"/>
  <c r="O1019" i="11"/>
  <c r="O1189" i="11"/>
  <c r="O1181" i="11"/>
  <c r="O1173" i="11"/>
  <c r="O1165" i="11"/>
  <c r="O1157" i="11"/>
  <c r="O1149" i="11"/>
  <c r="O1141" i="11"/>
  <c r="O1133" i="11"/>
  <c r="O1125" i="11"/>
  <c r="O1117" i="11"/>
  <c r="O1109" i="11"/>
  <c r="O1101" i="11"/>
  <c r="O1093" i="11"/>
  <c r="O1085" i="11"/>
  <c r="O1077" i="11"/>
  <c r="O1069" i="11"/>
  <c r="O1061" i="11"/>
  <c r="O1053" i="11"/>
  <c r="O1045" i="11"/>
  <c r="O1026" i="11"/>
  <c r="O1327" i="11"/>
  <c r="O1320" i="11"/>
  <c r="O1304" i="11"/>
  <c r="O1288" i="11"/>
  <c r="O1483" i="11"/>
  <c r="O1475" i="11"/>
  <c r="O1467" i="11"/>
  <c r="O1459" i="11"/>
  <c r="O1451" i="11"/>
  <c r="O1443" i="11"/>
  <c r="O1435" i="11"/>
  <c r="O1427" i="11"/>
  <c r="O1419" i="11"/>
  <c r="O1411" i="11"/>
  <c r="O1403" i="11"/>
  <c r="O1395" i="11"/>
  <c r="O1387" i="11"/>
  <c r="O1379" i="11"/>
  <c r="O1371" i="11"/>
  <c r="O1363" i="11"/>
  <c r="O1355" i="11"/>
  <c r="O1347" i="11"/>
  <c r="O1339" i="11"/>
  <c r="O1331" i="11"/>
  <c r="O1305" i="11"/>
  <c r="O1289" i="11"/>
  <c r="O1278" i="11"/>
  <c r="O1270" i="11"/>
  <c r="O1262" i="11"/>
  <c r="O1254" i="11"/>
  <c r="O1246" i="11"/>
  <c r="O1238" i="11"/>
  <c r="O1230" i="11"/>
  <c r="O1222" i="11"/>
  <c r="O1214" i="11"/>
  <c r="O1206" i="11"/>
  <c r="O1198" i="11"/>
  <c r="O1008" i="11"/>
  <c r="O1020" i="11"/>
  <c r="O1033" i="11"/>
  <c r="O1188" i="11"/>
  <c r="O1180" i="11"/>
  <c r="O1172" i="11"/>
  <c r="O1164" i="11"/>
  <c r="O1156" i="11"/>
  <c r="O1148" i="11"/>
  <c r="O1140" i="11"/>
  <c r="O1132" i="11"/>
  <c r="O1124" i="11"/>
  <c r="O1116" i="11"/>
  <c r="O1108" i="11"/>
  <c r="O1100" i="11"/>
  <c r="O1092" i="11"/>
  <c r="O1084" i="11"/>
  <c r="O1076" i="11"/>
  <c r="O1068" i="11"/>
  <c r="O1060" i="11"/>
  <c r="O1052" i="11"/>
  <c r="O1044" i="11"/>
  <c r="O1022" i="11"/>
  <c r="O1006" i="11"/>
  <c r="O998" i="11"/>
  <c r="O990" i="11"/>
  <c r="O982" i="11"/>
  <c r="O860" i="11"/>
  <c r="O868" i="11"/>
  <c r="O828" i="11"/>
  <c r="O852" i="11"/>
  <c r="Y50" i="11"/>
  <c r="Y63" i="11"/>
  <c r="Y94" i="11"/>
  <c r="Y78" i="11"/>
  <c r="O742" i="11"/>
  <c r="O690" i="11"/>
  <c r="O702" i="11"/>
  <c r="O634" i="11"/>
  <c r="O731" i="11"/>
  <c r="O699" i="11"/>
  <c r="O642" i="11"/>
  <c r="O725" i="11"/>
  <c r="O693" i="11"/>
  <c r="O678" i="11"/>
  <c r="O481" i="11"/>
  <c r="O618" i="11"/>
  <c r="O573" i="11"/>
  <c r="O487" i="11"/>
  <c r="O586" i="11"/>
  <c r="O682" i="11"/>
  <c r="O521" i="11"/>
  <c r="O609" i="11"/>
  <c r="O552" i="11"/>
  <c r="O533" i="11"/>
  <c r="O535" i="11"/>
  <c r="O530" i="11"/>
  <c r="O632" i="11"/>
  <c r="O568" i="11"/>
  <c r="O495" i="11"/>
  <c r="O660" i="11"/>
  <c r="O603" i="11"/>
  <c r="O509" i="11"/>
  <c r="O540" i="11"/>
  <c r="O480" i="11"/>
  <c r="O465" i="11"/>
  <c r="O449" i="11"/>
  <c r="O451" i="11"/>
  <c r="O459" i="11"/>
  <c r="O507" i="11"/>
  <c r="O412" i="11"/>
  <c r="O518" i="11"/>
  <c r="O417" i="11"/>
  <c r="O424" i="11"/>
  <c r="O393" i="11"/>
  <c r="O325" i="11"/>
  <c r="O374" i="11"/>
  <c r="O396" i="11"/>
  <c r="O466" i="11"/>
  <c r="O403" i="11"/>
  <c r="O327" i="11"/>
  <c r="O344" i="11"/>
  <c r="O371" i="11"/>
  <c r="O308" i="11"/>
  <c r="O298" i="11"/>
  <c r="O386" i="11"/>
  <c r="O301" i="11"/>
  <c r="O357" i="11"/>
  <c r="O265" i="11"/>
  <c r="O229" i="11"/>
  <c r="O196" i="11"/>
  <c r="O234" i="11"/>
  <c r="O268" i="11"/>
  <c r="O321" i="11"/>
  <c r="O240" i="11"/>
  <c r="O243" i="11"/>
  <c r="O195" i="11"/>
  <c r="O219" i="11"/>
  <c r="O228" i="11"/>
  <c r="O253" i="11"/>
  <c r="O198" i="11"/>
  <c r="O184" i="11"/>
  <c r="O168" i="11"/>
  <c r="O208" i="11"/>
  <c r="O158" i="11"/>
  <c r="O144" i="11"/>
  <c r="O153" i="11"/>
  <c r="O152" i="11"/>
  <c r="O109" i="11"/>
  <c r="O143" i="11"/>
  <c r="O142" i="11"/>
  <c r="O82" i="11"/>
  <c r="O122" i="11"/>
  <c r="O58" i="11"/>
  <c r="O96" i="11"/>
  <c r="O75" i="11"/>
  <c r="O80" i="11"/>
  <c r="O76" i="11"/>
  <c r="O53" i="11"/>
  <c r="O1007" i="11"/>
  <c r="O999" i="11"/>
  <c r="O991" i="11"/>
  <c r="O983" i="11"/>
  <c r="O869" i="11"/>
  <c r="O878" i="11"/>
  <c r="O836" i="11"/>
  <c r="O879" i="11"/>
  <c r="O977" i="11"/>
  <c r="O969" i="11"/>
  <c r="O961" i="11"/>
  <c r="O953" i="11"/>
  <c r="O945" i="11"/>
  <c r="O937" i="11"/>
  <c r="O929" i="11"/>
  <c r="O921" i="11"/>
  <c r="O913" i="11"/>
  <c r="O905" i="11"/>
  <c r="O897" i="11"/>
  <c r="O889" i="11"/>
  <c r="O874" i="11"/>
  <c r="O832" i="11"/>
  <c r="O758" i="11"/>
  <c r="O863" i="11"/>
  <c r="O847" i="11"/>
  <c r="O831" i="11"/>
  <c r="O815" i="11"/>
  <c r="O762" i="11"/>
  <c r="O792" i="11"/>
  <c r="O784" i="11"/>
  <c r="O776" i="11"/>
  <c r="O766" i="11"/>
  <c r="O753" i="11"/>
  <c r="O677" i="11"/>
  <c r="O751" i="11"/>
  <c r="O706" i="11"/>
  <c r="O976" i="11"/>
  <c r="O968" i="11"/>
  <c r="O960" i="11"/>
  <c r="O952" i="11"/>
  <c r="O944" i="11"/>
  <c r="O936" i="11"/>
  <c r="O928" i="11"/>
  <c r="O920" i="11"/>
  <c r="O912" i="11"/>
  <c r="O904" i="11"/>
  <c r="O896" i="11"/>
  <c r="O888" i="11"/>
  <c r="O872" i="11"/>
  <c r="O824" i="11"/>
  <c r="O808" i="11"/>
  <c r="O861" i="11"/>
  <c r="O845" i="11"/>
  <c r="O829" i="11"/>
  <c r="O813" i="11"/>
  <c r="O800" i="11"/>
  <c r="O791" i="11"/>
  <c r="O783" i="11"/>
  <c r="O775" i="11"/>
  <c r="O770" i="11"/>
  <c r="O749" i="11"/>
  <c r="O615" i="11"/>
  <c r="O747" i="11"/>
  <c r="O768" i="11"/>
  <c r="O736" i="11"/>
  <c r="O692" i="11"/>
  <c r="O683" i="11"/>
  <c r="O605" i="11"/>
  <c r="O723" i="11"/>
  <c r="O691" i="11"/>
  <c r="O602" i="11"/>
  <c r="O717" i="11"/>
  <c r="O666" i="11"/>
  <c r="O650" i="11"/>
  <c r="O670" i="11"/>
  <c r="O599" i="11"/>
  <c r="O606" i="11"/>
  <c r="O662" i="11"/>
  <c r="O560" i="11"/>
  <c r="O639" i="11"/>
  <c r="O653" i="11"/>
  <c r="O593" i="11"/>
  <c r="O525" i="11"/>
  <c r="O514" i="11"/>
  <c r="O1177" i="11"/>
  <c r="O1169" i="11"/>
  <c r="O1161" i="11"/>
  <c r="O1153" i="11"/>
  <c r="O1145" i="11"/>
  <c r="O1137" i="11"/>
  <c r="O1129" i="11"/>
  <c r="O1121" i="11"/>
  <c r="O1113" i="11"/>
  <c r="O1105" i="11"/>
  <c r="O1097" i="11"/>
  <c r="O1089" i="11"/>
  <c r="O1081" i="11"/>
  <c r="O1073" i="11"/>
  <c r="O1065" i="11"/>
  <c r="O1057" i="11"/>
  <c r="O1049" i="11"/>
  <c r="O1041" i="11"/>
  <c r="O1029" i="11"/>
  <c r="O1003" i="11"/>
  <c r="O995" i="11"/>
  <c r="O987" i="11"/>
  <c r="O880" i="11"/>
  <c r="O834" i="11"/>
  <c r="O873" i="11"/>
  <c r="O876" i="11"/>
  <c r="O822" i="11"/>
  <c r="O973" i="11"/>
  <c r="O965" i="11"/>
  <c r="O957" i="11"/>
  <c r="O949" i="11"/>
  <c r="O941" i="11"/>
  <c r="O933" i="11"/>
  <c r="O925" i="11"/>
  <c r="O917" i="11"/>
  <c r="O909" i="11"/>
  <c r="O901" i="11"/>
  <c r="O893" i="11"/>
  <c r="O885" i="11"/>
  <c r="O871" i="11"/>
  <c r="O801" i="11"/>
  <c r="O807" i="11"/>
  <c r="O855" i="11"/>
  <c r="O839" i="11"/>
  <c r="O823" i="11"/>
  <c r="O804" i="11"/>
  <c r="O796" i="11"/>
  <c r="O788" i="11"/>
  <c r="O780" i="11"/>
  <c r="O772" i="11"/>
  <c r="O737" i="11"/>
  <c r="O724" i="11"/>
  <c r="O679" i="11"/>
  <c r="O734" i="11"/>
  <c r="O756" i="11"/>
  <c r="O629" i="11"/>
  <c r="O645" i="11"/>
  <c r="O684" i="11"/>
  <c r="O583" i="11"/>
  <c r="O711" i="11"/>
  <c r="O610" i="11"/>
  <c r="O613" i="11"/>
  <c r="O705" i="11"/>
  <c r="O623" i="11"/>
  <c r="O562" i="11"/>
  <c r="O651" i="11"/>
  <c r="O590" i="11"/>
  <c r="O572" i="11"/>
  <c r="O631" i="11"/>
  <c r="O520" i="11"/>
  <c r="O594" i="11"/>
  <c r="O633" i="11"/>
  <c r="O569" i="11"/>
  <c r="O489" i="11"/>
  <c r="O553" i="11"/>
  <c r="O428" i="11"/>
  <c r="O475" i="11"/>
  <c r="O592" i="11"/>
  <c r="O529" i="11"/>
  <c r="O672" i="11"/>
  <c r="O627" i="11"/>
  <c r="O564" i="11"/>
  <c r="O398" i="11"/>
  <c r="O500" i="11"/>
  <c r="O433" i="11"/>
  <c r="O401" i="11"/>
  <c r="O468" i="11"/>
  <c r="O399" i="11"/>
  <c r="O531" i="11"/>
  <c r="O462" i="11"/>
  <c r="O542" i="11"/>
  <c r="O476" i="11"/>
  <c r="O448" i="11"/>
  <c r="O352" i="11"/>
  <c r="O391" i="11"/>
  <c r="O395" i="11"/>
  <c r="O431" i="11"/>
  <c r="O334" i="11"/>
  <c r="O426" i="11"/>
  <c r="O366" i="11"/>
  <c r="O333" i="11"/>
  <c r="O343" i="11"/>
  <c r="O324" i="11"/>
  <c r="O281" i="11"/>
  <c r="O312" i="11"/>
  <c r="O341" i="11"/>
  <c r="O381" i="11"/>
  <c r="O326" i="11"/>
  <c r="O273" i="11"/>
  <c r="O247" i="11"/>
  <c r="O260" i="11"/>
  <c r="O294" i="11"/>
  <c r="O345" i="11"/>
  <c r="O276" i="11"/>
  <c r="O267" i="11"/>
  <c r="O204" i="11"/>
  <c r="O163" i="11"/>
  <c r="O250" i="11"/>
  <c r="O277" i="11"/>
  <c r="O201" i="11"/>
  <c r="O172" i="11"/>
  <c r="O197" i="11"/>
  <c r="O232" i="11"/>
  <c r="O183" i="11"/>
  <c r="O134" i="11"/>
  <c r="O171" i="11"/>
  <c r="O150" i="11"/>
  <c r="O106" i="11"/>
  <c r="O110" i="11"/>
  <c r="O170" i="11"/>
  <c r="O116" i="11"/>
  <c r="O139" i="11"/>
  <c r="O94" i="11"/>
  <c r="O129" i="11"/>
  <c r="O59" i="11"/>
  <c r="O77" i="11"/>
  <c r="O103" i="11"/>
  <c r="O79" i="11"/>
  <c r="O64" i="11"/>
  <c r="Y57" i="11"/>
  <c r="O1489" i="11"/>
  <c r="O1328" i="11"/>
  <c r="O1312" i="11"/>
  <c r="O1296" i="11"/>
  <c r="O1487" i="11"/>
  <c r="O1479" i="11"/>
  <c r="O1471" i="11"/>
  <c r="O1463" i="11"/>
  <c r="O1455" i="11"/>
  <c r="O1447" i="11"/>
  <c r="O1439" i="11"/>
  <c r="O1431" i="11"/>
  <c r="O1423" i="11"/>
  <c r="O1415" i="11"/>
  <c r="O1407" i="11"/>
  <c r="O1399" i="11"/>
  <c r="O1391" i="11"/>
  <c r="O1383" i="11"/>
  <c r="O1375" i="11"/>
  <c r="O1367" i="11"/>
  <c r="O1359" i="11"/>
  <c r="O1351" i="11"/>
  <c r="O1343" i="11"/>
  <c r="O1335" i="11"/>
  <c r="O1313" i="11"/>
  <c r="O1297" i="11"/>
  <c r="O1282" i="11"/>
  <c r="O1274" i="11"/>
  <c r="O1266" i="11"/>
  <c r="O1258" i="11"/>
  <c r="O1250" i="11"/>
  <c r="O1242" i="11"/>
  <c r="O1234" i="11"/>
  <c r="O1226" i="11"/>
  <c r="O1218" i="11"/>
  <c r="O1210" i="11"/>
  <c r="O1202" i="11"/>
  <c r="O1194" i="11"/>
  <c r="O1040" i="11"/>
  <c r="O1034" i="11"/>
  <c r="O1192" i="11"/>
  <c r="O1184" i="11"/>
  <c r="O1176" i="11"/>
  <c r="O1168" i="11"/>
  <c r="O1160" i="11"/>
  <c r="O1152" i="11"/>
  <c r="O1144" i="11"/>
  <c r="O1136" i="11"/>
  <c r="O1128" i="11"/>
  <c r="O1120" i="11"/>
  <c r="O1112" i="11"/>
  <c r="O1104" i="11"/>
  <c r="O1096" i="11"/>
  <c r="O1088" i="11"/>
  <c r="O1080" i="11"/>
  <c r="O1072" i="11"/>
  <c r="O1064" i="11"/>
  <c r="O1056" i="11"/>
  <c r="O1048" i="11"/>
  <c r="O1039" i="11"/>
  <c r="O1017" i="11"/>
  <c r="O1002" i="11"/>
  <c r="O994" i="11"/>
  <c r="O986" i="11"/>
  <c r="O870" i="11"/>
  <c r="O826" i="11"/>
  <c r="O867" i="11"/>
  <c r="O866" i="11"/>
  <c r="O814" i="11"/>
  <c r="O972" i="11"/>
  <c r="O964" i="11"/>
  <c r="O956" i="11"/>
  <c r="O948" i="11"/>
  <c r="O940" i="11"/>
  <c r="O932" i="11"/>
  <c r="O924" i="11"/>
  <c r="O916" i="11"/>
  <c r="O908" i="11"/>
  <c r="O900" i="11"/>
  <c r="O892" i="11"/>
  <c r="O884" i="11"/>
  <c r="O864" i="11"/>
  <c r="O746" i="11"/>
  <c r="O806" i="11"/>
  <c r="O853" i="11"/>
  <c r="O837" i="11"/>
  <c r="O821" i="11"/>
  <c r="O803" i="11"/>
  <c r="O795" i="11"/>
  <c r="O787" i="11"/>
  <c r="O779" i="11"/>
  <c r="O771" i="11"/>
  <c r="O708" i="11"/>
  <c r="O698" i="11"/>
  <c r="O710" i="11"/>
  <c r="O732" i="11"/>
  <c r="O752" i="11"/>
  <c r="O696" i="11"/>
  <c r="O718" i="11"/>
  <c r="O681" i="11"/>
  <c r="O574" i="11"/>
  <c r="O707" i="11"/>
  <c r="O658" i="11"/>
  <c r="O733" i="11"/>
  <c r="O701" i="11"/>
  <c r="O557" i="11"/>
  <c r="O517" i="11"/>
  <c r="O646" i="11"/>
  <c r="O570" i="11"/>
  <c r="O555" i="11"/>
  <c r="O614" i="11"/>
  <c r="O493" i="11"/>
  <c r="O588" i="11"/>
  <c r="O625" i="11"/>
  <c r="O567" i="11"/>
  <c r="O419" i="11"/>
  <c r="O544" i="11"/>
  <c r="O549" i="11"/>
  <c r="O648" i="11"/>
  <c r="O584" i="11"/>
  <c r="O504" i="11"/>
  <c r="O668" i="11"/>
  <c r="O619" i="11"/>
  <c r="O537" i="11"/>
  <c r="O556" i="11"/>
  <c r="O492" i="11"/>
  <c r="O427" i="11"/>
  <c r="O394" i="11"/>
  <c r="O460" i="11"/>
  <c r="O328" i="11"/>
  <c r="O523" i="11"/>
  <c r="O454" i="11"/>
  <c r="O534" i="11"/>
  <c r="O445" i="11"/>
  <c r="O440" i="11"/>
  <c r="O350" i="11"/>
  <c r="O364" i="11"/>
  <c r="O390" i="11"/>
  <c r="O423" i="11"/>
  <c r="O280" i="11"/>
  <c r="O418" i="11"/>
  <c r="O353" i="11"/>
  <c r="O360" i="11"/>
  <c r="O387" i="11"/>
  <c r="O320" i="11"/>
  <c r="O307" i="11"/>
  <c r="O306" i="11"/>
  <c r="O331" i="11"/>
  <c r="O373" i="11"/>
  <c r="O309" i="11"/>
  <c r="O256" i="11"/>
  <c r="O244" i="11"/>
  <c r="O254" i="11"/>
  <c r="O286" i="11"/>
  <c r="O337" i="11"/>
  <c r="O270" i="11"/>
  <c r="O259" i="11"/>
  <c r="O189" i="11"/>
  <c r="O223" i="11"/>
  <c r="O242" i="11"/>
  <c r="O269" i="11"/>
  <c r="O214" i="11"/>
  <c r="O193" i="11"/>
  <c r="O192" i="11"/>
  <c r="O224" i="11"/>
  <c r="O179" i="11"/>
  <c r="O157" i="11"/>
  <c r="O167" i="11"/>
  <c r="O137" i="11"/>
  <c r="O100" i="11"/>
  <c r="O159" i="11"/>
  <c r="O162" i="11"/>
  <c r="O114" i="11"/>
  <c r="O131" i="11"/>
  <c r="O86" i="11"/>
  <c r="O121" i="11"/>
  <c r="O51" i="11"/>
  <c r="O61" i="11"/>
  <c r="O99" i="11"/>
  <c r="O68" i="11"/>
  <c r="O56" i="11"/>
  <c r="Y66" i="11"/>
  <c r="O694" i="11"/>
  <c r="O716" i="11"/>
  <c r="O671" i="11"/>
  <c r="O735" i="11"/>
  <c r="O703" i="11"/>
  <c r="O637" i="11"/>
  <c r="O729" i="11"/>
  <c r="O697" i="11"/>
  <c r="O685" i="11"/>
  <c r="O511" i="11"/>
  <c r="O621" i="11"/>
  <c r="O598" i="11"/>
  <c r="O545" i="11"/>
  <c r="O589" i="11"/>
  <c r="O686" i="11"/>
  <c r="O575" i="11"/>
  <c r="O617" i="11"/>
  <c r="O563" i="11"/>
  <c r="O536" i="11"/>
  <c r="O541" i="11"/>
  <c r="O543" i="11"/>
  <c r="O640" i="11"/>
  <c r="O576" i="11"/>
  <c r="O501" i="11"/>
  <c r="O664" i="11"/>
  <c r="O611" i="11"/>
  <c r="O512" i="11"/>
  <c r="O548" i="11"/>
  <c r="O484" i="11"/>
  <c r="O414" i="11"/>
  <c r="O452" i="11"/>
  <c r="O457" i="11"/>
  <c r="O467" i="11"/>
  <c r="O515" i="11"/>
  <c r="O437" i="11"/>
  <c r="O526" i="11"/>
  <c r="O420" i="11"/>
  <c r="O432" i="11"/>
  <c r="O342" i="11"/>
  <c r="O348" i="11"/>
  <c r="O376" i="11"/>
  <c r="O415" i="11"/>
  <c r="O474" i="11"/>
  <c r="O410" i="11"/>
  <c r="O335" i="11"/>
  <c r="O346" i="11"/>
  <c r="O379" i="11"/>
  <c r="O316" i="11"/>
  <c r="O304" i="11"/>
  <c r="O293" i="11"/>
  <c r="O319" i="11"/>
  <c r="O365" i="11"/>
  <c r="O292" i="11"/>
  <c r="O237" i="11"/>
  <c r="O235" i="11"/>
  <c r="O241" i="11"/>
  <c r="O271" i="11"/>
  <c r="O329" i="11"/>
  <c r="O257" i="11"/>
  <c r="O251" i="11"/>
  <c r="O212" i="11"/>
  <c r="O211" i="11"/>
  <c r="O238" i="11"/>
  <c r="O261" i="11"/>
  <c r="O206" i="11"/>
  <c r="O187" i="11"/>
  <c r="O186" i="11"/>
  <c r="O216" i="11"/>
  <c r="O175" i="11"/>
  <c r="O145" i="11"/>
  <c r="O156" i="11"/>
  <c r="O119" i="11"/>
  <c r="O124" i="11"/>
  <c r="O151" i="11"/>
  <c r="O154" i="11"/>
  <c r="O63" i="11"/>
  <c r="O128" i="11"/>
  <c r="O67" i="11"/>
  <c r="O98" i="11"/>
  <c r="O78" i="11"/>
  <c r="O57" i="11"/>
  <c r="O93" i="11"/>
  <c r="O62" i="11"/>
  <c r="K50" i="11"/>
  <c r="L50" i="11" s="1"/>
  <c r="M50" i="11" s="1"/>
  <c r="O739" i="11"/>
  <c r="O604" i="11"/>
  <c r="O700" i="11"/>
  <c r="O620" i="11"/>
  <c r="O727" i="11"/>
  <c r="O695" i="11"/>
  <c r="O628" i="11"/>
  <c r="O721" i="11"/>
  <c r="O689" i="11"/>
  <c r="O661" i="11"/>
  <c r="O477" i="11"/>
  <c r="O612" i="11"/>
  <c r="O496" i="11"/>
  <c r="O665" i="11"/>
  <c r="O580" i="11"/>
  <c r="O654" i="11"/>
  <c r="O498" i="11"/>
  <c r="O601" i="11"/>
  <c r="O528" i="11"/>
  <c r="O527" i="11"/>
  <c r="O522" i="11"/>
  <c r="O513" i="11"/>
  <c r="O624" i="11"/>
  <c r="O565" i="11"/>
  <c r="O482" i="11"/>
  <c r="O656" i="11"/>
  <c r="O595" i="11"/>
  <c r="O503" i="11"/>
  <c r="O532" i="11"/>
  <c r="O470" i="11"/>
  <c r="O444" i="11"/>
  <c r="O443" i="11"/>
  <c r="O438" i="11"/>
  <c r="O446" i="11"/>
  <c r="O499" i="11"/>
  <c r="O400" i="11"/>
  <c r="O510" i="11"/>
  <c r="O411" i="11"/>
  <c r="O416" i="11"/>
  <c r="O377" i="11"/>
  <c r="O388" i="11"/>
  <c r="O351" i="11"/>
  <c r="O392" i="11"/>
  <c r="O458" i="11"/>
  <c r="O367" i="11"/>
  <c r="O323" i="11"/>
  <c r="O332" i="11"/>
  <c r="O363" i="11"/>
  <c r="O278" i="11"/>
  <c r="O288" i="11"/>
  <c r="O378" i="11"/>
  <c r="O289" i="11"/>
  <c r="O349" i="11"/>
  <c r="O311" i="11"/>
  <c r="O218" i="11"/>
  <c r="O255" i="11"/>
  <c r="O215" i="11"/>
  <c r="O262" i="11"/>
  <c r="O313" i="11"/>
  <c r="O230" i="11"/>
  <c r="O236" i="11"/>
  <c r="O174" i="11"/>
  <c r="O282" i="11"/>
  <c r="O225" i="11"/>
  <c r="O245" i="11"/>
  <c r="O180" i="11"/>
  <c r="O169" i="11"/>
  <c r="O165" i="11"/>
  <c r="O200" i="11"/>
  <c r="O149" i="11"/>
  <c r="O140" i="11"/>
  <c r="O185" i="11"/>
  <c r="O141" i="11"/>
  <c r="O125" i="11"/>
  <c r="O133" i="11"/>
  <c r="O138" i="11"/>
  <c r="O105" i="11"/>
  <c r="O118" i="11"/>
  <c r="O91" i="11"/>
  <c r="O90" i="11"/>
  <c r="O71" i="11"/>
  <c r="O74" i="11"/>
  <c r="O69" i="11"/>
  <c r="O54" i="11"/>
  <c r="O505" i="11"/>
  <c r="O488" i="11"/>
  <c r="O616" i="11"/>
  <c r="O559" i="11"/>
  <c r="O471" i="11"/>
  <c r="O652" i="11"/>
  <c r="O587" i="11"/>
  <c r="O490" i="11"/>
  <c r="O524" i="11"/>
  <c r="O463" i="11"/>
  <c r="O441" i="11"/>
  <c r="O430" i="11"/>
  <c r="O421" i="11"/>
  <c r="O429" i="11"/>
  <c r="O491" i="11"/>
  <c r="O566" i="11"/>
  <c r="O502" i="11"/>
  <c r="O383" i="11"/>
  <c r="O404" i="11"/>
  <c r="O359" i="11"/>
  <c r="O380" i="11"/>
  <c r="O455" i="11"/>
  <c r="O382" i="11"/>
  <c r="O450" i="11"/>
  <c r="O356" i="11"/>
  <c r="O315" i="11"/>
  <c r="O407" i="11"/>
  <c r="O355" i="11"/>
  <c r="O299" i="11"/>
  <c r="O284" i="11"/>
  <c r="O370" i="11"/>
  <c r="O405" i="11"/>
  <c r="O340" i="11"/>
  <c r="O303" i="11"/>
  <c r="O264" i="11"/>
  <c r="O252" i="11"/>
  <c r="O318" i="11"/>
  <c r="O249" i="11"/>
  <c r="O305" i="11"/>
  <c r="O209" i="11"/>
  <c r="O226" i="11"/>
  <c r="O220" i="11"/>
  <c r="O274" i="11"/>
  <c r="O202" i="11"/>
  <c r="O227" i="11"/>
  <c r="O173" i="11"/>
  <c r="O221" i="11"/>
  <c r="O160" i="11"/>
  <c r="O181" i="11"/>
  <c r="O135" i="11"/>
  <c r="O190" i="11"/>
  <c r="O176" i="11"/>
  <c r="O130" i="11"/>
  <c r="O97" i="11"/>
  <c r="O127" i="11"/>
  <c r="O132" i="11"/>
  <c r="O104" i="11"/>
  <c r="O113" i="11"/>
  <c r="O88" i="11"/>
  <c r="O85" i="11"/>
  <c r="O112" i="11"/>
  <c r="O66" i="11"/>
  <c r="O65" i="11"/>
  <c r="O50" i="11"/>
  <c r="D52" i="11"/>
  <c r="AA52" i="11"/>
  <c r="E52" i="11"/>
  <c r="Y72" i="11"/>
  <c r="Y130" i="11"/>
  <c r="Y140" i="11"/>
  <c r="Y153" i="11"/>
  <c r="Y112" i="11"/>
  <c r="Y100" i="11"/>
  <c r="Y110" i="11"/>
  <c r="Y122" i="11"/>
  <c r="Y127" i="11"/>
  <c r="Y85" i="11"/>
  <c r="Y120" i="11"/>
  <c r="Y138" i="11"/>
  <c r="Y116" i="11"/>
  <c r="Y158" i="11"/>
  <c r="Y128" i="11"/>
  <c r="Y150" i="11"/>
  <c r="Y113" i="11"/>
  <c r="Y117" i="11"/>
  <c r="Y131" i="11"/>
  <c r="Y132" i="11"/>
  <c r="Y144" i="11"/>
  <c r="Y146" i="11"/>
  <c r="Y134" i="11"/>
  <c r="Y151" i="11"/>
  <c r="Y137" i="11"/>
  <c r="Y157" i="11"/>
  <c r="Y183" i="11"/>
  <c r="Y186" i="11"/>
  <c r="Y189" i="11"/>
  <c r="Y199" i="11"/>
  <c r="Y207" i="11"/>
  <c r="Y215" i="11"/>
  <c r="Y223" i="11"/>
  <c r="Y168" i="11"/>
  <c r="Y181" i="11"/>
  <c r="Y177" i="11"/>
  <c r="Y136" i="11"/>
  <c r="Y169" i="11"/>
  <c r="Y179" i="11"/>
  <c r="Y159" i="11"/>
  <c r="Y160" i="11"/>
  <c r="Y161" i="11"/>
  <c r="Y190" i="11"/>
  <c r="Y193" i="11"/>
  <c r="Y204" i="11"/>
  <c r="Y239" i="11"/>
  <c r="Y196" i="11"/>
  <c r="Y235" i="11"/>
  <c r="Y284" i="11"/>
  <c r="Y162" i="11"/>
  <c r="Y219" i="11"/>
  <c r="Y221" i="11"/>
  <c r="Y213" i="11"/>
  <c r="Y180" i="11"/>
  <c r="Y203" i="11"/>
  <c r="Y205" i="11"/>
  <c r="Y182" i="11"/>
  <c r="Y197" i="11"/>
  <c r="Y220" i="11"/>
  <c r="Y212" i="11"/>
  <c r="Y225" i="11"/>
  <c r="Y229" i="11"/>
  <c r="Y250" i="11"/>
  <c r="Y273" i="11"/>
  <c r="Y231" i="11"/>
  <c r="Y240" i="11"/>
  <c r="Y242" i="11"/>
  <c r="Y259" i="11"/>
  <c r="Y262" i="11"/>
  <c r="Y265" i="11"/>
  <c r="Y296" i="11"/>
  <c r="Y304" i="11"/>
  <c r="Y312" i="11"/>
  <c r="Y232" i="11"/>
  <c r="Y251" i="11"/>
  <c r="Y254" i="11"/>
  <c r="Y257" i="11"/>
  <c r="Y209" i="11"/>
  <c r="Y249" i="11"/>
  <c r="Y241" i="11"/>
  <c r="Y236" i="11"/>
  <c r="Y272" i="11"/>
  <c r="Y206" i="11"/>
  <c r="Y266" i="11"/>
  <c r="Y289" i="11"/>
  <c r="Y302" i="11"/>
  <c r="Y282" i="11"/>
  <c r="Y292" i="11"/>
  <c r="Y294" i="11"/>
  <c r="Y311" i="11"/>
  <c r="Y328" i="11"/>
  <c r="Y338" i="11"/>
  <c r="Y348" i="11"/>
  <c r="Y356" i="11"/>
  <c r="Y364" i="11"/>
  <c r="Y372" i="11"/>
  <c r="Y380" i="11"/>
  <c r="Y388" i="11"/>
  <c r="Y274" i="11"/>
  <c r="Y303" i="11"/>
  <c r="Y306" i="11"/>
  <c r="Y309" i="11"/>
  <c r="Y288" i="11"/>
  <c r="Y295" i="11"/>
  <c r="Y298" i="11"/>
  <c r="Y301" i="11"/>
  <c r="Y228" i="11"/>
  <c r="Y281" i="11"/>
  <c r="Y286" i="11"/>
  <c r="Y290" i="11"/>
  <c r="Y293" i="11"/>
  <c r="Y256" i="11"/>
  <c r="Y278" i="11"/>
  <c r="Y258" i="11"/>
  <c r="Y336" i="11"/>
  <c r="Y342" i="11"/>
  <c r="Y378" i="11"/>
  <c r="Y404" i="11"/>
  <c r="Y275" i="11"/>
  <c r="Y344" i="11"/>
  <c r="Y368" i="11"/>
  <c r="Y370" i="11"/>
  <c r="Y320" i="11"/>
  <c r="Y332" i="11"/>
  <c r="Y308" i="11"/>
  <c r="Y324" i="11"/>
  <c r="Y346" i="11"/>
  <c r="Y369" i="11"/>
  <c r="Y322" i="11"/>
  <c r="Y353" i="11"/>
  <c r="Y360" i="11"/>
  <c r="Y400" i="11"/>
  <c r="Y371" i="11"/>
  <c r="Y405" i="11"/>
  <c r="Y417" i="11"/>
  <c r="Y425" i="11"/>
  <c r="Y433" i="11"/>
  <c r="Y441" i="11"/>
  <c r="Y449" i="11"/>
  <c r="Y457" i="11"/>
  <c r="Y310" i="11"/>
  <c r="Y317" i="11"/>
  <c r="Y326" i="11"/>
  <c r="Y341" i="11"/>
  <c r="Y355" i="11"/>
  <c r="Y392" i="11"/>
  <c r="Y398" i="11"/>
  <c r="Y362" i="11"/>
  <c r="Y385" i="11"/>
  <c r="Y387" i="11"/>
  <c r="Y386" i="11"/>
  <c r="Y361" i="11"/>
  <c r="Y384" i="11"/>
  <c r="Y334" i="11"/>
  <c r="Y345" i="11"/>
  <c r="Y354" i="11"/>
  <c r="Y377" i="11"/>
  <c r="Y414" i="11"/>
  <c r="Y455" i="11"/>
  <c r="Y473" i="11"/>
  <c r="Y397" i="11"/>
  <c r="Y445" i="11"/>
  <c r="Y447" i="11"/>
  <c r="Y464" i="11"/>
  <c r="Y469" i="11"/>
  <c r="Y479" i="11"/>
  <c r="Y485" i="11"/>
  <c r="Y493" i="11"/>
  <c r="Y501" i="11"/>
  <c r="Y509" i="11"/>
  <c r="Y517" i="11"/>
  <c r="Y525" i="11"/>
  <c r="Y533" i="11"/>
  <c r="Y541" i="11"/>
  <c r="Y314" i="11"/>
  <c r="Y403" i="11"/>
  <c r="Y437" i="11"/>
  <c r="Y439" i="11"/>
  <c r="Y456" i="11"/>
  <c r="Y459" i="11"/>
  <c r="Y394" i="11"/>
  <c r="Y406" i="11"/>
  <c r="Y407" i="11"/>
  <c r="Y429" i="11"/>
  <c r="Y431" i="11"/>
  <c r="Y454" i="11"/>
  <c r="Y462" i="11"/>
  <c r="Y463" i="11"/>
  <c r="Y465" i="11"/>
  <c r="Y358" i="11"/>
  <c r="Y374" i="11"/>
  <c r="Y421" i="11"/>
  <c r="Y423" i="11"/>
  <c r="Y440" i="11"/>
  <c r="Y443" i="11"/>
  <c r="Y446" i="11"/>
  <c r="Y413" i="11"/>
  <c r="Y415" i="11"/>
  <c r="Y438" i="11"/>
  <c r="Y396" i="11"/>
  <c r="Y430" i="11"/>
  <c r="Y319" i="11"/>
  <c r="Y470" i="11"/>
  <c r="Y481" i="11"/>
  <c r="Y483" i="11"/>
  <c r="Y506" i="11"/>
  <c r="Y547" i="11"/>
  <c r="Y419" i="11"/>
  <c r="Y471" i="11"/>
  <c r="Y472" i="11"/>
  <c r="Y492" i="11"/>
  <c r="Y495" i="11"/>
  <c r="Y498" i="11"/>
  <c r="Y537" i="11"/>
  <c r="Y539" i="11"/>
  <c r="Y562" i="11"/>
  <c r="Y566" i="11"/>
  <c r="Y570" i="11"/>
  <c r="Y578" i="11"/>
  <c r="Y586" i="11"/>
  <c r="Y594" i="11"/>
  <c r="Y602" i="11"/>
  <c r="Y610" i="11"/>
  <c r="Y618" i="11"/>
  <c r="Y626" i="11"/>
  <c r="Y634" i="11"/>
  <c r="Y642" i="11"/>
  <c r="Y651" i="11"/>
  <c r="Y482" i="11"/>
  <c r="Y523" i="11"/>
  <c r="Y546" i="11"/>
  <c r="Y416" i="11"/>
  <c r="Y478" i="11"/>
  <c r="Y515" i="11"/>
  <c r="Y538" i="11"/>
  <c r="Y555" i="11"/>
  <c r="Y505" i="11"/>
  <c r="Y507" i="11"/>
  <c r="Y524" i="11"/>
  <c r="Y527" i="11"/>
  <c r="Y530" i="11"/>
  <c r="Y422" i="11"/>
  <c r="Y461" i="11"/>
  <c r="Y480" i="11"/>
  <c r="Y499" i="11"/>
  <c r="Y522" i="11"/>
  <c r="Y491" i="11"/>
  <c r="Y531" i="11"/>
  <c r="Y549" i="11"/>
  <c r="Y591" i="11"/>
  <c r="Y632" i="11"/>
  <c r="Y474" i="11"/>
  <c r="Y490" i="11"/>
  <c r="Y577" i="11"/>
  <c r="Y580" i="11"/>
  <c r="Y583" i="11"/>
  <c r="Y622" i="11"/>
  <c r="Y624" i="11"/>
  <c r="Y641" i="11"/>
  <c r="Y644" i="11"/>
  <c r="Y647" i="11"/>
  <c r="Y649" i="11"/>
  <c r="Y663" i="11"/>
  <c r="Y489" i="11"/>
  <c r="Y511" i="11"/>
  <c r="Y529" i="11"/>
  <c r="Y572" i="11"/>
  <c r="Y575" i="11"/>
  <c r="Y484" i="11"/>
  <c r="Y556" i="11"/>
  <c r="Y606" i="11"/>
  <c r="Y608" i="11"/>
  <c r="Y559" i="11"/>
  <c r="Y600" i="11"/>
  <c r="Y553" i="11"/>
  <c r="Y567" i="11"/>
  <c r="Y592" i="11"/>
  <c r="Y615" i="11"/>
  <c r="Y487" i="11"/>
  <c r="Y514" i="11"/>
  <c r="Y557" i="11"/>
  <c r="Y568" i="11"/>
  <c r="Y584" i="11"/>
  <c r="Y601" i="11"/>
  <c r="Y633" i="11"/>
  <c r="Y665" i="11"/>
  <c r="Y596" i="11"/>
  <c r="Y623" i="11"/>
  <c r="Y628" i="11"/>
  <c r="Y680" i="11"/>
  <c r="Y683" i="11"/>
  <c r="Y686" i="11"/>
  <c r="Y548" i="11"/>
  <c r="Y574" i="11"/>
  <c r="Y614" i="11"/>
  <c r="Y616" i="11"/>
  <c r="Y640" i="11"/>
  <c r="Y655" i="11"/>
  <c r="Y662" i="11"/>
  <c r="Y582" i="11"/>
  <c r="Y599" i="11"/>
  <c r="Y604" i="11"/>
  <c r="Y620" i="11"/>
  <c r="Y625" i="11"/>
  <c r="Y639" i="11"/>
  <c r="Y646" i="11"/>
  <c r="Y652" i="11"/>
  <c r="Y657" i="11"/>
  <c r="Y402" i="11"/>
  <c r="Y475" i="11"/>
  <c r="Y654" i="11"/>
  <c r="Y659" i="11"/>
  <c r="Y668" i="11"/>
  <c r="Y508" i="11"/>
  <c r="Y565" i="11"/>
  <c r="Y593" i="11"/>
  <c r="Y607" i="11"/>
  <c r="Y617" i="11"/>
  <c r="Y631" i="11"/>
  <c r="Y636" i="11"/>
  <c r="Y648" i="11"/>
  <c r="Y664" i="11"/>
  <c r="Y676" i="11"/>
  <c r="Y685" i="11"/>
  <c r="Y690" i="11"/>
  <c r="Y694" i="11"/>
  <c r="Y576" i="11"/>
  <c r="Y660" i="11"/>
  <c r="Y667" i="11"/>
  <c r="Y675" i="11"/>
  <c r="Y706" i="11"/>
  <c r="Y682" i="11"/>
  <c r="Y670" i="11"/>
  <c r="Y681" i="11"/>
  <c r="Y687" i="11"/>
  <c r="Y688" i="11"/>
  <c r="Y691" i="11"/>
  <c r="Y692" i="11"/>
  <c r="Y695" i="11"/>
  <c r="Y638" i="11"/>
  <c r="Y702" i="11"/>
  <c r="Y718" i="11"/>
  <c r="Y726" i="11"/>
  <c r="Y719" i="11"/>
  <c r="Y724" i="11"/>
  <c r="Y731" i="11"/>
  <c r="Y747" i="11"/>
  <c r="Y751" i="11"/>
  <c r="Y755" i="11"/>
  <c r="Y759" i="11"/>
  <c r="Y763" i="11"/>
  <c r="Y767" i="11"/>
  <c r="Y679" i="11"/>
  <c r="Y704" i="11"/>
  <c r="Y708" i="11"/>
  <c r="Y714" i="11"/>
  <c r="Y722" i="11"/>
  <c r="Y744" i="11"/>
  <c r="Y674" i="11"/>
  <c r="Y684" i="11"/>
  <c r="Y720" i="11"/>
  <c r="Y727" i="11"/>
  <c r="Y710" i="11"/>
  <c r="Y715" i="11"/>
  <c r="Y696" i="11"/>
  <c r="Y698" i="11"/>
  <c r="Y703" i="11"/>
  <c r="Y711" i="11"/>
  <c r="Y716" i="11"/>
  <c r="Y723" i="11"/>
  <c r="Y671" i="11"/>
  <c r="Y700" i="11"/>
  <c r="Y730" i="11"/>
  <c r="Y707" i="11"/>
  <c r="Y712" i="11"/>
  <c r="Y728" i="11"/>
  <c r="Y738" i="11"/>
  <c r="Y762" i="11"/>
  <c r="Y764" i="11"/>
  <c r="Y734" i="11"/>
  <c r="Y732" i="11"/>
  <c r="Y735" i="11"/>
  <c r="Y743" i="11"/>
  <c r="Y754" i="11"/>
  <c r="Y752" i="11"/>
  <c r="Y768" i="11"/>
  <c r="Y770" i="11"/>
  <c r="Y757" i="11"/>
  <c r="Y758" i="11"/>
  <c r="Y766" i="11"/>
  <c r="Y783" i="11"/>
  <c r="Y787" i="11"/>
  <c r="Y791" i="11"/>
  <c r="Y795" i="11"/>
  <c r="Y808" i="11"/>
  <c r="Y810" i="11"/>
  <c r="Y812" i="11"/>
  <c r="Y814" i="11"/>
  <c r="Y816" i="11"/>
  <c r="Y818" i="11"/>
  <c r="Y820" i="11"/>
  <c r="Y822" i="11"/>
  <c r="Y824" i="11"/>
  <c r="Y826" i="11"/>
  <c r="Y828" i="11"/>
  <c r="Y830" i="11"/>
  <c r="Y832" i="11"/>
  <c r="Y834" i="11"/>
  <c r="Y836" i="11"/>
  <c r="Y838" i="11"/>
  <c r="Y840" i="11"/>
  <c r="Y842" i="11"/>
  <c r="Y756" i="11"/>
  <c r="Y761" i="11"/>
  <c r="Y771" i="11"/>
  <c r="Y773" i="11"/>
  <c r="Y775" i="11"/>
  <c r="Y777" i="11"/>
  <c r="Y801" i="11"/>
  <c r="Y746" i="11"/>
  <c r="Y784" i="11"/>
  <c r="Y750" i="11"/>
  <c r="Y781" i="11"/>
  <c r="Y785" i="11"/>
  <c r="Y789" i="11"/>
  <c r="Y793" i="11"/>
  <c r="Y797" i="11"/>
  <c r="Y807" i="11"/>
  <c r="Y748" i="11"/>
  <c r="Y760" i="11"/>
  <c r="Y809" i="11"/>
  <c r="Y844" i="11"/>
  <c r="Y860" i="11"/>
  <c r="Y854" i="11"/>
  <c r="Y857" i="11"/>
  <c r="Y867" i="11"/>
  <c r="Y879" i="11"/>
  <c r="Y882" i="11"/>
  <c r="Y883" i="11"/>
  <c r="Y884" i="11"/>
  <c r="Y885" i="11"/>
  <c r="Y886" i="11"/>
  <c r="Y887" i="11"/>
  <c r="Y888" i="11"/>
  <c r="Y889" i="11"/>
  <c r="Y890" i="11"/>
  <c r="Y891" i="11"/>
  <c r="Y892" i="11"/>
  <c r="Y893" i="11"/>
  <c r="Y894" i="11"/>
  <c r="Y895" i="11"/>
  <c r="Y896" i="11"/>
  <c r="Y897" i="11"/>
  <c r="Y898" i="11"/>
  <c r="Y899" i="11"/>
  <c r="Y900" i="11"/>
  <c r="Y901" i="11"/>
  <c r="Y902" i="11"/>
  <c r="Y903" i="11"/>
  <c r="Y904" i="11"/>
  <c r="Y905" i="11"/>
  <c r="Y906" i="11"/>
  <c r="Y907" i="11"/>
  <c r="Y908" i="11"/>
  <c r="Y909" i="11"/>
  <c r="Y910" i="11"/>
  <c r="Y911" i="11"/>
  <c r="Y912" i="11"/>
  <c r="Y913" i="11"/>
  <c r="Y914" i="11"/>
  <c r="Y915" i="11"/>
  <c r="Y916" i="11"/>
  <c r="Y917" i="11"/>
  <c r="Y918" i="11"/>
  <c r="Y919" i="11"/>
  <c r="Y920" i="11"/>
  <c r="Y921" i="11"/>
  <c r="Y922" i="11"/>
  <c r="Y923" i="11"/>
  <c r="Y924" i="11"/>
  <c r="Y925" i="11"/>
  <c r="Y926" i="11"/>
  <c r="Y927" i="11"/>
  <c r="Y928" i="11"/>
  <c r="Y929" i="11"/>
  <c r="Y931" i="11"/>
  <c r="Y932" i="11"/>
  <c r="Y933" i="11"/>
  <c r="Y815" i="11"/>
  <c r="Y823" i="11"/>
  <c r="Y831" i="11"/>
  <c r="Y839" i="11"/>
  <c r="Y848" i="11"/>
  <c r="Y851" i="11"/>
  <c r="Y864" i="11"/>
  <c r="Y868" i="11"/>
  <c r="Y876" i="11"/>
  <c r="Y845" i="11"/>
  <c r="Y858" i="11"/>
  <c r="Y861" i="11"/>
  <c r="Y869" i="11"/>
  <c r="Y873" i="11"/>
  <c r="Y881" i="11"/>
  <c r="Y813" i="11"/>
  <c r="Y821" i="11"/>
  <c r="Y829" i="11"/>
  <c r="Y852" i="11"/>
  <c r="Y855" i="11"/>
  <c r="Y846" i="11"/>
  <c r="Y849" i="11"/>
  <c r="Y862" i="11"/>
  <c r="Y871" i="11"/>
  <c r="Y875" i="11"/>
  <c r="Y856" i="11"/>
  <c r="Y872" i="11"/>
  <c r="Y850" i="11"/>
  <c r="Y980" i="11"/>
  <c r="Y981" i="11"/>
  <c r="Y982" i="11"/>
  <c r="Y983" i="11"/>
  <c r="Y984" i="11"/>
  <c r="Y985" i="11"/>
  <c r="Y986" i="11"/>
  <c r="Y987" i="11"/>
  <c r="Y988" i="11"/>
  <c r="Y989" i="11"/>
  <c r="Y990" i="11"/>
  <c r="Y991" i="11"/>
  <c r="Y992" i="11"/>
  <c r="Y993" i="11"/>
  <c r="Y994" i="11"/>
  <c r="Y995" i="11"/>
  <c r="Y996" i="11"/>
  <c r="Y997" i="11"/>
  <c r="Y998" i="11"/>
  <c r="Y999" i="11"/>
  <c r="Y1000" i="11"/>
  <c r="Y1001" i="11"/>
  <c r="Y1002" i="11"/>
  <c r="Y1003" i="11"/>
  <c r="Y1004" i="11"/>
  <c r="Y1005" i="11"/>
  <c r="Y1006" i="11"/>
  <c r="Y1007" i="11"/>
  <c r="Y1011" i="11"/>
  <c r="Y1015" i="11"/>
  <c r="Y1034" i="11"/>
  <c r="Y1017" i="11"/>
  <c r="Y1021" i="11"/>
  <c r="Y1025" i="11"/>
  <c r="Y1027" i="11"/>
  <c r="Y1035" i="11"/>
  <c r="Y1041" i="11"/>
  <c r="Y1042" i="11"/>
  <c r="Y1043" i="11"/>
  <c r="Y1044" i="11"/>
  <c r="Y1045" i="11"/>
  <c r="Y1046" i="11"/>
  <c r="Y1047" i="11"/>
  <c r="Y1048" i="11"/>
  <c r="Y1049" i="11"/>
  <c r="Y1050" i="11"/>
  <c r="Y1051" i="11"/>
  <c r="Y1052" i="11"/>
  <c r="Y1053" i="11"/>
  <c r="Y1054" i="11"/>
  <c r="Y1055" i="11"/>
  <c r="Y1056" i="11"/>
  <c r="Y1012" i="11"/>
  <c r="Y1016" i="11"/>
  <c r="Y1008" i="11"/>
  <c r="Y1018" i="11"/>
  <c r="Y1022" i="11"/>
  <c r="Y1029" i="11"/>
  <c r="Y1009" i="11"/>
  <c r="Y1013" i="11"/>
  <c r="Y1026" i="11"/>
  <c r="Y1030" i="11"/>
  <c r="Y1019" i="11"/>
  <c r="Y1023" i="11"/>
  <c r="Y1031" i="11"/>
  <c r="Y1010" i="11"/>
  <c r="Y1014" i="11"/>
  <c r="Y1028" i="11"/>
  <c r="Y1032" i="11"/>
  <c r="Y1020" i="11"/>
  <c r="Y1024" i="11"/>
  <c r="Y1033" i="11"/>
  <c r="Y1310" i="11"/>
  <c r="Y1318" i="11"/>
  <c r="Y1322" i="11"/>
  <c r="Y1326" i="11"/>
  <c r="Y1308" i="11"/>
  <c r="Y1306" i="11"/>
  <c r="Y1314" i="11"/>
  <c r="Y1327" i="11"/>
  <c r="Y1312" i="11"/>
  <c r="Y1489" i="11"/>
  <c r="Y1483" i="11"/>
  <c r="Y1467" i="11"/>
  <c r="Y1451" i="11"/>
  <c r="Y1435" i="11"/>
  <c r="Y1419" i="11"/>
  <c r="Y1393" i="11"/>
  <c r="Y1316" i="11"/>
  <c r="Y1388" i="11"/>
  <c r="Y1372" i="11"/>
  <c r="Y1324" i="11"/>
  <c r="Y1453" i="11"/>
  <c r="Y1386" i="11"/>
  <c r="Y1370" i="11"/>
  <c r="Y1362" i="11"/>
  <c r="Y1354" i="11"/>
  <c r="Y1346" i="11"/>
  <c r="Y1338" i="11"/>
  <c r="Y1330" i="11"/>
  <c r="Y1292" i="11"/>
  <c r="Y1284" i="11"/>
  <c r="Y1170" i="11"/>
  <c r="Y1484" i="11"/>
  <c r="Y1468" i="11"/>
  <c r="Y1452" i="11"/>
  <c r="Y1436" i="11"/>
  <c r="Y1420" i="11"/>
  <c r="Y1404" i="11"/>
  <c r="Y1195" i="11"/>
  <c r="Y1189" i="11"/>
  <c r="Y1196" i="11"/>
  <c r="Y1276" i="11"/>
  <c r="Y1268" i="11"/>
  <c r="Y1260" i="11"/>
  <c r="Y1252" i="11"/>
  <c r="Y1244" i="11"/>
  <c r="Y1236" i="11"/>
  <c r="Y1228" i="11"/>
  <c r="Y1210" i="11"/>
  <c r="Y1176" i="11"/>
  <c r="Y1198" i="11"/>
  <c r="Y1166" i="11"/>
  <c r="Y1150" i="11"/>
  <c r="Y1100" i="11"/>
  <c r="Y1068" i="11"/>
  <c r="Y1103" i="11"/>
  <c r="Y1130" i="11"/>
  <c r="Y1075" i="11"/>
  <c r="Y1109" i="11"/>
  <c r="Y1171" i="11"/>
  <c r="Y1155" i="11"/>
  <c r="Y1128" i="11"/>
  <c r="Y1078" i="11"/>
  <c r="Y1123" i="11"/>
  <c r="Y1037" i="11"/>
  <c r="Y1133" i="11"/>
  <c r="Y1092" i="11"/>
  <c r="Y974" i="11"/>
  <c r="Y956" i="11"/>
  <c r="Y939" i="11"/>
  <c r="Y930" i="11"/>
  <c r="Y827" i="11"/>
  <c r="Y975" i="11"/>
  <c r="Y959" i="11"/>
  <c r="Y870" i="11"/>
  <c r="Y877" i="11"/>
  <c r="Y957" i="11"/>
  <c r="Y786" i="11"/>
  <c r="Y769" i="11"/>
  <c r="Y736" i="11"/>
  <c r="Y721" i="11"/>
  <c r="Y701" i="11"/>
  <c r="Y693" i="11"/>
  <c r="Y585" i="11"/>
  <c r="Y579" i="11"/>
  <c r="Y532" i="11"/>
  <c r="Y629" i="11"/>
  <c r="Y497" i="11"/>
  <c r="Y589" i="11"/>
  <c r="Y558" i="11"/>
  <c r="Y503" i="11"/>
  <c r="Y453" i="11"/>
  <c r="Y467" i="11"/>
  <c r="Y512" i="11"/>
  <c r="Y382" i="11"/>
  <c r="Y452" i="11"/>
  <c r="Y408" i="11"/>
  <c r="Y363" i="11"/>
  <c r="Y357" i="11"/>
  <c r="Y333" i="11"/>
  <c r="Y291" i="11"/>
  <c r="Y166" i="11"/>
  <c r="Y267" i="11"/>
  <c r="Y323" i="11"/>
  <c r="Y244" i="11"/>
  <c r="Y255" i="11"/>
  <c r="Y195" i="11"/>
  <c r="Y176" i="11"/>
  <c r="Y171" i="11"/>
  <c r="Y210" i="11"/>
  <c r="Y173" i="11"/>
  <c r="Y154" i="11"/>
  <c r="Y126" i="11"/>
  <c r="Y119" i="11"/>
  <c r="Y69" i="11"/>
  <c r="Y67" i="11"/>
  <c r="Y105" i="11"/>
  <c r="Y56" i="11"/>
  <c r="Y373" i="11"/>
  <c r="Y263" i="11"/>
  <c r="Y175" i="11"/>
  <c r="Y135" i="11"/>
  <c r="Y99" i="11"/>
  <c r="Y54" i="11"/>
  <c r="Y543" i="11"/>
  <c r="Y581" i="11"/>
  <c r="Y494" i="11"/>
  <c r="Y520" i="11"/>
  <c r="Y337" i="11"/>
  <c r="Y276" i="11"/>
  <c r="Y234" i="11"/>
  <c r="Y214" i="11"/>
  <c r="Y188" i="11"/>
  <c r="Y133" i="11"/>
  <c r="Y59" i="11"/>
  <c r="Y1387" i="11"/>
  <c r="Y1371" i="11"/>
  <c r="Y1411" i="11"/>
  <c r="Y1449" i="11"/>
  <c r="Y1433" i="11"/>
  <c r="Y1417" i="11"/>
  <c r="Y1390" i="11"/>
  <c r="Y1296" i="11"/>
  <c r="Y1397" i="11"/>
  <c r="Y1377" i="11"/>
  <c r="Y1305" i="11"/>
  <c r="Y1361" i="11"/>
  <c r="Y1353" i="11"/>
  <c r="Y1345" i="11"/>
  <c r="Y1337" i="11"/>
  <c r="Y1329" i="11"/>
  <c r="Y1291" i="11"/>
  <c r="Y1302" i="11"/>
  <c r="Y1323" i="11"/>
  <c r="Y1482" i="11"/>
  <c r="Y1466" i="11"/>
  <c r="Y1450" i="11"/>
  <c r="Y1434" i="11"/>
  <c r="Y1418" i="11"/>
  <c r="Y1402" i="11"/>
  <c r="Y1192" i="11"/>
  <c r="Y1168" i="11"/>
  <c r="Y1186" i="11"/>
  <c r="Y1275" i="11"/>
  <c r="Y1267" i="11"/>
  <c r="Y1259" i="11"/>
  <c r="Y1251" i="11"/>
  <c r="Y1243" i="11"/>
  <c r="Y1235" i="11"/>
  <c r="Y1227" i="11"/>
  <c r="Y1209" i="11"/>
  <c r="Y1174" i="11"/>
  <c r="Y1194" i="11"/>
  <c r="Y1164" i="11"/>
  <c r="Y1148" i="11"/>
  <c r="Y1094" i="11"/>
  <c r="Y1064" i="11"/>
  <c r="Y1093" i="11"/>
  <c r="Y1122" i="11"/>
  <c r="Y1071" i="11"/>
  <c r="Y1101" i="11"/>
  <c r="Y1169" i="11"/>
  <c r="Y1153" i="11"/>
  <c r="Y1120" i="11"/>
  <c r="Y1074" i="11"/>
  <c r="Y1115" i="11"/>
  <c r="Y1082" i="11"/>
  <c r="Y1140" i="11"/>
  <c r="Y1132" i="11"/>
  <c r="Y972" i="11"/>
  <c r="Y948" i="11"/>
  <c r="Y819" i="11"/>
  <c r="Y973" i="11"/>
  <c r="Y952" i="11"/>
  <c r="Y866" i="11"/>
  <c r="Y958" i="11"/>
  <c r="Y865" i="11"/>
  <c r="Y949" i="11"/>
  <c r="Y782" i="11"/>
  <c r="Y765" i="11"/>
  <c r="Y804" i="11"/>
  <c r="Y717" i="11"/>
  <c r="Y699" i="11"/>
  <c r="Y653" i="11"/>
  <c r="Y689" i="11"/>
  <c r="Y713" i="11"/>
  <c r="Y669" i="11"/>
  <c r="Y519" i="11"/>
  <c r="Y551" i="11"/>
  <c r="Y605" i="11"/>
  <c r="Y560" i="11"/>
  <c r="Y451" i="11"/>
  <c r="Y466" i="11"/>
  <c r="Y486" i="11"/>
  <c r="Y426" i="11"/>
  <c r="Y335" i="11"/>
  <c r="Y391" i="11"/>
  <c r="Y458" i="11"/>
  <c r="Y339" i="11"/>
  <c r="Y318" i="11"/>
  <c r="Y307" i="11"/>
  <c r="Y351" i="11"/>
  <c r="Y248" i="11"/>
  <c r="Y261" i="11"/>
  <c r="Y305" i="11"/>
  <c r="Y198" i="11"/>
  <c r="Y211" i="11"/>
  <c r="Y287" i="11"/>
  <c r="Y216" i="11"/>
  <c r="Y118" i="11"/>
  <c r="Y155" i="11"/>
  <c r="Y152" i="11"/>
  <c r="Y167" i="11"/>
  <c r="Y148" i="11"/>
  <c r="Y145" i="11"/>
  <c r="Y124" i="11"/>
  <c r="Y68" i="11"/>
  <c r="Y75" i="11"/>
  <c r="Y91" i="11"/>
  <c r="Y95" i="11"/>
  <c r="Y87" i="11"/>
  <c r="Y90" i="11"/>
  <c r="Y65" i="11"/>
  <c r="Y247" i="11"/>
  <c r="Y230" i="11"/>
  <c r="Y80" i="11"/>
  <c r="Y817" i="11"/>
  <c r="Y1479" i="11"/>
  <c r="Y1463" i="11"/>
  <c r="Y1447" i="11"/>
  <c r="Y1431" i="11"/>
  <c r="Y1415" i="11"/>
  <c r="Y1384" i="11"/>
  <c r="Y1368" i="11"/>
  <c r="Y1413" i="11"/>
  <c r="Y1382" i="11"/>
  <c r="Y1298" i="11"/>
  <c r="Y1187" i="11"/>
  <c r="Y1360" i="11"/>
  <c r="Y1352" i="11"/>
  <c r="Y1344" i="11"/>
  <c r="Y1336" i="11"/>
  <c r="Y1328" i="11"/>
  <c r="Y1290" i="11"/>
  <c r="Y1319" i="11"/>
  <c r="Y1480" i="11"/>
  <c r="Y1464" i="11"/>
  <c r="Y1448" i="11"/>
  <c r="Y1432" i="11"/>
  <c r="Y1416" i="11"/>
  <c r="Y1301" i="11"/>
  <c r="Y1221" i="11"/>
  <c r="Y1219" i="11"/>
  <c r="Y1274" i="11"/>
  <c r="Y1266" i="11"/>
  <c r="Y1258" i="11"/>
  <c r="Y1250" i="11"/>
  <c r="Y1242" i="11"/>
  <c r="Y1234" i="11"/>
  <c r="Y1226" i="11"/>
  <c r="Y1205" i="11"/>
  <c r="Y1220" i="11"/>
  <c r="Y1172" i="11"/>
  <c r="Y1190" i="11"/>
  <c r="Y1162" i="11"/>
  <c r="Y1146" i="11"/>
  <c r="Y1091" i="11"/>
  <c r="Y1060" i="11"/>
  <c r="Y1090" i="11"/>
  <c r="Y1114" i="11"/>
  <c r="Y1067" i="11"/>
  <c r="Y1183" i="11"/>
  <c r="Y1167" i="11"/>
  <c r="Y1151" i="11"/>
  <c r="Y1112" i="11"/>
  <c r="Y1070" i="11"/>
  <c r="Y1107" i="11"/>
  <c r="Y1126" i="11"/>
  <c r="Y1077" i="11"/>
  <c r="Y1139" i="11"/>
  <c r="Y1129" i="11"/>
  <c r="Y970" i="11"/>
  <c r="Y940" i="11"/>
  <c r="Y811" i="11"/>
  <c r="Y971" i="11"/>
  <c r="Y944" i="11"/>
  <c r="Y951" i="11"/>
  <c r="Y950" i="11"/>
  <c r="Y853" i="11"/>
  <c r="Y941" i="11"/>
  <c r="Y796" i="11"/>
  <c r="Y803" i="11"/>
  <c r="Y778" i="11"/>
  <c r="Y753" i="11"/>
  <c r="Y800" i="11"/>
  <c r="Y740" i="11"/>
  <c r="Y678" i="11"/>
  <c r="Y737" i="11"/>
  <c r="Y650" i="11"/>
  <c r="Y697" i="11"/>
  <c r="Y637" i="11"/>
  <c r="Y513" i="11"/>
  <c r="Y595" i="11"/>
  <c r="Y603" i="11"/>
  <c r="Y476" i="11"/>
  <c r="Y564" i="11"/>
  <c r="Y627" i="11"/>
  <c r="Y536" i="11"/>
  <c r="Y436" i="11"/>
  <c r="Y435" i="11"/>
  <c r="Y448" i="11"/>
  <c r="Y444" i="11"/>
  <c r="Y418" i="11"/>
  <c r="Y442" i="11"/>
  <c r="Y389" i="11"/>
  <c r="Y313" i="11"/>
  <c r="Y383" i="11"/>
  <c r="Y316" i="11"/>
  <c r="Y299" i="11"/>
  <c r="Y343" i="11"/>
  <c r="Y270" i="11"/>
  <c r="Y246" i="11"/>
  <c r="Y238" i="11"/>
  <c r="Y271" i="11"/>
  <c r="Y279" i="11"/>
  <c r="Y253" i="11"/>
  <c r="Y200" i="11"/>
  <c r="Y226" i="11"/>
  <c r="Y142" i="11"/>
  <c r="Y129" i="11"/>
  <c r="Y125" i="11"/>
  <c r="Y93" i="11"/>
  <c r="Y79" i="11"/>
  <c r="Y98" i="11"/>
  <c r="Y92" i="11"/>
  <c r="Y89" i="11"/>
  <c r="Y237" i="11"/>
  <c r="Y81" i="11"/>
  <c r="Y790" i="11"/>
  <c r="Y561" i="11"/>
  <c r="Y420" i="11"/>
  <c r="Y107" i="11"/>
  <c r="Y1409" i="11"/>
  <c r="Y1383" i="11"/>
  <c r="Y1445" i="11"/>
  <c r="Y1429" i="11"/>
  <c r="Y1389" i="11"/>
  <c r="Y1373" i="11"/>
  <c r="Y1485" i="11"/>
  <c r="Y1367" i="11"/>
  <c r="Y1359" i="11"/>
  <c r="Y1351" i="11"/>
  <c r="Y1343" i="11"/>
  <c r="Y1335" i="11"/>
  <c r="Y1313" i="11"/>
  <c r="Y1289" i="11"/>
  <c r="Y1315" i="11"/>
  <c r="Y1478" i="11"/>
  <c r="Y1462" i="11"/>
  <c r="Y1446" i="11"/>
  <c r="Y1430" i="11"/>
  <c r="Y1414" i="11"/>
  <c r="Y1283" i="11"/>
  <c r="Y1216" i="11"/>
  <c r="Y1215" i="11"/>
  <c r="Y1281" i="11"/>
  <c r="Y1273" i="11"/>
  <c r="Y1265" i="11"/>
  <c r="Y1257" i="11"/>
  <c r="Y1249" i="11"/>
  <c r="Y1241" i="11"/>
  <c r="Y1233" i="11"/>
  <c r="Y1225" i="11"/>
  <c r="Y1201" i="11"/>
  <c r="Y1185" i="11"/>
  <c r="Y1223" i="11"/>
  <c r="Y1160" i="11"/>
  <c r="Y1144" i="11"/>
  <c r="Y1040" i="11"/>
  <c r="Y1106" i="11"/>
  <c r="Y1063" i="11"/>
  <c r="Y1088" i="11"/>
  <c r="Y1181" i="11"/>
  <c r="Y1165" i="11"/>
  <c r="Y1149" i="11"/>
  <c r="Y1104" i="11"/>
  <c r="Y1066" i="11"/>
  <c r="Y1099" i="11"/>
  <c r="Y1118" i="11"/>
  <c r="Y1073" i="11"/>
  <c r="Y1138" i="11"/>
  <c r="Y1121" i="11"/>
  <c r="Y968" i="11"/>
  <c r="Y863" i="11"/>
  <c r="Y953" i="11"/>
  <c r="Y969" i="11"/>
  <c r="Y936" i="11"/>
  <c r="Y943" i="11"/>
  <c r="Y942" i="11"/>
  <c r="Y841" i="11"/>
  <c r="Y792" i="11"/>
  <c r="Y799" i="11"/>
  <c r="Y774" i="11"/>
  <c r="Y749" i="11"/>
  <c r="Y798" i="11"/>
  <c r="Y733" i="11"/>
  <c r="Y677" i="11"/>
  <c r="Y598" i="11"/>
  <c r="Y468" i="11"/>
  <c r="Y588" i="11"/>
  <c r="Y504" i="11"/>
  <c r="Y571" i="11"/>
  <c r="Y432" i="11"/>
  <c r="Y526" i="11"/>
  <c r="Y427" i="11"/>
  <c r="Y395" i="11"/>
  <c r="Y428" i="11"/>
  <c r="Y330" i="11"/>
  <c r="Y327" i="11"/>
  <c r="Y285" i="11"/>
  <c r="Y264" i="11"/>
  <c r="Y277" i="11"/>
  <c r="Y217" i="11"/>
  <c r="Y191" i="11"/>
  <c r="Y202" i="11"/>
  <c r="Y218" i="11"/>
  <c r="Y187" i="11"/>
  <c r="Y121" i="11"/>
  <c r="Y164" i="11"/>
  <c r="Y111" i="11"/>
  <c r="Y58" i="11"/>
  <c r="Y74" i="11"/>
  <c r="Y101" i="11"/>
  <c r="Y83" i="11"/>
  <c r="Y115" i="11"/>
  <c r="Y1475" i="11"/>
  <c r="Y1459" i="11"/>
  <c r="Y1443" i="11"/>
  <c r="Y1427" i="11"/>
  <c r="Y1400" i="11"/>
  <c r="Y1320" i="11"/>
  <c r="Y1403" i="11"/>
  <c r="Y1380" i="11"/>
  <c r="Y1378" i="11"/>
  <c r="Y1366" i="11"/>
  <c r="Y1358" i="11"/>
  <c r="Y1350" i="11"/>
  <c r="Y1342" i="11"/>
  <c r="Y1334" i="11"/>
  <c r="Y1300" i="11"/>
  <c r="Y1288" i="11"/>
  <c r="Y1307" i="11"/>
  <c r="Y1476" i="11"/>
  <c r="Y1460" i="11"/>
  <c r="Y1444" i="11"/>
  <c r="Y1428" i="11"/>
  <c r="Y1412" i="11"/>
  <c r="Y1212" i="11"/>
  <c r="Y1211" i="11"/>
  <c r="Y1280" i="11"/>
  <c r="Y1272" i="11"/>
  <c r="Y1264" i="11"/>
  <c r="Y1256" i="11"/>
  <c r="Y1248" i="11"/>
  <c r="Y1240" i="11"/>
  <c r="Y1232" i="11"/>
  <c r="Y1222" i="11"/>
  <c r="Y1197" i="11"/>
  <c r="Y1184" i="11"/>
  <c r="Y1217" i="11"/>
  <c r="Y1158" i="11"/>
  <c r="Y1142" i="11"/>
  <c r="Y1036" i="11"/>
  <c r="Y1083" i="11"/>
  <c r="Y1098" i="11"/>
  <c r="Y1059" i="11"/>
  <c r="Y1179" i="11"/>
  <c r="Y1163" i="11"/>
  <c r="Y1147" i="11"/>
  <c r="Y1096" i="11"/>
  <c r="Y1062" i="11"/>
  <c r="Y1110" i="11"/>
  <c r="Y1069" i="11"/>
  <c r="Y1137" i="11"/>
  <c r="Y1113" i="11"/>
  <c r="Y966" i="11"/>
  <c r="Y859" i="11"/>
  <c r="Y945" i="11"/>
  <c r="Y967" i="11"/>
  <c r="Y935" i="11"/>
  <c r="Y934" i="11"/>
  <c r="Y837" i="11"/>
  <c r="Y788" i="11"/>
  <c r="Y779" i="11"/>
  <c r="Y745" i="11"/>
  <c r="Y802" i="11"/>
  <c r="Y673" i="11"/>
  <c r="Y741" i="11"/>
  <c r="Y666" i="11"/>
  <c r="Y658" i="11"/>
  <c r="Y645" i="11"/>
  <c r="Y630" i="11"/>
  <c r="Y672" i="11"/>
  <c r="Y500" i="11"/>
  <c r="Y554" i="11"/>
  <c r="Y573" i="11"/>
  <c r="Y534" i="11"/>
  <c r="Y597" i="11"/>
  <c r="Y502" i="11"/>
  <c r="Y424" i="11"/>
  <c r="Y410" i="11"/>
  <c r="Y379" i="11"/>
  <c r="Y412" i="11"/>
  <c r="Y365" i="11"/>
  <c r="Y329" i="11"/>
  <c r="Y300" i="11"/>
  <c r="Y409" i="11"/>
  <c r="Y349" i="11"/>
  <c r="Y321" i="11"/>
  <c r="Y297" i="11"/>
  <c r="Y243" i="11"/>
  <c r="Y252" i="11"/>
  <c r="Y268" i="11"/>
  <c r="Y233" i="11"/>
  <c r="Y245" i="11"/>
  <c r="Y163" i="11"/>
  <c r="Y165" i="11"/>
  <c r="Y185" i="11"/>
  <c r="Y149" i="11"/>
  <c r="Y96" i="11"/>
  <c r="Y108" i="11"/>
  <c r="Y123" i="11"/>
  <c r="Y70" i="11"/>
  <c r="Y102" i="11"/>
  <c r="Y82" i="11"/>
  <c r="Y97" i="11"/>
  <c r="Y315" i="11"/>
  <c r="Y76" i="11"/>
  <c r="Y772" i="11"/>
  <c r="Y587" i="11"/>
  <c r="Y516" i="11"/>
  <c r="Y510" i="11"/>
  <c r="Y367" i="11"/>
  <c r="Y381" i="11"/>
  <c r="Y147" i="11"/>
  <c r="Y172" i="11"/>
  <c r="Y62" i="11"/>
  <c r="Y1394" i="11"/>
  <c r="Y1379" i="11"/>
  <c r="Y1399" i="11"/>
  <c r="Y1481" i="11"/>
  <c r="Y1441" i="11"/>
  <c r="Y1425" i="11"/>
  <c r="Y1405" i="11"/>
  <c r="Y1385" i="11"/>
  <c r="Y1369" i="11"/>
  <c r="Y1317" i="11"/>
  <c r="Y1321" i="11"/>
  <c r="Y1477" i="11"/>
  <c r="Y1395" i="11"/>
  <c r="Y1365" i="11"/>
  <c r="Y1357" i="11"/>
  <c r="Y1349" i="11"/>
  <c r="Y1341" i="11"/>
  <c r="Y1333" i="11"/>
  <c r="Y1295" i="11"/>
  <c r="Y1287" i="11"/>
  <c r="Y1304" i="11"/>
  <c r="Y1297" i="11"/>
  <c r="Y1309" i="11"/>
  <c r="Y1474" i="11"/>
  <c r="Y1458" i="11"/>
  <c r="Y1442" i="11"/>
  <c r="Y1426" i="11"/>
  <c r="Y1410" i="11"/>
  <c r="Y1207" i="11"/>
  <c r="Y1208" i="11"/>
  <c r="Y1279" i="11"/>
  <c r="Y1271" i="11"/>
  <c r="Y1263" i="11"/>
  <c r="Y1255" i="11"/>
  <c r="Y1247" i="11"/>
  <c r="Y1239" i="11"/>
  <c r="Y1231" i="11"/>
  <c r="Y1191" i="11"/>
  <c r="Y1193" i="11"/>
  <c r="Y1182" i="11"/>
  <c r="Y1213" i="11"/>
  <c r="Y1156" i="11"/>
  <c r="Y1124" i="11"/>
  <c r="Y1080" i="11"/>
  <c r="Y1127" i="11"/>
  <c r="Y1039" i="11"/>
  <c r="Y1081" i="11"/>
  <c r="Y1177" i="11"/>
  <c r="Y1161" i="11"/>
  <c r="Y1145" i="11"/>
  <c r="Y1058" i="11"/>
  <c r="Y1086" i="11"/>
  <c r="Y1102" i="11"/>
  <c r="Y1065" i="11"/>
  <c r="Y1136" i="11"/>
  <c r="Y1105" i="11"/>
  <c r="Y964" i="11"/>
  <c r="Y880" i="11"/>
  <c r="Y954" i="11"/>
  <c r="Y847" i="11"/>
  <c r="Y937" i="11"/>
  <c r="Y965" i="11"/>
  <c r="Y833" i="11"/>
  <c r="Y780" i="11"/>
  <c r="Y739" i="11"/>
  <c r="Y729" i="11"/>
  <c r="Y705" i="11"/>
  <c r="Y661" i="11"/>
  <c r="Y643" i="11"/>
  <c r="Y612" i="11"/>
  <c r="Y609" i="11"/>
  <c r="Y656" i="11"/>
  <c r="Y545" i="11"/>
  <c r="Y569" i="11"/>
  <c r="Y611" i="11"/>
  <c r="Y528" i="11"/>
  <c r="Y518" i="11"/>
  <c r="Y496" i="11"/>
  <c r="Y347" i="11"/>
  <c r="Y552" i="11"/>
  <c r="Y401" i="11"/>
  <c r="Y450" i="11"/>
  <c r="Y350" i="11"/>
  <c r="Y375" i="11"/>
  <c r="Y390" i="11"/>
  <c r="Y399" i="11"/>
  <c r="Y269" i="11"/>
  <c r="Y192" i="11"/>
  <c r="Y114" i="11"/>
  <c r="Y635" i="11"/>
  <c r="Y477" i="11"/>
  <c r="Y376" i="11"/>
  <c r="Y366" i="11"/>
  <c r="Y283" i="11"/>
  <c r="Y201" i="11"/>
  <c r="Y178" i="11"/>
  <c r="Y61" i="11"/>
  <c r="U50" i="11"/>
  <c r="V50" i="11" s="1"/>
  <c r="W50" i="11" s="1"/>
  <c r="Y1487" i="11"/>
  <c r="Y1471" i="11"/>
  <c r="Y1455" i="11"/>
  <c r="Y1439" i="11"/>
  <c r="Y1423" i="11"/>
  <c r="Y1401" i="11"/>
  <c r="Y1392" i="11"/>
  <c r="Y1311" i="11"/>
  <c r="Y1376" i="11"/>
  <c r="Y1473" i="11"/>
  <c r="Y1303" i="11"/>
  <c r="Y1396" i="11"/>
  <c r="Y1469" i="11"/>
  <c r="Y1374" i="11"/>
  <c r="Y1364" i="11"/>
  <c r="Y1356" i="11"/>
  <c r="Y1348" i="11"/>
  <c r="Y1340" i="11"/>
  <c r="Y1332" i="11"/>
  <c r="Y1294" i="11"/>
  <c r="Y1286" i="11"/>
  <c r="Y1282" i="11"/>
  <c r="Y1299" i="11"/>
  <c r="Y1488" i="11"/>
  <c r="Y1472" i="11"/>
  <c r="Y1456" i="11"/>
  <c r="Y1440" i="11"/>
  <c r="Y1424" i="11"/>
  <c r="Y1408" i="11"/>
  <c r="Y1203" i="11"/>
  <c r="Y1204" i="11"/>
  <c r="Y1278" i="11"/>
  <c r="Y1270" i="11"/>
  <c r="Y1262" i="11"/>
  <c r="Y1254" i="11"/>
  <c r="Y1246" i="11"/>
  <c r="Y1238" i="11"/>
  <c r="Y1230" i="11"/>
  <c r="Y1218" i="11"/>
  <c r="Y1188" i="11"/>
  <c r="Y1180" i="11"/>
  <c r="Y1206" i="11"/>
  <c r="Y1154" i="11"/>
  <c r="Y1116" i="11"/>
  <c r="Y1076" i="11"/>
  <c r="Y1119" i="11"/>
  <c r="Y1089" i="11"/>
  <c r="Y1125" i="11"/>
  <c r="Y1175" i="11"/>
  <c r="Y1159" i="11"/>
  <c r="Y1143" i="11"/>
  <c r="Y1087" i="11"/>
  <c r="Y1038" i="11"/>
  <c r="Y1061" i="11"/>
  <c r="Y1135" i="11"/>
  <c r="Y1097" i="11"/>
  <c r="Y978" i="11"/>
  <c r="Y962" i="11"/>
  <c r="Y955" i="11"/>
  <c r="Y946" i="11"/>
  <c r="Y843" i="11"/>
  <c r="Y979" i="11"/>
  <c r="Y963" i="11"/>
  <c r="Y878" i="11"/>
  <c r="Y825" i="11"/>
  <c r="Y776" i="11"/>
  <c r="Y794" i="11"/>
  <c r="Y725" i="11"/>
  <c r="Y621" i="11"/>
  <c r="Y613" i="11"/>
  <c r="Y590" i="11"/>
  <c r="Y544" i="11"/>
  <c r="Y540" i="11"/>
  <c r="Y521" i="11"/>
  <c r="Y550" i="11"/>
  <c r="Y542" i="11"/>
  <c r="Y325" i="11"/>
  <c r="Y434" i="11"/>
  <c r="Y393" i="11"/>
  <c r="Y340" i="11"/>
  <c r="Y359" i="11"/>
  <c r="Y280" i="11"/>
  <c r="Y174" i="11"/>
  <c r="Y227" i="11"/>
  <c r="Y224" i="11"/>
  <c r="Y208" i="11"/>
  <c r="Y194" i="11"/>
  <c r="Y184" i="11"/>
  <c r="Y143" i="11"/>
  <c r="Y156" i="11"/>
  <c r="Y139" i="11"/>
  <c r="Y103" i="11"/>
  <c r="Y88" i="11"/>
  <c r="Y109" i="11"/>
  <c r="Y104" i="11"/>
  <c r="Y64" i="11"/>
  <c r="Y84" i="11"/>
  <c r="Y1375" i="11"/>
  <c r="Y1391" i="11"/>
  <c r="Y1457" i="11"/>
  <c r="Y1437" i="11"/>
  <c r="Y1421" i="11"/>
  <c r="Y1398" i="11"/>
  <c r="Y1407" i="11"/>
  <c r="Y1381" i="11"/>
  <c r="Y1461" i="11"/>
  <c r="Y1465" i="11"/>
  <c r="Y1325" i="11"/>
  <c r="Y1363" i="11"/>
  <c r="Y1355" i="11"/>
  <c r="Y1347" i="11"/>
  <c r="Y1339" i="11"/>
  <c r="Y1331" i="11"/>
  <c r="Y1293" i="11"/>
  <c r="Y1285" i="11"/>
  <c r="Y1486" i="11"/>
  <c r="Y1470" i="11"/>
  <c r="Y1454" i="11"/>
  <c r="Y1438" i="11"/>
  <c r="Y1422" i="11"/>
  <c r="Y1406" i="11"/>
  <c r="Y1199" i="11"/>
  <c r="Y1200" i="11"/>
  <c r="Y1277" i="11"/>
  <c r="Y1269" i="11"/>
  <c r="Y1261" i="11"/>
  <c r="Y1245" i="11"/>
  <c r="Y1237" i="11"/>
  <c r="Y1229" i="11"/>
  <c r="Y1202" i="11"/>
  <c r="Y1152" i="11"/>
  <c r="Y1108" i="11"/>
  <c r="Y1111" i="11"/>
  <c r="Y1079" i="11"/>
  <c r="Y1157" i="11"/>
  <c r="Y1141" i="11"/>
  <c r="Y1131" i="11"/>
  <c r="Y1085" i="11"/>
  <c r="Y1057" i="11"/>
  <c r="Y1095" i="11"/>
  <c r="Y960" i="11"/>
  <c r="Y947" i="11"/>
  <c r="Y835" i="11"/>
  <c r="Y961" i="11"/>
  <c r="Y806" i="11"/>
  <c r="Y742" i="11"/>
  <c r="Y619" i="11"/>
  <c r="Y563" i="11"/>
  <c r="Y535" i="11"/>
  <c r="Y411" i="11"/>
  <c r="Y352" i="11"/>
  <c r="Y331" i="11"/>
  <c r="Y170" i="11"/>
  <c r="Y222" i="11"/>
  <c r="Y106" i="11"/>
  <c r="Y77" i="11"/>
  <c r="Y1224" i="11"/>
  <c r="Y1253" i="11"/>
  <c r="Y1214" i="11"/>
  <c r="Y1178" i="11"/>
  <c r="Y1072" i="11"/>
  <c r="Y1117" i="11"/>
  <c r="Y1173" i="11"/>
  <c r="Y1084" i="11"/>
  <c r="Y1134" i="11"/>
  <c r="Y976" i="11"/>
  <c r="Y938" i="11"/>
  <c r="Y977" i="11"/>
  <c r="Y874" i="11"/>
  <c r="Y805" i="11"/>
  <c r="Y709" i="11"/>
  <c r="Y488" i="11"/>
  <c r="Y460" i="11"/>
  <c r="Y260" i="11"/>
  <c r="Y141" i="11"/>
  <c r="O1323" i="11"/>
  <c r="O1318" i="11"/>
  <c r="O1302" i="11"/>
  <c r="O1286" i="11"/>
  <c r="O1482" i="11"/>
  <c r="O1474" i="11"/>
  <c r="O1466" i="11"/>
  <c r="O1458" i="11"/>
  <c r="O1450" i="11"/>
  <c r="O1442" i="11"/>
  <c r="O1434" i="11"/>
  <c r="O1426" i="11"/>
  <c r="O1418" i="11"/>
  <c r="O1410" i="11"/>
  <c r="O1402" i="11"/>
  <c r="O1394" i="11"/>
  <c r="O1386" i="11"/>
  <c r="O1378" i="11"/>
  <c r="O1370" i="11"/>
  <c r="O1362" i="11"/>
  <c r="O1354" i="11"/>
  <c r="O1346" i="11"/>
  <c r="O1338" i="11"/>
  <c r="O1330" i="11"/>
  <c r="O1303" i="11"/>
  <c r="O1287" i="11"/>
  <c r="O1277" i="11"/>
  <c r="O1269" i="11"/>
  <c r="O1261" i="11"/>
  <c r="O1253" i="11"/>
  <c r="O1245" i="11"/>
  <c r="O1237" i="11"/>
  <c r="O1229" i="11"/>
  <c r="O1221" i="11"/>
  <c r="O1213" i="11"/>
  <c r="O1205" i="11"/>
  <c r="O1197" i="11"/>
  <c r="O1027" i="11"/>
  <c r="O1035" i="11"/>
  <c r="O1015" i="11"/>
  <c r="O1187" i="11"/>
  <c r="O1179" i="11"/>
  <c r="O1171" i="11"/>
  <c r="O1163" i="11"/>
  <c r="O1155" i="11"/>
  <c r="O1147" i="11"/>
  <c r="O1139" i="11"/>
  <c r="O1131" i="11"/>
  <c r="O1123" i="11"/>
  <c r="O1115" i="11"/>
  <c r="O1107" i="11"/>
  <c r="O1099" i="11"/>
  <c r="O1091" i="11"/>
  <c r="O1083" i="11"/>
  <c r="O1075" i="11"/>
  <c r="O1067" i="11"/>
  <c r="O1059" i="11"/>
  <c r="O1051" i="11"/>
  <c r="O1043" i="11"/>
  <c r="O1018" i="11"/>
  <c r="O1005" i="11"/>
  <c r="O997" i="11"/>
  <c r="O989" i="11"/>
  <c r="O981" i="11"/>
  <c r="O844" i="11"/>
  <c r="O850" i="11"/>
  <c r="O820" i="11"/>
  <c r="O838" i="11"/>
  <c r="O975" i="11"/>
  <c r="O967" i="11"/>
  <c r="O959" i="11"/>
  <c r="O951" i="11"/>
  <c r="O943" i="11"/>
  <c r="O935" i="11"/>
  <c r="O927" i="11"/>
  <c r="O919" i="11"/>
  <c r="O911" i="11"/>
  <c r="O903" i="11"/>
  <c r="O895" i="11"/>
  <c r="O887" i="11"/>
  <c r="O858" i="11"/>
  <c r="O816" i="11"/>
  <c r="O799" i="11"/>
  <c r="O859" i="11"/>
  <c r="O843" i="11"/>
  <c r="O827" i="11"/>
  <c r="O811" i="11"/>
  <c r="O798" i="11"/>
  <c r="O790" i="11"/>
  <c r="O782" i="11"/>
  <c r="O774" i="11"/>
  <c r="O769" i="11"/>
  <c r="O738" i="11"/>
  <c r="O730" i="11"/>
  <c r="O743" i="11"/>
  <c r="O764" i="11"/>
  <c r="O722" i="11"/>
  <c r="O688" i="11"/>
  <c r="O675" i="11"/>
  <c r="O596" i="11"/>
  <c r="O719" i="11"/>
  <c r="O673" i="11"/>
  <c r="O663" i="11"/>
  <c r="O713" i="11"/>
  <c r="O647" i="11"/>
  <c r="O638" i="11"/>
  <c r="O667" i="11"/>
  <c r="O582" i="11"/>
  <c r="O581" i="11"/>
  <c r="O659" i="11"/>
  <c r="O554" i="11"/>
  <c r="O622" i="11"/>
  <c r="O649" i="11"/>
  <c r="O585" i="11"/>
  <c r="O519" i="11"/>
  <c r="O497" i="11"/>
  <c r="O479" i="11"/>
  <c r="O485" i="11"/>
  <c r="O608" i="11"/>
  <c r="O551" i="11"/>
  <c r="O469" i="11"/>
  <c r="O643" i="11"/>
  <c r="O579" i="11"/>
  <c r="O473" i="11"/>
  <c r="O516" i="11"/>
  <c r="O461" i="11"/>
  <c r="O435" i="11"/>
  <c r="O413" i="11"/>
  <c r="O408" i="11"/>
  <c r="O547" i="11"/>
  <c r="O483" i="11"/>
  <c r="O558" i="11"/>
  <c r="O494" i="11"/>
  <c r="O464" i="11"/>
  <c r="O384" i="11"/>
  <c r="O338" i="11"/>
  <c r="O322" i="11"/>
  <c r="O447" i="11"/>
  <c r="O369" i="11"/>
  <c r="O442" i="11"/>
  <c r="O375" i="11"/>
  <c r="O300" i="11"/>
  <c r="O385" i="11"/>
  <c r="O347" i="11"/>
  <c r="O296" i="11"/>
  <c r="O248" i="11"/>
  <c r="O362" i="11"/>
  <c r="O397" i="11"/>
  <c r="O336" i="11"/>
  <c r="O295" i="11"/>
  <c r="O239" i="11"/>
  <c r="O246" i="11"/>
  <c r="O310" i="11"/>
  <c r="O233" i="11"/>
  <c r="O297" i="11"/>
  <c r="O283" i="11"/>
  <c r="O222" i="11"/>
  <c r="O203" i="11"/>
  <c r="O266" i="11"/>
  <c r="O199" i="11"/>
  <c r="O210" i="11"/>
  <c r="O188" i="11"/>
  <c r="O213" i="11"/>
  <c r="O148" i="11"/>
  <c r="O164" i="11"/>
  <c r="O108" i="11"/>
  <c r="O182" i="11"/>
  <c r="O166" i="11"/>
  <c r="O123" i="11"/>
  <c r="O126" i="11"/>
  <c r="O111" i="11"/>
  <c r="O117" i="11"/>
  <c r="O92" i="11"/>
  <c r="O89" i="11"/>
  <c r="O73" i="11"/>
  <c r="O84" i="11"/>
  <c r="O107" i="11"/>
  <c r="O60" i="11"/>
  <c r="O95" i="11"/>
  <c r="O52" i="11"/>
  <c r="C53" i="11"/>
  <c r="B54" i="11"/>
  <c r="O1319" i="11"/>
  <c r="O1316" i="11"/>
  <c r="O1300" i="11"/>
  <c r="O1284" i="11"/>
  <c r="O1481" i="11"/>
  <c r="O1473" i="11"/>
  <c r="O1465" i="11"/>
  <c r="O1457" i="11"/>
  <c r="O1449" i="11"/>
  <c r="O1441" i="11"/>
  <c r="O1433" i="11"/>
  <c r="O1425" i="11"/>
  <c r="O1417" i="11"/>
  <c r="O1409" i="11"/>
  <c r="O1401" i="11"/>
  <c r="O1393" i="11"/>
  <c r="O1385" i="11"/>
  <c r="O1377" i="11"/>
  <c r="O1369" i="11"/>
  <c r="O1361" i="11"/>
  <c r="O1353" i="11"/>
  <c r="O1345" i="11"/>
  <c r="O1337" i="11"/>
  <c r="O1329" i="11"/>
  <c r="O1301" i="11"/>
  <c r="O1285" i="11"/>
  <c r="O1276" i="11"/>
  <c r="O1268" i="11"/>
  <c r="O1260" i="11"/>
  <c r="O1252" i="11"/>
  <c r="O1244" i="11"/>
  <c r="O1236" i="11"/>
  <c r="O1228" i="11"/>
  <c r="O1220" i="11"/>
  <c r="O1212" i="11"/>
  <c r="O1204" i="11"/>
  <c r="O1196" i="11"/>
  <c r="O1013" i="11"/>
  <c r="O1016" i="11"/>
  <c r="O1011" i="11"/>
  <c r="O1186" i="11"/>
  <c r="O1178" i="11"/>
  <c r="O1170" i="11"/>
  <c r="O1162" i="11"/>
  <c r="O1154" i="11"/>
  <c r="O1146" i="11"/>
  <c r="O1138" i="11"/>
  <c r="O1130" i="11"/>
  <c r="O1122" i="11"/>
  <c r="O1114" i="11"/>
  <c r="O1106" i="11"/>
  <c r="O1098" i="11"/>
  <c r="O1090" i="11"/>
  <c r="O1082" i="11"/>
  <c r="O1074" i="11"/>
  <c r="O1066" i="11"/>
  <c r="O1058" i="11"/>
  <c r="O1050" i="11"/>
  <c r="O1042" i="11"/>
  <c r="O1031" i="11"/>
  <c r="O1004" i="11"/>
  <c r="O996" i="11"/>
  <c r="O988" i="11"/>
  <c r="O980" i="11"/>
  <c r="O842" i="11"/>
  <c r="O881" i="11"/>
  <c r="O812" i="11"/>
  <c r="O830" i="11"/>
  <c r="O974" i="11"/>
  <c r="O966" i="11"/>
  <c r="O958" i="11"/>
  <c r="O950" i="11"/>
  <c r="O942" i="11"/>
  <c r="O934" i="11"/>
  <c r="O926" i="11"/>
  <c r="O918" i="11"/>
  <c r="O910" i="11"/>
  <c r="O902" i="11"/>
  <c r="O894" i="11"/>
  <c r="O886" i="11"/>
  <c r="O877" i="11"/>
  <c r="O802" i="11"/>
  <c r="O754" i="11"/>
  <c r="O857" i="11"/>
  <c r="O841" i="11"/>
  <c r="O825" i="11"/>
  <c r="O809" i="11"/>
  <c r="O797" i="11"/>
  <c r="O789" i="11"/>
  <c r="O781" i="11"/>
  <c r="O773" i="11"/>
  <c r="O767" i="11"/>
  <c r="O726" i="11"/>
  <c r="O728" i="11"/>
  <c r="O740" i="11"/>
  <c r="O760" i="11"/>
  <c r="O674" i="11"/>
  <c r="O669" i="11"/>
  <c r="O687" i="11"/>
  <c r="O591" i="11"/>
  <c r="O715" i="11"/>
  <c r="O630" i="11"/>
  <c r="O655" i="11"/>
  <c r="O709" i="11"/>
  <c r="O626" i="11"/>
  <c r="O636" i="11"/>
  <c r="O657" i="11"/>
  <c r="O607" i="11"/>
  <c r="O578" i="11"/>
  <c r="O644" i="11"/>
  <c r="O538" i="11"/>
  <c r="O597" i="11"/>
  <c r="O641" i="11"/>
  <c r="O577" i="11"/>
  <c r="O506" i="11"/>
  <c r="O561" i="11"/>
  <c r="O453" i="11"/>
  <c r="O478" i="11"/>
  <c r="O600" i="11"/>
  <c r="O546" i="11"/>
  <c r="O676" i="11"/>
  <c r="O635" i="11"/>
  <c r="O571" i="11"/>
  <c r="O425" i="11"/>
  <c r="O508" i="11"/>
  <c r="O436" i="11"/>
  <c r="O422" i="11"/>
  <c r="O409" i="11"/>
  <c r="O406" i="11"/>
  <c r="O539" i="11"/>
  <c r="O472" i="11"/>
  <c r="O550" i="11"/>
  <c r="O486" i="11"/>
  <c r="O456" i="11"/>
  <c r="O361" i="11"/>
  <c r="O317" i="11"/>
  <c r="O402" i="11"/>
  <c r="O439" i="11"/>
  <c r="O358" i="11"/>
  <c r="O434" i="11"/>
  <c r="O372" i="11"/>
  <c r="O291" i="11"/>
  <c r="O368" i="11"/>
  <c r="O339" i="11"/>
  <c r="O290" i="11"/>
  <c r="O314" i="11"/>
  <c r="O354" i="11"/>
  <c r="O389" i="11"/>
  <c r="O330" i="11"/>
  <c r="O287" i="11"/>
  <c r="O272" i="11"/>
  <c r="O263" i="11"/>
  <c r="O302" i="11"/>
  <c r="O231" i="11"/>
  <c r="O279" i="11"/>
  <c r="O275" i="11"/>
  <c r="O217" i="11"/>
  <c r="O194" i="11"/>
  <c r="O258" i="11"/>
  <c r="O285" i="11"/>
  <c r="O207" i="11"/>
  <c r="O161" i="11"/>
  <c r="O205" i="11"/>
  <c r="O136" i="11"/>
  <c r="O191" i="11"/>
  <c r="O146" i="11"/>
  <c r="O177" i="11"/>
  <c r="O155" i="11"/>
  <c r="O115" i="11"/>
  <c r="O120" i="11"/>
  <c r="O178" i="11"/>
  <c r="O101" i="11"/>
  <c r="O147" i="11"/>
  <c r="O102" i="11"/>
  <c r="O70" i="11"/>
  <c r="O81" i="11"/>
  <c r="O83" i="11"/>
  <c r="O55" i="11"/>
  <c r="O87" i="11"/>
  <c r="O72" i="11"/>
  <c r="Y55" i="11"/>
  <c r="AD50" i="11" l="1"/>
  <c r="AE50" i="11" s="1"/>
  <c r="AF50" i="11" s="1"/>
  <c r="B55" i="11"/>
  <c r="C54" i="11"/>
  <c r="AA53" i="11"/>
  <c r="D53" i="11"/>
  <c r="E53" i="11"/>
  <c r="AB51" i="11" l="1"/>
  <c r="AC51" i="11" s="1"/>
  <c r="A51" i="11"/>
  <c r="Z51" i="11"/>
  <c r="D54" i="11"/>
  <c r="AA54" i="11"/>
  <c r="E54" i="11"/>
  <c r="B56" i="11"/>
  <c r="C55" i="11"/>
  <c r="P51" i="11"/>
  <c r="Q51" i="11" s="1"/>
  <c r="R51" i="11" s="1"/>
  <c r="F51" i="11"/>
  <c r="G51" i="11" s="1"/>
  <c r="H51" i="11" s="1"/>
  <c r="K51" i="11"/>
  <c r="L51" i="11" s="1"/>
  <c r="M51" i="11" s="1"/>
  <c r="U51" i="11"/>
  <c r="V51" i="11" s="1"/>
  <c r="W51" i="11" s="1"/>
  <c r="D55" i="11" l="1"/>
  <c r="AA55" i="11"/>
  <c r="E55" i="11"/>
  <c r="AD51" i="11"/>
  <c r="AE51" i="11" s="1"/>
  <c r="C56" i="11"/>
  <c r="B57" i="11"/>
  <c r="B58" i="11" l="1"/>
  <c r="C57" i="11"/>
  <c r="D56" i="11"/>
  <c r="AA56" i="11"/>
  <c r="E56" i="11"/>
  <c r="AF51" i="11"/>
  <c r="A52" i="11"/>
  <c r="AB52" i="11"/>
  <c r="AC52" i="11" s="1"/>
  <c r="Z52" i="11"/>
  <c r="D57" i="11" l="1"/>
  <c r="AA57" i="11"/>
  <c r="E57" i="11"/>
  <c r="C58" i="11"/>
  <c r="B59" i="11"/>
  <c r="K52" i="11"/>
  <c r="L52" i="11" s="1"/>
  <c r="M52" i="11" s="1"/>
  <c r="P52" i="11"/>
  <c r="Q52" i="11" s="1"/>
  <c r="R52" i="11" s="1"/>
  <c r="F52" i="11"/>
  <c r="G52" i="11" s="1"/>
  <c r="H52" i="11" s="1"/>
  <c r="U52" i="11"/>
  <c r="V52" i="11" s="1"/>
  <c r="W52" i="11" s="1"/>
  <c r="AD52" i="11" l="1"/>
  <c r="AE52" i="11" s="1"/>
  <c r="AF52" i="11" s="1"/>
  <c r="B60" i="11"/>
  <c r="C59" i="11"/>
  <c r="AA58" i="11"/>
  <c r="D58" i="11"/>
  <c r="E58" i="11"/>
  <c r="AB53" i="11" l="1"/>
  <c r="AC53" i="11" s="1"/>
  <c r="Z53" i="11"/>
  <c r="A53" i="11"/>
  <c r="AA59" i="11"/>
  <c r="D59" i="11"/>
  <c r="E59" i="11"/>
  <c r="B61" i="11"/>
  <c r="C60" i="11"/>
  <c r="F53" i="11"/>
  <c r="G53" i="11" s="1"/>
  <c r="H53" i="11" s="1"/>
  <c r="P53" i="11"/>
  <c r="Q53" i="11" s="1"/>
  <c r="R53" i="11" s="1"/>
  <c r="K53" i="11"/>
  <c r="L53" i="11" s="1"/>
  <c r="M53" i="11" s="1"/>
  <c r="U53" i="11"/>
  <c r="V53" i="11" s="1"/>
  <c r="W53" i="11" s="1"/>
  <c r="AD53" i="11" l="1"/>
  <c r="AE53" i="11" s="1"/>
  <c r="AF53" i="11" s="1"/>
  <c r="AA60" i="11"/>
  <c r="D60" i="11"/>
  <c r="E60" i="11"/>
  <c r="C61" i="11"/>
  <c r="B62" i="11"/>
  <c r="Z54" i="11" l="1"/>
  <c r="AB54" i="11"/>
  <c r="AC54" i="11" s="1"/>
  <c r="A54" i="11"/>
  <c r="C62" i="11"/>
  <c r="B63" i="11"/>
  <c r="AA61" i="11"/>
  <c r="D61" i="11"/>
  <c r="E61" i="11"/>
  <c r="F54" i="11"/>
  <c r="G54" i="11" s="1"/>
  <c r="H54" i="11" s="1"/>
  <c r="P54" i="11"/>
  <c r="Q54" i="11" s="1"/>
  <c r="R54" i="11" s="1"/>
  <c r="K54" i="11"/>
  <c r="L54" i="11" s="1"/>
  <c r="M54" i="11" s="1"/>
  <c r="U54" i="11"/>
  <c r="V54" i="11" s="1"/>
  <c r="W54" i="11" s="1"/>
  <c r="C63" i="11" l="1"/>
  <c r="B64" i="11"/>
  <c r="AD54" i="11"/>
  <c r="AE54" i="11" s="1"/>
  <c r="AA62" i="11"/>
  <c r="D62" i="11"/>
  <c r="E62" i="11"/>
  <c r="B65" i="11" l="1"/>
  <c r="C64" i="11"/>
  <c r="AA63" i="11"/>
  <c r="D63" i="11"/>
  <c r="E63" i="11"/>
  <c r="AF54" i="11"/>
  <c r="A55" i="11"/>
  <c r="Z55" i="11"/>
  <c r="AB55" i="11"/>
  <c r="AC55" i="11" s="1"/>
  <c r="F55" i="11" l="1"/>
  <c r="G55" i="11" s="1"/>
  <c r="H55" i="11" s="1"/>
  <c r="P55" i="11"/>
  <c r="Q55" i="11" s="1"/>
  <c r="R55" i="11" s="1"/>
  <c r="U55" i="11"/>
  <c r="V55" i="11" s="1"/>
  <c r="W55" i="11" s="1"/>
  <c r="K55" i="11"/>
  <c r="L55" i="11" s="1"/>
  <c r="M55" i="11" s="1"/>
  <c r="D64" i="11"/>
  <c r="AA64" i="11"/>
  <c r="E64" i="11"/>
  <c r="B66" i="11"/>
  <c r="C65" i="11"/>
  <c r="D65" i="11" l="1"/>
  <c r="AA65" i="11"/>
  <c r="E65" i="11"/>
  <c r="C66" i="11"/>
  <c r="B67" i="11"/>
  <c r="AD55" i="11"/>
  <c r="AE55" i="11" s="1"/>
  <c r="C67" i="11" l="1"/>
  <c r="B68" i="11"/>
  <c r="D66" i="11"/>
  <c r="AA66" i="11"/>
  <c r="E66" i="11"/>
  <c r="AF55" i="11"/>
  <c r="A56" i="11"/>
  <c r="AB56" i="11"/>
  <c r="AC56" i="11" s="1"/>
  <c r="Z56" i="11"/>
  <c r="P56" i="11" l="1"/>
  <c r="Q56" i="11" s="1"/>
  <c r="R56" i="11" s="1"/>
  <c r="K56" i="11"/>
  <c r="L56" i="11" s="1"/>
  <c r="M56" i="11" s="1"/>
  <c r="F56" i="11"/>
  <c r="G56" i="11" s="1"/>
  <c r="H56" i="11" s="1"/>
  <c r="U56" i="11"/>
  <c r="V56" i="11" s="1"/>
  <c r="W56" i="11" s="1"/>
  <c r="C68" i="11"/>
  <c r="B69" i="11"/>
  <c r="D67" i="11"/>
  <c r="AA67" i="11"/>
  <c r="E67" i="11"/>
  <c r="AD56" i="11" l="1"/>
  <c r="AE56" i="11" s="1"/>
  <c r="AF56" i="11" s="1"/>
  <c r="C69" i="11"/>
  <c r="B70" i="11"/>
  <c r="AA68" i="11"/>
  <c r="D68" i="11"/>
  <c r="E68" i="11"/>
  <c r="Z57" i="11" l="1"/>
  <c r="AB57" i="11"/>
  <c r="AC57" i="11" s="1"/>
  <c r="A57" i="11"/>
  <c r="C70" i="11"/>
  <c r="B71" i="11"/>
  <c r="AA69" i="11"/>
  <c r="D69" i="11"/>
  <c r="E69" i="11"/>
  <c r="K57" i="11"/>
  <c r="L57" i="11" s="1"/>
  <c r="M57" i="11" s="1"/>
  <c r="P57" i="11"/>
  <c r="Q57" i="11" s="1"/>
  <c r="R57" i="11" s="1"/>
  <c r="F57" i="11"/>
  <c r="G57" i="11" s="1"/>
  <c r="H57" i="11" s="1"/>
  <c r="U57" i="11"/>
  <c r="V57" i="11" s="1"/>
  <c r="W57" i="11" s="1"/>
  <c r="AD57" i="11" l="1"/>
  <c r="AE57" i="11" s="1"/>
  <c r="AF57" i="11" s="1"/>
  <c r="C71" i="11"/>
  <c r="B72" i="11"/>
  <c r="D70" i="11"/>
  <c r="AA70" i="11"/>
  <c r="E70" i="11"/>
  <c r="AB58" i="11" l="1"/>
  <c r="AC58" i="11" s="1"/>
  <c r="Z58" i="11"/>
  <c r="A58" i="11"/>
  <c r="F58" i="11"/>
  <c r="G58" i="11" s="1"/>
  <c r="H58" i="11" s="1"/>
  <c r="P58" i="11"/>
  <c r="Q58" i="11" s="1"/>
  <c r="R58" i="11" s="1"/>
  <c r="K58" i="11"/>
  <c r="L58" i="11" s="1"/>
  <c r="M58" i="11" s="1"/>
  <c r="U58" i="11"/>
  <c r="V58" i="11" s="1"/>
  <c r="W58" i="11" s="1"/>
  <c r="B73" i="11"/>
  <c r="C72" i="11"/>
  <c r="D71" i="11"/>
  <c r="AA71" i="11"/>
  <c r="E71" i="11"/>
  <c r="AD58" i="11" l="1"/>
  <c r="AE58" i="11" s="1"/>
  <c r="D72" i="11"/>
  <c r="AA72" i="11"/>
  <c r="E72" i="11"/>
  <c r="B74" i="11"/>
  <c r="C73" i="11"/>
  <c r="C74" i="11" l="1"/>
  <c r="B75" i="11"/>
  <c r="D73" i="11"/>
  <c r="AA73" i="11"/>
  <c r="E73" i="11"/>
  <c r="AF58" i="11"/>
  <c r="A59" i="11"/>
  <c r="Z59" i="11"/>
  <c r="AB59" i="11"/>
  <c r="AC59" i="11" s="1"/>
  <c r="B76" i="11" l="1"/>
  <c r="C75" i="11"/>
  <c r="F59" i="11"/>
  <c r="G59" i="11" s="1"/>
  <c r="H59" i="11" s="1"/>
  <c r="P59" i="11"/>
  <c r="Q59" i="11" s="1"/>
  <c r="R59" i="11" s="1"/>
  <c r="U59" i="11"/>
  <c r="V59" i="11" s="1"/>
  <c r="W59" i="11" s="1"/>
  <c r="K59" i="11"/>
  <c r="L59" i="11" s="1"/>
  <c r="M59" i="11" s="1"/>
  <c r="D74" i="11"/>
  <c r="AA74" i="11"/>
  <c r="E74" i="11"/>
  <c r="AD59" i="11" l="1"/>
  <c r="AE59" i="11" s="1"/>
  <c r="AF59" i="11" s="1"/>
  <c r="D75" i="11"/>
  <c r="AA75" i="11"/>
  <c r="E75" i="11"/>
  <c r="C76" i="11"/>
  <c r="B77" i="11"/>
  <c r="AB60" i="11" l="1"/>
  <c r="AC60" i="11" s="1"/>
  <c r="Z60" i="11"/>
  <c r="A60" i="11"/>
  <c r="C77" i="11"/>
  <c r="B78" i="11"/>
  <c r="AA76" i="11"/>
  <c r="D76" i="11"/>
  <c r="E76" i="11"/>
  <c r="P60" i="11"/>
  <c r="Q60" i="11" s="1"/>
  <c r="R60" i="11" s="1"/>
  <c r="F60" i="11"/>
  <c r="G60" i="11" s="1"/>
  <c r="H60" i="11" s="1"/>
  <c r="K60" i="11"/>
  <c r="L60" i="11" s="1"/>
  <c r="M60" i="11" s="1"/>
  <c r="U60" i="11"/>
  <c r="V60" i="11" s="1"/>
  <c r="W60" i="11" s="1"/>
  <c r="AD60" i="11" l="1"/>
  <c r="AE60" i="11" s="1"/>
  <c r="C78" i="11"/>
  <c r="B79" i="11"/>
  <c r="AA77" i="11"/>
  <c r="D77" i="11"/>
  <c r="E77" i="11"/>
  <c r="C79" i="11" l="1"/>
  <c r="B80" i="11"/>
  <c r="AA78" i="11"/>
  <c r="D78" i="11"/>
  <c r="E78" i="11"/>
  <c r="AF60" i="11"/>
  <c r="A61" i="11"/>
  <c r="Z61" i="11"/>
  <c r="AB61" i="11"/>
  <c r="AC61" i="11" s="1"/>
  <c r="P61" i="11" l="1"/>
  <c r="Q61" i="11" s="1"/>
  <c r="R61" i="11" s="1"/>
  <c r="F61" i="11"/>
  <c r="G61" i="11" s="1"/>
  <c r="H61" i="11" s="1"/>
  <c r="K61" i="11"/>
  <c r="L61" i="11" s="1"/>
  <c r="M61" i="11" s="1"/>
  <c r="U61" i="11"/>
  <c r="V61" i="11" s="1"/>
  <c r="W61" i="11" s="1"/>
  <c r="B81" i="11"/>
  <c r="C80" i="11"/>
  <c r="D79" i="11"/>
  <c r="AA79" i="11"/>
  <c r="E79" i="11"/>
  <c r="AD61" i="11" l="1"/>
  <c r="AE61" i="11" s="1"/>
  <c r="AA80" i="11"/>
  <c r="D80" i="11"/>
  <c r="E80" i="11"/>
  <c r="B82" i="11"/>
  <c r="C81" i="11"/>
  <c r="D81" i="11" l="1"/>
  <c r="AA81" i="11"/>
  <c r="E81" i="11"/>
  <c r="B83" i="11"/>
  <c r="C82" i="11"/>
  <c r="AF61" i="11"/>
  <c r="A62" i="11"/>
  <c r="Z62" i="11"/>
  <c r="AB62" i="11"/>
  <c r="AC62" i="11" s="1"/>
  <c r="C83" i="11" l="1"/>
  <c r="B84" i="11"/>
  <c r="D82" i="11"/>
  <c r="AA82" i="11"/>
  <c r="E82" i="11"/>
  <c r="P62" i="11"/>
  <c r="Q62" i="11" s="1"/>
  <c r="R62" i="11" s="1"/>
  <c r="F62" i="11"/>
  <c r="G62" i="11" s="1"/>
  <c r="H62" i="11" s="1"/>
  <c r="K62" i="11"/>
  <c r="L62" i="11" s="1"/>
  <c r="M62" i="11" s="1"/>
  <c r="U62" i="11"/>
  <c r="V62" i="11" s="1"/>
  <c r="W62" i="11" s="1"/>
  <c r="AD62" i="11" l="1"/>
  <c r="AE62" i="11" s="1"/>
  <c r="C84" i="11"/>
  <c r="B85" i="11"/>
  <c r="AA83" i="11"/>
  <c r="D83" i="11"/>
  <c r="E83" i="11"/>
  <c r="B86" i="11" l="1"/>
  <c r="C85" i="11"/>
  <c r="AA84" i="11"/>
  <c r="D84" i="11"/>
  <c r="E84" i="11"/>
  <c r="AF62" i="11"/>
  <c r="A63" i="11"/>
  <c r="Z63" i="11"/>
  <c r="AB63" i="11"/>
  <c r="AC63" i="11" s="1"/>
  <c r="AA85" i="11" l="1"/>
  <c r="D85" i="11"/>
  <c r="E85" i="11"/>
  <c r="P63" i="11"/>
  <c r="Q63" i="11" s="1"/>
  <c r="R63" i="11" s="1"/>
  <c r="F63" i="11"/>
  <c r="G63" i="11" s="1"/>
  <c r="H63" i="11" s="1"/>
  <c r="K63" i="11"/>
  <c r="L63" i="11" s="1"/>
  <c r="M63" i="11" s="1"/>
  <c r="U63" i="11"/>
  <c r="V63" i="11" s="1"/>
  <c r="W63" i="11" s="1"/>
  <c r="C86" i="11"/>
  <c r="B87" i="11"/>
  <c r="AA86" i="11" l="1"/>
  <c r="D86" i="11"/>
  <c r="E86" i="11"/>
  <c r="C87" i="11"/>
  <c r="B88" i="11"/>
  <c r="AD63" i="11"/>
  <c r="AE63" i="11" s="1"/>
  <c r="B89" i="11" l="1"/>
  <c r="C88" i="11"/>
  <c r="D87" i="11"/>
  <c r="AA87" i="11"/>
  <c r="E87" i="11"/>
  <c r="AF63" i="11"/>
  <c r="A64" i="11"/>
  <c r="Z64" i="11"/>
  <c r="AB64" i="11"/>
  <c r="AC64" i="11" s="1"/>
  <c r="D88" i="11" l="1"/>
  <c r="AA88" i="11"/>
  <c r="E88" i="11"/>
  <c r="B90" i="11"/>
  <c r="C89" i="11"/>
  <c r="P64" i="11"/>
  <c r="Q64" i="11" s="1"/>
  <c r="R64" i="11" s="1"/>
  <c r="F64" i="11"/>
  <c r="G64" i="11" s="1"/>
  <c r="H64" i="11" s="1"/>
  <c r="K64" i="11"/>
  <c r="L64" i="11" s="1"/>
  <c r="M64" i="11" s="1"/>
  <c r="U64" i="11"/>
  <c r="V64" i="11" s="1"/>
  <c r="W64" i="11" s="1"/>
  <c r="AD64" i="11" l="1"/>
  <c r="AE64" i="11" s="1"/>
  <c r="AA89" i="11"/>
  <c r="D89" i="11"/>
  <c r="E89" i="11"/>
  <c r="C90" i="11"/>
  <c r="B91" i="11"/>
  <c r="AF64" i="11" l="1"/>
  <c r="A65" i="11"/>
  <c r="Z65" i="11"/>
  <c r="AB65" i="11"/>
  <c r="AC65" i="11" s="1"/>
  <c r="C91" i="11"/>
  <c r="B92" i="11"/>
  <c r="AA90" i="11"/>
  <c r="D90" i="11"/>
  <c r="E90" i="11"/>
  <c r="C92" i="11" l="1"/>
  <c r="B93" i="11"/>
  <c r="AA91" i="11"/>
  <c r="D91" i="11"/>
  <c r="E91" i="11"/>
  <c r="P65" i="11"/>
  <c r="Q65" i="11" s="1"/>
  <c r="R65" i="11" s="1"/>
  <c r="F65" i="11"/>
  <c r="G65" i="11" s="1"/>
  <c r="H65" i="11" s="1"/>
  <c r="K65" i="11"/>
  <c r="L65" i="11" s="1"/>
  <c r="M65" i="11" s="1"/>
  <c r="U65" i="11"/>
  <c r="V65" i="11" s="1"/>
  <c r="W65" i="11" s="1"/>
  <c r="C93" i="11" l="1"/>
  <c r="B94" i="11"/>
  <c r="AA92" i="11"/>
  <c r="D92" i="11"/>
  <c r="E92" i="11"/>
  <c r="AD65" i="11"/>
  <c r="AE65" i="11" s="1"/>
  <c r="C94" i="11" l="1"/>
  <c r="B95" i="11"/>
  <c r="AA93" i="11"/>
  <c r="D93" i="11"/>
  <c r="E93" i="11"/>
  <c r="AF65" i="11"/>
  <c r="A66" i="11"/>
  <c r="Z66" i="11"/>
  <c r="AB66" i="11"/>
  <c r="AC66" i="11" s="1"/>
  <c r="P66" i="11" l="1"/>
  <c r="Q66" i="11" s="1"/>
  <c r="R66" i="11" s="1"/>
  <c r="F66" i="11"/>
  <c r="G66" i="11" s="1"/>
  <c r="H66" i="11" s="1"/>
  <c r="K66" i="11"/>
  <c r="L66" i="11" s="1"/>
  <c r="M66" i="11" s="1"/>
  <c r="U66" i="11"/>
  <c r="V66" i="11" s="1"/>
  <c r="W66" i="11" s="1"/>
  <c r="C95" i="11"/>
  <c r="B96" i="11"/>
  <c r="D94" i="11"/>
  <c r="AA94" i="11"/>
  <c r="E94" i="11"/>
  <c r="B97" i="11" l="1"/>
  <c r="C96" i="11"/>
  <c r="D95" i="11"/>
  <c r="AA95" i="11"/>
  <c r="E95" i="11"/>
  <c r="AD66" i="11"/>
  <c r="AE66" i="11" s="1"/>
  <c r="AF66" i="11" l="1"/>
  <c r="A67" i="11"/>
  <c r="Z67" i="11"/>
  <c r="AB67" i="11"/>
  <c r="AC67" i="11" s="1"/>
  <c r="AA96" i="11"/>
  <c r="D96" i="11"/>
  <c r="E96" i="11"/>
  <c r="B98" i="11"/>
  <c r="C97" i="11"/>
  <c r="AA97" i="11" l="1"/>
  <c r="D97" i="11"/>
  <c r="E97" i="11"/>
  <c r="B99" i="11"/>
  <c r="C98" i="11"/>
  <c r="P67" i="11"/>
  <c r="Q67" i="11" s="1"/>
  <c r="R67" i="11" s="1"/>
  <c r="F67" i="11"/>
  <c r="G67" i="11" s="1"/>
  <c r="H67" i="11" s="1"/>
  <c r="K67" i="11"/>
  <c r="L67" i="11" s="1"/>
  <c r="M67" i="11" s="1"/>
  <c r="U67" i="11"/>
  <c r="V67" i="11" s="1"/>
  <c r="W67" i="11" s="1"/>
  <c r="AD67" i="11" l="1"/>
  <c r="AE67" i="11" s="1"/>
  <c r="D98" i="11"/>
  <c r="AA98" i="11"/>
  <c r="E98" i="11"/>
  <c r="C99" i="11"/>
  <c r="B100" i="11"/>
  <c r="AF67" i="11" l="1"/>
  <c r="A68" i="11"/>
  <c r="Z68" i="11"/>
  <c r="AB68" i="11"/>
  <c r="AC68" i="11" s="1"/>
  <c r="C100" i="11"/>
  <c r="B101" i="11"/>
  <c r="D99" i="11"/>
  <c r="AA99" i="11"/>
  <c r="E99" i="11"/>
  <c r="P68" i="11" l="1"/>
  <c r="Q68" i="11" s="1"/>
  <c r="R68" i="11" s="1"/>
  <c r="F68" i="11"/>
  <c r="G68" i="11" s="1"/>
  <c r="H68" i="11" s="1"/>
  <c r="K68" i="11"/>
  <c r="L68" i="11" s="1"/>
  <c r="M68" i="11" s="1"/>
  <c r="U68" i="11"/>
  <c r="V68" i="11" s="1"/>
  <c r="W68" i="11" s="1"/>
  <c r="C101" i="11"/>
  <c r="B102" i="11"/>
  <c r="AA100" i="11"/>
  <c r="D100" i="11"/>
  <c r="E100" i="11"/>
  <c r="B103" i="11" l="1"/>
  <c r="C102" i="11"/>
  <c r="D101" i="11"/>
  <c r="AA101" i="11"/>
  <c r="E101" i="11"/>
  <c r="AD68" i="11"/>
  <c r="AE68" i="11" s="1"/>
  <c r="D102" i="11" l="1"/>
  <c r="AA102" i="11"/>
  <c r="E102" i="11"/>
  <c r="C103" i="11"/>
  <c r="B104" i="11"/>
  <c r="AF68" i="11"/>
  <c r="A69" i="11"/>
  <c r="Z69" i="11"/>
  <c r="AB69" i="11"/>
  <c r="AC69" i="11" s="1"/>
  <c r="B105" i="11" l="1"/>
  <c r="C104" i="11"/>
  <c r="D103" i="11"/>
  <c r="AA103" i="11"/>
  <c r="E103" i="11"/>
  <c r="K69" i="11"/>
  <c r="L69" i="11" s="1"/>
  <c r="M69" i="11" s="1"/>
  <c r="P69" i="11"/>
  <c r="Q69" i="11" s="1"/>
  <c r="R69" i="11" s="1"/>
  <c r="F69" i="11"/>
  <c r="G69" i="11" s="1"/>
  <c r="H69" i="11" s="1"/>
  <c r="U69" i="11"/>
  <c r="V69" i="11" s="1"/>
  <c r="W69" i="11" s="1"/>
  <c r="AD69" i="11" l="1"/>
  <c r="AE69" i="11" s="1"/>
  <c r="B106" i="11"/>
  <c r="C105" i="11"/>
  <c r="AA104" i="11"/>
  <c r="D104" i="11"/>
  <c r="E104" i="11"/>
  <c r="AA105" i="11" l="1"/>
  <c r="D105" i="11"/>
  <c r="E105" i="11"/>
  <c r="B107" i="11"/>
  <c r="C106" i="11"/>
  <c r="AF69" i="11"/>
  <c r="A70" i="11"/>
  <c r="Z70" i="11"/>
  <c r="AB70" i="11"/>
  <c r="AC70" i="11" s="1"/>
  <c r="P70" i="11" l="1"/>
  <c r="Q70" i="11" s="1"/>
  <c r="R70" i="11" s="1"/>
  <c r="F70" i="11"/>
  <c r="G70" i="11" s="1"/>
  <c r="H70" i="11" s="1"/>
  <c r="U70" i="11"/>
  <c r="V70" i="11" s="1"/>
  <c r="W70" i="11" s="1"/>
  <c r="K70" i="11"/>
  <c r="L70" i="11" s="1"/>
  <c r="M70" i="11" s="1"/>
  <c r="D106" i="11"/>
  <c r="AA106" i="11"/>
  <c r="E106" i="11"/>
  <c r="C107" i="11"/>
  <c r="B108" i="11"/>
  <c r="AD70" i="11" l="1"/>
  <c r="AE70" i="11" s="1"/>
  <c r="D107" i="11"/>
  <c r="AA107" i="11"/>
  <c r="E107" i="11"/>
  <c r="C108" i="11"/>
  <c r="B109" i="11"/>
  <c r="C109" i="11" l="1"/>
  <c r="B110" i="11"/>
  <c r="AA108" i="11"/>
  <c r="D108" i="11"/>
  <c r="E108" i="11"/>
  <c r="AF70" i="11"/>
  <c r="A71" i="11"/>
  <c r="Z71" i="11"/>
  <c r="AB71" i="11"/>
  <c r="AC71" i="11" s="1"/>
  <c r="F71" i="11" l="1"/>
  <c r="G71" i="11" s="1"/>
  <c r="H71" i="11" s="1"/>
  <c r="P71" i="11"/>
  <c r="Q71" i="11" s="1"/>
  <c r="R71" i="11" s="1"/>
  <c r="U71" i="11"/>
  <c r="V71" i="11" s="1"/>
  <c r="W71" i="11" s="1"/>
  <c r="K71" i="11"/>
  <c r="L71" i="11" s="1"/>
  <c r="M71" i="11" s="1"/>
  <c r="B111" i="11"/>
  <c r="C110" i="11"/>
  <c r="AA109" i="11"/>
  <c r="D109" i="11"/>
  <c r="E109" i="11"/>
  <c r="AA110" i="11" l="1"/>
  <c r="D110" i="11"/>
  <c r="E110" i="11"/>
  <c r="C111" i="11"/>
  <c r="B112" i="11"/>
  <c r="AD71" i="11"/>
  <c r="AE71" i="11" s="1"/>
  <c r="C112" i="11" l="1"/>
  <c r="B113" i="11"/>
  <c r="AA111" i="11"/>
  <c r="D111" i="11"/>
  <c r="E111" i="11"/>
  <c r="AF71" i="11"/>
  <c r="A72" i="11"/>
  <c r="AB72" i="11"/>
  <c r="AC72" i="11" s="1"/>
  <c r="Z72" i="11"/>
  <c r="P72" i="11" l="1"/>
  <c r="Q72" i="11" s="1"/>
  <c r="R72" i="11" s="1"/>
  <c r="F72" i="11"/>
  <c r="G72" i="11" s="1"/>
  <c r="H72" i="11" s="1"/>
  <c r="K72" i="11"/>
  <c r="L72" i="11" s="1"/>
  <c r="M72" i="11" s="1"/>
  <c r="U72" i="11"/>
  <c r="V72" i="11" s="1"/>
  <c r="W72" i="11" s="1"/>
  <c r="B114" i="11"/>
  <c r="C113" i="11"/>
  <c r="D112" i="11"/>
  <c r="AA112" i="11"/>
  <c r="E112" i="11"/>
  <c r="AA113" i="11" l="1"/>
  <c r="D113" i="11"/>
  <c r="E113" i="11"/>
  <c r="AD72" i="11"/>
  <c r="AE72" i="11" s="1"/>
  <c r="B115" i="11"/>
  <c r="C114" i="11"/>
  <c r="AA114" i="11" l="1"/>
  <c r="D114" i="11"/>
  <c r="E114" i="11"/>
  <c r="C115" i="11"/>
  <c r="B116" i="11"/>
  <c r="AF72" i="11"/>
  <c r="A73" i="11"/>
  <c r="AB73" i="11"/>
  <c r="AC73" i="11" s="1"/>
  <c r="Z73" i="11"/>
  <c r="P73" i="11" l="1"/>
  <c r="Q73" i="11" s="1"/>
  <c r="R73" i="11" s="1"/>
  <c r="K73" i="11"/>
  <c r="L73" i="11" s="1"/>
  <c r="M73" i="11" s="1"/>
  <c r="F73" i="11"/>
  <c r="G73" i="11" s="1"/>
  <c r="H73" i="11" s="1"/>
  <c r="U73" i="11"/>
  <c r="V73" i="11" s="1"/>
  <c r="W73" i="11" s="1"/>
  <c r="C116" i="11"/>
  <c r="B117" i="11"/>
  <c r="D115" i="11"/>
  <c r="AA115" i="11"/>
  <c r="E115" i="11"/>
  <c r="AD73" i="11" l="1"/>
  <c r="AE73" i="11" s="1"/>
  <c r="AF73" i="11" s="1"/>
  <c r="B118" i="11"/>
  <c r="C117" i="11"/>
  <c r="D116" i="11"/>
  <c r="AA116" i="11"/>
  <c r="E116" i="11"/>
  <c r="AB74" i="11" l="1"/>
  <c r="AC74" i="11" s="1"/>
  <c r="Z74" i="11"/>
  <c r="A74" i="11"/>
  <c r="D117" i="11"/>
  <c r="AA117" i="11"/>
  <c r="E117" i="11"/>
  <c r="C118" i="11"/>
  <c r="B119" i="11"/>
  <c r="K74" i="11"/>
  <c r="L74" i="11" s="1"/>
  <c r="M74" i="11" s="1"/>
  <c r="P74" i="11"/>
  <c r="Q74" i="11" s="1"/>
  <c r="R74" i="11" s="1"/>
  <c r="F74" i="11"/>
  <c r="G74" i="11" s="1"/>
  <c r="H74" i="11" s="1"/>
  <c r="U74" i="11"/>
  <c r="V74" i="11" s="1"/>
  <c r="W74" i="11" s="1"/>
  <c r="AD74" i="11" l="1"/>
  <c r="AE74" i="11" s="1"/>
  <c r="AF74" i="11" s="1"/>
  <c r="C119" i="11"/>
  <c r="B120" i="11"/>
  <c r="AA118" i="11"/>
  <c r="D118" i="11"/>
  <c r="E118" i="11"/>
  <c r="AB75" i="11" l="1"/>
  <c r="AC75" i="11" s="1"/>
  <c r="Z75" i="11"/>
  <c r="A75" i="11"/>
  <c r="B121" i="11"/>
  <c r="C120" i="11"/>
  <c r="AA119" i="11"/>
  <c r="D119" i="11"/>
  <c r="E119" i="11"/>
  <c r="P75" i="11"/>
  <c r="Q75" i="11" s="1"/>
  <c r="R75" i="11" s="1"/>
  <c r="K75" i="11"/>
  <c r="L75" i="11" s="1"/>
  <c r="M75" i="11" s="1"/>
  <c r="F75" i="11"/>
  <c r="G75" i="11" s="1"/>
  <c r="H75" i="11" s="1"/>
  <c r="U75" i="11"/>
  <c r="V75" i="11" s="1"/>
  <c r="W75" i="11" s="1"/>
  <c r="AD75" i="11" l="1"/>
  <c r="AE75" i="11" s="1"/>
  <c r="AF75" i="11" s="1"/>
  <c r="AA120" i="11"/>
  <c r="D120" i="11"/>
  <c r="E120" i="11"/>
  <c r="B122" i="11"/>
  <c r="C121" i="11"/>
  <c r="Z76" i="11" l="1"/>
  <c r="AB76" i="11"/>
  <c r="AC76" i="11" s="1"/>
  <c r="A76" i="11"/>
  <c r="D121" i="11"/>
  <c r="AA121" i="11"/>
  <c r="E121" i="11"/>
  <c r="B123" i="11"/>
  <c r="C122" i="11"/>
  <c r="P76" i="11"/>
  <c r="Q76" i="11" s="1"/>
  <c r="R76" i="11" s="1"/>
  <c r="K76" i="11"/>
  <c r="L76" i="11" s="1"/>
  <c r="M76" i="11" s="1"/>
  <c r="F76" i="11"/>
  <c r="G76" i="11" s="1"/>
  <c r="H76" i="11" s="1"/>
  <c r="U76" i="11"/>
  <c r="V76" i="11" s="1"/>
  <c r="W76" i="11" s="1"/>
  <c r="D122" i="11" l="1"/>
  <c r="AA122" i="11"/>
  <c r="E122" i="11"/>
  <c r="B124" i="11"/>
  <c r="C123" i="11"/>
  <c r="AD76" i="11"/>
  <c r="AE76" i="11" s="1"/>
  <c r="AF76" i="11" l="1"/>
  <c r="A77" i="11"/>
  <c r="Z77" i="11"/>
  <c r="AB77" i="11"/>
  <c r="AC77" i="11" s="1"/>
  <c r="D123" i="11"/>
  <c r="AA123" i="11"/>
  <c r="E123" i="11"/>
  <c r="B125" i="11"/>
  <c r="C124" i="11"/>
  <c r="AA124" i="11" l="1"/>
  <c r="D124" i="11"/>
  <c r="E124" i="11"/>
  <c r="B126" i="11"/>
  <c r="C125" i="11"/>
  <c r="F77" i="11"/>
  <c r="G77" i="11" s="1"/>
  <c r="H77" i="11" s="1"/>
  <c r="K77" i="11"/>
  <c r="L77" i="11" s="1"/>
  <c r="M77" i="11" s="1"/>
  <c r="P77" i="11"/>
  <c r="Q77" i="11" s="1"/>
  <c r="R77" i="11" s="1"/>
  <c r="U77" i="11"/>
  <c r="V77" i="11" s="1"/>
  <c r="W77" i="11" s="1"/>
  <c r="AD77" i="11" l="1"/>
  <c r="AE77" i="11" s="1"/>
  <c r="A78" i="11" s="1"/>
  <c r="AA125" i="11"/>
  <c r="D125" i="11"/>
  <c r="E125" i="11"/>
  <c r="C126" i="11"/>
  <c r="B127" i="11"/>
  <c r="AB78" i="11" l="1"/>
  <c r="AC78" i="11" s="1"/>
  <c r="Z78" i="11"/>
  <c r="AF77" i="11"/>
  <c r="P78" i="11" s="1"/>
  <c r="Q78" i="11" s="1"/>
  <c r="R78" i="11" s="1"/>
  <c r="C127" i="11"/>
  <c r="B128" i="11"/>
  <c r="AA126" i="11"/>
  <c r="D126" i="11"/>
  <c r="E126" i="11"/>
  <c r="F78" i="11" l="1"/>
  <c r="G78" i="11" s="1"/>
  <c r="H78" i="11" s="1"/>
  <c r="U78" i="11"/>
  <c r="V78" i="11" s="1"/>
  <c r="W78" i="11" s="1"/>
  <c r="K78" i="11"/>
  <c r="L78" i="11" s="1"/>
  <c r="M78" i="11" s="1"/>
  <c r="AD78" i="11" s="1"/>
  <c r="AE78" i="11" s="1"/>
  <c r="C128" i="11"/>
  <c r="B129" i="11"/>
  <c r="D127" i="11"/>
  <c r="AA127" i="11"/>
  <c r="E127" i="11"/>
  <c r="C129" i="11" l="1"/>
  <c r="B130" i="11"/>
  <c r="D128" i="11"/>
  <c r="AA128" i="11"/>
  <c r="E128" i="11"/>
  <c r="AF78" i="11"/>
  <c r="A79" i="11"/>
  <c r="Z79" i="11"/>
  <c r="AB79" i="11"/>
  <c r="AC79" i="11" s="1"/>
  <c r="F79" i="11" l="1"/>
  <c r="G79" i="11" s="1"/>
  <c r="H79" i="11" s="1"/>
  <c r="K79" i="11"/>
  <c r="L79" i="11" s="1"/>
  <c r="M79" i="11" s="1"/>
  <c r="P79" i="11"/>
  <c r="Q79" i="11" s="1"/>
  <c r="R79" i="11" s="1"/>
  <c r="U79" i="11"/>
  <c r="V79" i="11" s="1"/>
  <c r="W79" i="11" s="1"/>
  <c r="B131" i="11"/>
  <c r="C130" i="11"/>
  <c r="D129" i="11"/>
  <c r="AA129" i="11"/>
  <c r="E129" i="11"/>
  <c r="AD79" i="11" l="1"/>
  <c r="AE79" i="11" s="1"/>
  <c r="D130" i="11"/>
  <c r="AA130" i="11"/>
  <c r="E130" i="11"/>
  <c r="C131" i="11"/>
  <c r="B132" i="11"/>
  <c r="B133" i="11" l="1"/>
  <c r="C132" i="11"/>
  <c r="D131" i="11"/>
  <c r="AA131" i="11"/>
  <c r="E131" i="11"/>
  <c r="AF79" i="11"/>
  <c r="A80" i="11"/>
  <c r="Z80" i="11"/>
  <c r="AB80" i="11"/>
  <c r="AC80" i="11" s="1"/>
  <c r="F80" i="11" l="1"/>
  <c r="G80" i="11" s="1"/>
  <c r="H80" i="11" s="1"/>
  <c r="P80" i="11"/>
  <c r="Q80" i="11" s="1"/>
  <c r="R80" i="11" s="1"/>
  <c r="K80" i="11"/>
  <c r="L80" i="11" s="1"/>
  <c r="M80" i="11" s="1"/>
  <c r="U80" i="11"/>
  <c r="V80" i="11" s="1"/>
  <c r="W80" i="11" s="1"/>
  <c r="D132" i="11"/>
  <c r="AA132" i="11"/>
  <c r="E132" i="11"/>
  <c r="C133" i="11"/>
  <c r="B134" i="11"/>
  <c r="C134" i="11" l="1"/>
  <c r="B135" i="11"/>
  <c r="AA133" i="11"/>
  <c r="D133" i="11"/>
  <c r="E133" i="11"/>
  <c r="AD80" i="11"/>
  <c r="AE80" i="11" s="1"/>
  <c r="AF80" i="11" l="1"/>
  <c r="A81" i="11"/>
  <c r="Z81" i="11"/>
  <c r="AB81" i="11"/>
  <c r="AC81" i="11" s="1"/>
  <c r="C135" i="11"/>
  <c r="B136" i="11"/>
  <c r="AA134" i="11"/>
  <c r="D134" i="11"/>
  <c r="E134" i="11"/>
  <c r="C136" i="11" l="1"/>
  <c r="B137" i="11"/>
  <c r="D135" i="11"/>
  <c r="AA135" i="11"/>
  <c r="E135" i="11"/>
  <c r="F81" i="11"/>
  <c r="G81" i="11" s="1"/>
  <c r="H81" i="11" s="1"/>
  <c r="K81" i="11"/>
  <c r="L81" i="11" s="1"/>
  <c r="M81" i="11" s="1"/>
  <c r="P81" i="11"/>
  <c r="Q81" i="11" s="1"/>
  <c r="R81" i="11" s="1"/>
  <c r="U81" i="11"/>
  <c r="V81" i="11" s="1"/>
  <c r="W81" i="11" s="1"/>
  <c r="B138" i="11" l="1"/>
  <c r="C137" i="11"/>
  <c r="AA136" i="11"/>
  <c r="D136" i="11"/>
  <c r="E136" i="11"/>
  <c r="AD81" i="11"/>
  <c r="AE81" i="11" s="1"/>
  <c r="AF81" i="11" l="1"/>
  <c r="A82" i="11"/>
  <c r="Z82" i="11"/>
  <c r="AB82" i="11"/>
  <c r="AC82" i="11" s="1"/>
  <c r="D137" i="11"/>
  <c r="AA137" i="11"/>
  <c r="E137" i="11"/>
  <c r="C138" i="11"/>
  <c r="B139" i="11"/>
  <c r="D138" i="11" l="1"/>
  <c r="AA138" i="11"/>
  <c r="E138" i="11"/>
  <c r="P82" i="11"/>
  <c r="Q82" i="11" s="1"/>
  <c r="R82" i="11" s="1"/>
  <c r="F82" i="11"/>
  <c r="G82" i="11" s="1"/>
  <c r="H82" i="11" s="1"/>
  <c r="U82" i="11"/>
  <c r="V82" i="11" s="1"/>
  <c r="W82" i="11" s="1"/>
  <c r="K82" i="11"/>
  <c r="L82" i="11" s="1"/>
  <c r="M82" i="11" s="1"/>
  <c r="C139" i="11"/>
  <c r="B140" i="11"/>
  <c r="AD82" i="11" l="1"/>
  <c r="AE82" i="11" s="1"/>
  <c r="AB83" i="11" s="1"/>
  <c r="AC83" i="11" s="1"/>
  <c r="B141" i="11"/>
  <c r="C140" i="11"/>
  <c r="D139" i="11"/>
  <c r="AA139" i="11"/>
  <c r="E139" i="11"/>
  <c r="Z83" i="11" l="1"/>
  <c r="A83" i="11"/>
  <c r="AF82" i="11"/>
  <c r="K83" i="11"/>
  <c r="L83" i="11" s="1"/>
  <c r="M83" i="11" s="1"/>
  <c r="P83" i="11"/>
  <c r="Q83" i="11" s="1"/>
  <c r="R83" i="11" s="1"/>
  <c r="F83" i="11"/>
  <c r="G83" i="11" s="1"/>
  <c r="H83" i="11" s="1"/>
  <c r="U83" i="11"/>
  <c r="V83" i="11" s="1"/>
  <c r="W83" i="11" s="1"/>
  <c r="D140" i="11"/>
  <c r="AA140" i="11"/>
  <c r="E140" i="11"/>
  <c r="C141" i="11"/>
  <c r="B142" i="11"/>
  <c r="AD83" i="11" l="1"/>
  <c r="AE83" i="11" s="1"/>
  <c r="A84" i="11" s="1"/>
  <c r="D141" i="11"/>
  <c r="AA141" i="11"/>
  <c r="E141" i="11"/>
  <c r="C142" i="11"/>
  <c r="B143" i="11"/>
  <c r="Z84" i="11" l="1"/>
  <c r="AB84" i="11"/>
  <c r="AC84" i="11" s="1"/>
  <c r="AF83" i="11"/>
  <c r="P84" i="11" s="1"/>
  <c r="Q84" i="11" s="1"/>
  <c r="R84" i="11" s="1"/>
  <c r="D142" i="11"/>
  <c r="AA142" i="11"/>
  <c r="E142" i="11"/>
  <c r="C143" i="11"/>
  <c r="B144" i="11"/>
  <c r="F84" i="11" l="1"/>
  <c r="G84" i="11" s="1"/>
  <c r="H84" i="11" s="1"/>
  <c r="U84" i="11"/>
  <c r="V84" i="11" s="1"/>
  <c r="W84" i="11" s="1"/>
  <c r="K84" i="11"/>
  <c r="L84" i="11" s="1"/>
  <c r="M84" i="11" s="1"/>
  <c r="C144" i="11"/>
  <c r="B145" i="11"/>
  <c r="D143" i="11"/>
  <c r="AA143" i="11"/>
  <c r="E143" i="11"/>
  <c r="AD84" i="11" l="1"/>
  <c r="AE84" i="11" s="1"/>
  <c r="AF84" i="11" s="1"/>
  <c r="B146" i="11"/>
  <c r="C145" i="11"/>
  <c r="AA144" i="11"/>
  <c r="D144" i="11"/>
  <c r="E144" i="11"/>
  <c r="AB85" i="11" l="1"/>
  <c r="AC85" i="11" s="1"/>
  <c r="A85" i="11"/>
  <c r="Z85" i="11"/>
  <c r="B147" i="11"/>
  <c r="C146" i="11"/>
  <c r="P85" i="11"/>
  <c r="Q85" i="11" s="1"/>
  <c r="R85" i="11" s="1"/>
  <c r="K85" i="11"/>
  <c r="L85" i="11" s="1"/>
  <c r="M85" i="11" s="1"/>
  <c r="F85" i="11"/>
  <c r="G85" i="11" s="1"/>
  <c r="H85" i="11" s="1"/>
  <c r="U85" i="11"/>
  <c r="V85" i="11" s="1"/>
  <c r="W85" i="11" s="1"/>
  <c r="D145" i="11"/>
  <c r="AA145" i="11"/>
  <c r="E145" i="11"/>
  <c r="AD85" i="11" l="1"/>
  <c r="AE85" i="11" s="1"/>
  <c r="D146" i="11"/>
  <c r="AA146" i="11"/>
  <c r="E146" i="11"/>
  <c r="C147" i="11"/>
  <c r="B148" i="11"/>
  <c r="AF85" i="11" l="1"/>
  <c r="A86" i="11"/>
  <c r="Z86" i="11"/>
  <c r="AB86" i="11"/>
  <c r="AC86" i="11" s="1"/>
  <c r="B149" i="11"/>
  <c r="C148" i="11"/>
  <c r="D147" i="11"/>
  <c r="AA147" i="11"/>
  <c r="E147" i="11"/>
  <c r="C149" i="11" l="1"/>
  <c r="B150" i="11"/>
  <c r="P86" i="11"/>
  <c r="Q86" i="11" s="1"/>
  <c r="R86" i="11" s="1"/>
  <c r="F86" i="11"/>
  <c r="G86" i="11" s="1"/>
  <c r="H86" i="11" s="1"/>
  <c r="K86" i="11"/>
  <c r="L86" i="11" s="1"/>
  <c r="M86" i="11" s="1"/>
  <c r="U86" i="11"/>
  <c r="V86" i="11" s="1"/>
  <c r="W86" i="11" s="1"/>
  <c r="AA148" i="11"/>
  <c r="D148" i="11"/>
  <c r="E148" i="11"/>
  <c r="AD86" i="11" l="1"/>
  <c r="AE86" i="11" s="1"/>
  <c r="C150" i="11"/>
  <c r="B151" i="11"/>
  <c r="AA149" i="11"/>
  <c r="D149" i="11"/>
  <c r="E149" i="11"/>
  <c r="AF86" i="11" l="1"/>
  <c r="A87" i="11"/>
  <c r="Z87" i="11"/>
  <c r="AB87" i="11"/>
  <c r="AC87" i="11" s="1"/>
  <c r="C151" i="11"/>
  <c r="B152" i="11"/>
  <c r="D150" i="11"/>
  <c r="AA150" i="11"/>
  <c r="E150" i="11"/>
  <c r="B153" i="11" l="1"/>
  <c r="C152" i="11"/>
  <c r="AA151" i="11"/>
  <c r="D151" i="11"/>
  <c r="E151" i="11"/>
  <c r="K87" i="11"/>
  <c r="L87" i="11" s="1"/>
  <c r="M87" i="11" s="1"/>
  <c r="P87" i="11"/>
  <c r="Q87" i="11" s="1"/>
  <c r="R87" i="11" s="1"/>
  <c r="F87" i="11"/>
  <c r="G87" i="11" s="1"/>
  <c r="H87" i="11" s="1"/>
  <c r="U87" i="11"/>
  <c r="V87" i="11" s="1"/>
  <c r="W87" i="11" s="1"/>
  <c r="AD87" i="11" l="1"/>
  <c r="AE87" i="11" s="1"/>
  <c r="AF87" i="11" s="1"/>
  <c r="D152" i="11"/>
  <c r="AA152" i="11"/>
  <c r="E152" i="11"/>
  <c r="B154" i="11"/>
  <c r="C153" i="11"/>
  <c r="AB88" i="11" l="1"/>
  <c r="AC88" i="11" s="1"/>
  <c r="Z88" i="11"/>
  <c r="A88" i="11"/>
  <c r="D153" i="11"/>
  <c r="AA153" i="11"/>
  <c r="E153" i="11"/>
  <c r="C154" i="11"/>
  <c r="B155" i="11"/>
  <c r="K88" i="11"/>
  <c r="L88" i="11" s="1"/>
  <c r="M88" i="11" s="1"/>
  <c r="F88" i="11"/>
  <c r="G88" i="11" s="1"/>
  <c r="H88" i="11" s="1"/>
  <c r="P88" i="11"/>
  <c r="Q88" i="11" s="1"/>
  <c r="R88" i="11" s="1"/>
  <c r="U88" i="11"/>
  <c r="V88" i="11" s="1"/>
  <c r="W88" i="11" s="1"/>
  <c r="D154" i="11" l="1"/>
  <c r="AA154" i="11"/>
  <c r="E154" i="11"/>
  <c r="AD88" i="11"/>
  <c r="AE88" i="11" s="1"/>
  <c r="B156" i="11"/>
  <c r="C155" i="11"/>
  <c r="D155" i="11" l="1"/>
  <c r="AA155" i="11"/>
  <c r="E155" i="11"/>
  <c r="C156" i="11"/>
  <c r="B157" i="11"/>
  <c r="AF88" i="11"/>
  <c r="A89" i="11"/>
  <c r="AB89" i="11"/>
  <c r="AC89" i="11" s="1"/>
  <c r="Z89" i="11"/>
  <c r="P89" i="11" l="1"/>
  <c r="Q89" i="11" s="1"/>
  <c r="R89" i="11" s="1"/>
  <c r="F89" i="11"/>
  <c r="G89" i="11" s="1"/>
  <c r="H89" i="11" s="1"/>
  <c r="K89" i="11"/>
  <c r="L89" i="11" s="1"/>
  <c r="M89" i="11" s="1"/>
  <c r="U89" i="11"/>
  <c r="V89" i="11" s="1"/>
  <c r="W89" i="11" s="1"/>
  <c r="C157" i="11"/>
  <c r="B158" i="11"/>
  <c r="AA156" i="11"/>
  <c r="D156" i="11"/>
  <c r="E156" i="11"/>
  <c r="C158" i="11" l="1"/>
  <c r="B159" i="11"/>
  <c r="AA157" i="11"/>
  <c r="D157" i="11"/>
  <c r="E157" i="11"/>
  <c r="AD89" i="11"/>
  <c r="AE89" i="11" s="1"/>
  <c r="AF89" i="11" l="1"/>
  <c r="A90" i="11"/>
  <c r="Z90" i="11"/>
  <c r="AB90" i="11"/>
  <c r="AC90" i="11" s="1"/>
  <c r="C159" i="11"/>
  <c r="B160" i="11"/>
  <c r="D158" i="11"/>
  <c r="AA158" i="11"/>
  <c r="E158" i="11"/>
  <c r="AA159" i="11" l="1"/>
  <c r="D159" i="11"/>
  <c r="E159" i="11"/>
  <c r="C160" i="11"/>
  <c r="B161" i="11"/>
  <c r="F90" i="11"/>
  <c r="G90" i="11" s="1"/>
  <c r="H90" i="11" s="1"/>
  <c r="P90" i="11"/>
  <c r="Q90" i="11" s="1"/>
  <c r="R90" i="11" s="1"/>
  <c r="K90" i="11"/>
  <c r="L90" i="11" s="1"/>
  <c r="M90" i="11" s="1"/>
  <c r="U90" i="11"/>
  <c r="V90" i="11" s="1"/>
  <c r="W90" i="11" s="1"/>
  <c r="B162" i="11" l="1"/>
  <c r="C161" i="11"/>
  <c r="D160" i="11"/>
  <c r="AA160" i="11"/>
  <c r="E160" i="11"/>
  <c r="AD90" i="11"/>
  <c r="AE90" i="11" s="1"/>
  <c r="AF90" i="11" l="1"/>
  <c r="A91" i="11"/>
  <c r="Z91" i="11"/>
  <c r="AB91" i="11"/>
  <c r="AC91" i="11" s="1"/>
  <c r="D161" i="11"/>
  <c r="AA161" i="11"/>
  <c r="E161" i="11"/>
  <c r="C162" i="11"/>
  <c r="B163" i="11"/>
  <c r="B164" i="11" l="1"/>
  <c r="C163" i="11"/>
  <c r="D162" i="11"/>
  <c r="AA162" i="11"/>
  <c r="E162" i="11"/>
  <c r="K91" i="11"/>
  <c r="L91" i="11" s="1"/>
  <c r="M91" i="11" s="1"/>
  <c r="P91" i="11"/>
  <c r="Q91" i="11" s="1"/>
  <c r="R91" i="11" s="1"/>
  <c r="F91" i="11"/>
  <c r="G91" i="11" s="1"/>
  <c r="H91" i="11" s="1"/>
  <c r="U91" i="11"/>
  <c r="V91" i="11" s="1"/>
  <c r="W91" i="11" s="1"/>
  <c r="AD91" i="11" l="1"/>
  <c r="AE91" i="11" s="1"/>
  <c r="D163" i="11"/>
  <c r="AA163" i="11"/>
  <c r="E163" i="11"/>
  <c r="B165" i="11"/>
  <c r="C164" i="11"/>
  <c r="AF91" i="11" l="1"/>
  <c r="A92" i="11"/>
  <c r="Z92" i="11"/>
  <c r="AB92" i="11"/>
  <c r="AC92" i="11" s="1"/>
  <c r="D164" i="11"/>
  <c r="AA164" i="11"/>
  <c r="E164" i="11"/>
  <c r="B166" i="11"/>
  <c r="C165" i="11"/>
  <c r="F92" i="11" l="1"/>
  <c r="G92" i="11" s="1"/>
  <c r="H92" i="11" s="1"/>
  <c r="P92" i="11"/>
  <c r="Q92" i="11" s="1"/>
  <c r="R92" i="11" s="1"/>
  <c r="K92" i="11"/>
  <c r="L92" i="11" s="1"/>
  <c r="M92" i="11" s="1"/>
  <c r="U92" i="11"/>
  <c r="V92" i="11" s="1"/>
  <c r="W92" i="11" s="1"/>
  <c r="D165" i="11"/>
  <c r="AA165" i="11"/>
  <c r="E165" i="11"/>
  <c r="C166" i="11"/>
  <c r="B167" i="11"/>
  <c r="C167" i="11" l="1"/>
  <c r="B168" i="11"/>
  <c r="D166" i="11"/>
  <c r="AA166" i="11"/>
  <c r="E166" i="11"/>
  <c r="AD92" i="11"/>
  <c r="AE92" i="11" s="1"/>
  <c r="AF92" i="11" l="1"/>
  <c r="A93" i="11"/>
  <c r="Z93" i="11"/>
  <c r="AB93" i="11"/>
  <c r="AC93" i="11" s="1"/>
  <c r="C168" i="11"/>
  <c r="B169" i="11"/>
  <c r="AA167" i="11"/>
  <c r="D167" i="11"/>
  <c r="E167" i="11"/>
  <c r="AA168" i="11" l="1"/>
  <c r="D168" i="11"/>
  <c r="E168" i="11"/>
  <c r="K93" i="11"/>
  <c r="L93" i="11" s="1"/>
  <c r="M93" i="11" s="1"/>
  <c r="F93" i="11"/>
  <c r="G93" i="11" s="1"/>
  <c r="H93" i="11" s="1"/>
  <c r="P93" i="11"/>
  <c r="Q93" i="11" s="1"/>
  <c r="R93" i="11" s="1"/>
  <c r="U93" i="11"/>
  <c r="V93" i="11" s="1"/>
  <c r="W93" i="11" s="1"/>
  <c r="B170" i="11"/>
  <c r="C169" i="11"/>
  <c r="D169" i="11" l="1"/>
  <c r="AA169" i="11"/>
  <c r="E169" i="11"/>
  <c r="C170" i="11"/>
  <c r="B171" i="11"/>
  <c r="AD93" i="11"/>
  <c r="AE93" i="11" s="1"/>
  <c r="AF93" i="11" l="1"/>
  <c r="A94" i="11"/>
  <c r="Z94" i="11"/>
  <c r="AB94" i="11"/>
  <c r="AC94" i="11" s="1"/>
  <c r="B172" i="11"/>
  <c r="C171" i="11"/>
  <c r="D170" i="11"/>
  <c r="AA170" i="11"/>
  <c r="E170" i="11"/>
  <c r="D171" i="11" l="1"/>
  <c r="AA171" i="11"/>
  <c r="E171" i="11"/>
  <c r="B173" i="11"/>
  <c r="C172" i="11"/>
  <c r="P94" i="11"/>
  <c r="Q94" i="11" s="1"/>
  <c r="R94" i="11" s="1"/>
  <c r="F94" i="11"/>
  <c r="G94" i="11" s="1"/>
  <c r="H94" i="11" s="1"/>
  <c r="K94" i="11"/>
  <c r="L94" i="11" s="1"/>
  <c r="M94" i="11" s="1"/>
  <c r="U94" i="11"/>
  <c r="V94" i="11" s="1"/>
  <c r="W94" i="11" s="1"/>
  <c r="AD94" i="11" l="1"/>
  <c r="AE94" i="11" s="1"/>
  <c r="C173" i="11"/>
  <c r="B174" i="11"/>
  <c r="AA172" i="11"/>
  <c r="D172" i="11"/>
  <c r="E172" i="11"/>
  <c r="B175" i="11" l="1"/>
  <c r="C174" i="11"/>
  <c r="D173" i="11"/>
  <c r="AA173" i="11"/>
  <c r="E173" i="11"/>
  <c r="AF94" i="11"/>
  <c r="A95" i="11"/>
  <c r="AB95" i="11"/>
  <c r="AC95" i="11" s="1"/>
  <c r="Z95" i="11"/>
  <c r="F95" i="11" l="1"/>
  <c r="G95" i="11" s="1"/>
  <c r="H95" i="11" s="1"/>
  <c r="P95" i="11"/>
  <c r="Q95" i="11" s="1"/>
  <c r="R95" i="11" s="1"/>
  <c r="K95" i="11"/>
  <c r="L95" i="11" s="1"/>
  <c r="M95" i="11" s="1"/>
  <c r="U95" i="11"/>
  <c r="V95" i="11" s="1"/>
  <c r="W95" i="11" s="1"/>
  <c r="D174" i="11"/>
  <c r="AA174" i="11"/>
  <c r="E174" i="11"/>
  <c r="C175" i="11"/>
  <c r="B176" i="11"/>
  <c r="AD95" i="11" l="1"/>
  <c r="AE95" i="11" s="1"/>
  <c r="Z96" i="11" s="1"/>
  <c r="C176" i="11"/>
  <c r="B177" i="11"/>
  <c r="AA175" i="11"/>
  <c r="D175" i="11"/>
  <c r="E175" i="11"/>
  <c r="AB96" i="11" l="1"/>
  <c r="AC96" i="11" s="1"/>
  <c r="A96" i="11"/>
  <c r="AF95" i="11"/>
  <c r="F96" i="11" s="1"/>
  <c r="G96" i="11" s="1"/>
  <c r="H96" i="11" s="1"/>
  <c r="C177" i="11"/>
  <c r="B178" i="11"/>
  <c r="D176" i="11"/>
  <c r="AA176" i="11"/>
  <c r="E176" i="11"/>
  <c r="U96" i="11" l="1"/>
  <c r="V96" i="11" s="1"/>
  <c r="W96" i="11" s="1"/>
  <c r="P96" i="11"/>
  <c r="Q96" i="11" s="1"/>
  <c r="R96" i="11" s="1"/>
  <c r="K96" i="11"/>
  <c r="L96" i="11" s="1"/>
  <c r="M96" i="11" s="1"/>
  <c r="B179" i="11"/>
  <c r="C178" i="11"/>
  <c r="AA177" i="11"/>
  <c r="D177" i="11"/>
  <c r="E177" i="11"/>
  <c r="AD96" i="11" l="1"/>
  <c r="AE96" i="11" s="1"/>
  <c r="AF96" i="11" s="1"/>
  <c r="D178" i="11"/>
  <c r="AA178" i="11"/>
  <c r="E178" i="11"/>
  <c r="B180" i="11"/>
  <c r="C179" i="11"/>
  <c r="AB97" i="11" l="1"/>
  <c r="AC97" i="11" s="1"/>
  <c r="Z97" i="11"/>
  <c r="A97" i="11"/>
  <c r="P97" i="11"/>
  <c r="Q97" i="11" s="1"/>
  <c r="R97" i="11" s="1"/>
  <c r="F97" i="11"/>
  <c r="G97" i="11" s="1"/>
  <c r="H97" i="11" s="1"/>
  <c r="K97" i="11"/>
  <c r="L97" i="11" s="1"/>
  <c r="M97" i="11" s="1"/>
  <c r="U97" i="11"/>
  <c r="V97" i="11" s="1"/>
  <c r="W97" i="11" s="1"/>
  <c r="D179" i="11"/>
  <c r="AA179" i="11"/>
  <c r="E179" i="11"/>
  <c r="C180" i="11"/>
  <c r="B181" i="11"/>
  <c r="C181" i="11" l="1"/>
  <c r="B182" i="11"/>
  <c r="AD97" i="11"/>
  <c r="AE97" i="11" s="1"/>
  <c r="D180" i="11"/>
  <c r="AA180" i="11"/>
  <c r="E180" i="11"/>
  <c r="C182" i="11" l="1"/>
  <c r="B183" i="11"/>
  <c r="D181" i="11"/>
  <c r="AA181" i="11"/>
  <c r="E181" i="11"/>
  <c r="AF97" i="11"/>
  <c r="A98" i="11"/>
  <c r="AB98" i="11"/>
  <c r="AC98" i="11" s="1"/>
  <c r="Z98" i="11"/>
  <c r="K98" i="11" l="1"/>
  <c r="L98" i="11" s="1"/>
  <c r="M98" i="11" s="1"/>
  <c r="F98" i="11"/>
  <c r="G98" i="11" s="1"/>
  <c r="H98" i="11" s="1"/>
  <c r="P98" i="11"/>
  <c r="Q98" i="11" s="1"/>
  <c r="R98" i="11" s="1"/>
  <c r="U98" i="11"/>
  <c r="V98" i="11" s="1"/>
  <c r="W98" i="11" s="1"/>
  <c r="B184" i="11"/>
  <c r="C183" i="11"/>
  <c r="AA182" i="11"/>
  <c r="D182" i="11"/>
  <c r="E182" i="11"/>
  <c r="D183" i="11" l="1"/>
  <c r="AA183" i="11"/>
  <c r="E183" i="11"/>
  <c r="AD98" i="11"/>
  <c r="AE98" i="11" s="1"/>
  <c r="B185" i="11"/>
  <c r="C184" i="11"/>
  <c r="D184" i="11" l="1"/>
  <c r="AA184" i="11"/>
  <c r="E184" i="11"/>
  <c r="C185" i="11"/>
  <c r="B186" i="11"/>
  <c r="AF98" i="11"/>
  <c r="A99" i="11"/>
  <c r="Z99" i="11"/>
  <c r="AB99" i="11"/>
  <c r="AC99" i="11" s="1"/>
  <c r="B187" i="11" l="1"/>
  <c r="C186" i="11"/>
  <c r="P99" i="11"/>
  <c r="Q99" i="11" s="1"/>
  <c r="R99" i="11" s="1"/>
  <c r="F99" i="11"/>
  <c r="G99" i="11" s="1"/>
  <c r="H99" i="11" s="1"/>
  <c r="K99" i="11"/>
  <c r="L99" i="11" s="1"/>
  <c r="M99" i="11" s="1"/>
  <c r="U99" i="11"/>
  <c r="V99" i="11" s="1"/>
  <c r="W99" i="11" s="1"/>
  <c r="D185" i="11"/>
  <c r="AA185" i="11"/>
  <c r="E185" i="11"/>
  <c r="D186" i="11" l="1"/>
  <c r="AA186" i="11"/>
  <c r="E186" i="11"/>
  <c r="AD99" i="11"/>
  <c r="AE99" i="11" s="1"/>
  <c r="C187" i="11"/>
  <c r="B188" i="11"/>
  <c r="C188" i="11" l="1"/>
  <c r="B189" i="11"/>
  <c r="AA187" i="11"/>
  <c r="D187" i="11"/>
  <c r="E187" i="11"/>
  <c r="AF99" i="11"/>
  <c r="A100" i="11"/>
  <c r="AB100" i="11"/>
  <c r="AC100" i="11" s="1"/>
  <c r="Z100" i="11"/>
  <c r="K100" i="11" l="1"/>
  <c r="L100" i="11" s="1"/>
  <c r="M100" i="11" s="1"/>
  <c r="F100" i="11"/>
  <c r="G100" i="11" s="1"/>
  <c r="H100" i="11" s="1"/>
  <c r="P100" i="11"/>
  <c r="Q100" i="11" s="1"/>
  <c r="R100" i="11" s="1"/>
  <c r="U100" i="11"/>
  <c r="V100" i="11" s="1"/>
  <c r="W100" i="11" s="1"/>
  <c r="C189" i="11"/>
  <c r="B190" i="11"/>
  <c r="AA188" i="11"/>
  <c r="D188" i="11"/>
  <c r="E188" i="11"/>
  <c r="AD100" i="11" l="1"/>
  <c r="AE100" i="11" s="1"/>
  <c r="C190" i="11"/>
  <c r="B191" i="11"/>
  <c r="D189" i="11"/>
  <c r="AA189" i="11"/>
  <c r="E189" i="11"/>
  <c r="AA190" i="11" l="1"/>
  <c r="D190" i="11"/>
  <c r="E190" i="11"/>
  <c r="AF100" i="11"/>
  <c r="A101" i="11"/>
  <c r="Z101" i="11"/>
  <c r="AB101" i="11"/>
  <c r="AC101" i="11" s="1"/>
  <c r="B192" i="11"/>
  <c r="C191" i="11"/>
  <c r="D191" i="11" l="1"/>
  <c r="AA191" i="11"/>
  <c r="E191" i="11"/>
  <c r="B193" i="11"/>
  <c r="C192" i="11"/>
  <c r="F101" i="11"/>
  <c r="G101" i="11" s="1"/>
  <c r="H101" i="11" s="1"/>
  <c r="P101" i="11"/>
  <c r="Q101" i="11" s="1"/>
  <c r="R101" i="11" s="1"/>
  <c r="K101" i="11"/>
  <c r="L101" i="11" s="1"/>
  <c r="M101" i="11" s="1"/>
  <c r="U101" i="11"/>
  <c r="V101" i="11" s="1"/>
  <c r="W101" i="11" s="1"/>
  <c r="AA192" i="11" l="1"/>
  <c r="D192" i="11"/>
  <c r="E192" i="11"/>
  <c r="AD101" i="11"/>
  <c r="AE101" i="11" s="1"/>
  <c r="C193" i="11"/>
  <c r="B194" i="11"/>
  <c r="C194" i="11" l="1"/>
  <c r="B195" i="11"/>
  <c r="AA193" i="11"/>
  <c r="D193" i="11"/>
  <c r="E193" i="11"/>
  <c r="AF101" i="11"/>
  <c r="A102" i="11"/>
  <c r="Z102" i="11"/>
  <c r="AB102" i="11"/>
  <c r="AC102" i="11" s="1"/>
  <c r="P102" i="11" l="1"/>
  <c r="Q102" i="11" s="1"/>
  <c r="R102" i="11" s="1"/>
  <c r="K102" i="11"/>
  <c r="L102" i="11" s="1"/>
  <c r="M102" i="11" s="1"/>
  <c r="F102" i="11"/>
  <c r="G102" i="11" s="1"/>
  <c r="H102" i="11" s="1"/>
  <c r="U102" i="11"/>
  <c r="V102" i="11" s="1"/>
  <c r="W102" i="11" s="1"/>
  <c r="C195" i="11"/>
  <c r="B196" i="11"/>
  <c r="AA194" i="11"/>
  <c r="D194" i="11"/>
  <c r="E194" i="11"/>
  <c r="AD102" i="11" l="1"/>
  <c r="AE102" i="11" s="1"/>
  <c r="Z103" i="11" s="1"/>
  <c r="C196" i="11"/>
  <c r="B197" i="11"/>
  <c r="AA195" i="11"/>
  <c r="D195" i="11"/>
  <c r="E195" i="11"/>
  <c r="AB103" i="11" l="1"/>
  <c r="AC103" i="11" s="1"/>
  <c r="A103" i="11"/>
  <c r="AF102" i="11"/>
  <c r="K103" i="11" s="1"/>
  <c r="L103" i="11" s="1"/>
  <c r="M103" i="11" s="1"/>
  <c r="C197" i="11"/>
  <c r="B198" i="11"/>
  <c r="D196" i="11"/>
  <c r="AA196" i="11"/>
  <c r="E196" i="11"/>
  <c r="F103" i="11" l="1"/>
  <c r="G103" i="11" s="1"/>
  <c r="H103" i="11" s="1"/>
  <c r="U103" i="11"/>
  <c r="V103" i="11" s="1"/>
  <c r="W103" i="11" s="1"/>
  <c r="P103" i="11"/>
  <c r="Q103" i="11" s="1"/>
  <c r="R103" i="11" s="1"/>
  <c r="B199" i="11"/>
  <c r="C198" i="11"/>
  <c r="AA197" i="11"/>
  <c r="D197" i="11"/>
  <c r="E197" i="11"/>
  <c r="AD103" i="11" l="1"/>
  <c r="AE103" i="11" s="1"/>
  <c r="AF103" i="11" s="1"/>
  <c r="B200" i="11"/>
  <c r="C199" i="11"/>
  <c r="D198" i="11"/>
  <c r="AA198" i="11"/>
  <c r="E198" i="11"/>
  <c r="AB104" i="11" l="1"/>
  <c r="AC104" i="11" s="1"/>
  <c r="Z104" i="11"/>
  <c r="A104" i="11"/>
  <c r="D199" i="11"/>
  <c r="AA199" i="11"/>
  <c r="E199" i="11"/>
  <c r="F104" i="11"/>
  <c r="G104" i="11" s="1"/>
  <c r="H104" i="11" s="1"/>
  <c r="P104" i="11"/>
  <c r="Q104" i="11" s="1"/>
  <c r="R104" i="11" s="1"/>
  <c r="K104" i="11"/>
  <c r="L104" i="11" s="1"/>
  <c r="M104" i="11" s="1"/>
  <c r="U104" i="11"/>
  <c r="V104" i="11" s="1"/>
  <c r="W104" i="11" s="1"/>
  <c r="C200" i="11"/>
  <c r="B201" i="11"/>
  <c r="AD104" i="11" l="1"/>
  <c r="AE104" i="11" s="1"/>
  <c r="B202" i="11"/>
  <c r="C201" i="11"/>
  <c r="D200" i="11"/>
  <c r="AA200" i="11"/>
  <c r="E200" i="11"/>
  <c r="C202" i="11" l="1"/>
  <c r="B203" i="11"/>
  <c r="AF104" i="11"/>
  <c r="A105" i="11"/>
  <c r="Z105" i="11"/>
  <c r="AB105" i="11"/>
  <c r="AC105" i="11" s="1"/>
  <c r="D201" i="11"/>
  <c r="AA201" i="11"/>
  <c r="E201" i="11"/>
  <c r="C203" i="11" l="1"/>
  <c r="B204" i="11"/>
  <c r="P105" i="11"/>
  <c r="Q105" i="11" s="1"/>
  <c r="R105" i="11" s="1"/>
  <c r="F105" i="11"/>
  <c r="G105" i="11" s="1"/>
  <c r="H105" i="11" s="1"/>
  <c r="K105" i="11"/>
  <c r="L105" i="11" s="1"/>
  <c r="M105" i="11" s="1"/>
  <c r="U105" i="11"/>
  <c r="V105" i="11" s="1"/>
  <c r="W105" i="11" s="1"/>
  <c r="AA202" i="11"/>
  <c r="D202" i="11"/>
  <c r="E202" i="11"/>
  <c r="C204" i="11" l="1"/>
  <c r="B205" i="11"/>
  <c r="AD105" i="11"/>
  <c r="AE105" i="11" s="1"/>
  <c r="AA203" i="11"/>
  <c r="D203" i="11"/>
  <c r="E203" i="11"/>
  <c r="C205" i="11" l="1"/>
  <c r="B206" i="11"/>
  <c r="D204" i="11"/>
  <c r="AA204" i="11"/>
  <c r="E204" i="11"/>
  <c r="AF105" i="11"/>
  <c r="A106" i="11"/>
  <c r="Z106" i="11"/>
  <c r="AB106" i="11"/>
  <c r="AC106" i="11" s="1"/>
  <c r="F106" i="11" l="1"/>
  <c r="G106" i="11" s="1"/>
  <c r="H106" i="11" s="1"/>
  <c r="P106" i="11"/>
  <c r="Q106" i="11" s="1"/>
  <c r="R106" i="11" s="1"/>
  <c r="K106" i="11"/>
  <c r="L106" i="11" s="1"/>
  <c r="M106" i="11" s="1"/>
  <c r="U106" i="11"/>
  <c r="V106" i="11" s="1"/>
  <c r="W106" i="11" s="1"/>
  <c r="B207" i="11"/>
  <c r="C206" i="11"/>
  <c r="AA205" i="11"/>
  <c r="D205" i="11"/>
  <c r="E205" i="11"/>
  <c r="B208" i="11" l="1"/>
  <c r="C207" i="11"/>
  <c r="D206" i="11"/>
  <c r="AA206" i="11"/>
  <c r="E206" i="11"/>
  <c r="AD106" i="11"/>
  <c r="AE106" i="11" s="1"/>
  <c r="D207" i="11" l="1"/>
  <c r="AA207" i="11"/>
  <c r="E207" i="11"/>
  <c r="B209" i="11"/>
  <c r="C208" i="11"/>
  <c r="AF106" i="11"/>
  <c r="A107" i="11"/>
  <c r="Z107" i="11"/>
  <c r="AB107" i="11"/>
  <c r="AC107" i="11" s="1"/>
  <c r="F107" i="11" l="1"/>
  <c r="G107" i="11" s="1"/>
  <c r="H107" i="11" s="1"/>
  <c r="K107" i="11"/>
  <c r="L107" i="11" s="1"/>
  <c r="M107" i="11" s="1"/>
  <c r="P107" i="11"/>
  <c r="Q107" i="11" s="1"/>
  <c r="R107" i="11" s="1"/>
  <c r="U107" i="11"/>
  <c r="V107" i="11" s="1"/>
  <c r="W107" i="11" s="1"/>
  <c r="D208" i="11"/>
  <c r="AA208" i="11"/>
  <c r="E208" i="11"/>
  <c r="B210" i="11"/>
  <c r="C209" i="11"/>
  <c r="D209" i="11" l="1"/>
  <c r="AA209" i="11"/>
  <c r="E209" i="11"/>
  <c r="C210" i="11"/>
  <c r="B211" i="11"/>
  <c r="AD107" i="11"/>
  <c r="AE107" i="11" s="1"/>
  <c r="AF107" i="11" l="1"/>
  <c r="A108" i="11"/>
  <c r="Z108" i="11"/>
  <c r="AB108" i="11"/>
  <c r="AC108" i="11" s="1"/>
  <c r="C211" i="11"/>
  <c r="B212" i="11"/>
  <c r="AA210" i="11"/>
  <c r="D210" i="11"/>
  <c r="E210" i="11"/>
  <c r="B213" i="11" l="1"/>
  <c r="C212" i="11"/>
  <c r="AA211" i="11"/>
  <c r="D211" i="11"/>
  <c r="E211" i="11"/>
  <c r="F108" i="11"/>
  <c r="G108" i="11" s="1"/>
  <c r="H108" i="11" s="1"/>
  <c r="K108" i="11"/>
  <c r="L108" i="11" s="1"/>
  <c r="M108" i="11" s="1"/>
  <c r="P108" i="11"/>
  <c r="Q108" i="11" s="1"/>
  <c r="R108" i="11" s="1"/>
  <c r="U108" i="11"/>
  <c r="V108" i="11" s="1"/>
  <c r="W108" i="11" s="1"/>
  <c r="D212" i="11" l="1"/>
  <c r="AA212" i="11"/>
  <c r="E212" i="11"/>
  <c r="C213" i="11"/>
  <c r="B214" i="11"/>
  <c r="AD108" i="11"/>
  <c r="AE108" i="11" s="1"/>
  <c r="AF108" i="11" l="1"/>
  <c r="A109" i="11"/>
  <c r="Z109" i="11"/>
  <c r="AB109" i="11"/>
  <c r="AC109" i="11" s="1"/>
  <c r="B215" i="11"/>
  <c r="C214" i="11"/>
  <c r="AA213" i="11"/>
  <c r="D213" i="11"/>
  <c r="E213" i="11"/>
  <c r="D214" i="11" l="1"/>
  <c r="AA214" i="11"/>
  <c r="E214" i="11"/>
  <c r="B216" i="11"/>
  <c r="C215" i="11"/>
  <c r="F109" i="11"/>
  <c r="G109" i="11" s="1"/>
  <c r="H109" i="11" s="1"/>
  <c r="K109" i="11"/>
  <c r="L109" i="11" s="1"/>
  <c r="M109" i="11" s="1"/>
  <c r="P109" i="11"/>
  <c r="Q109" i="11" s="1"/>
  <c r="R109" i="11" s="1"/>
  <c r="U109" i="11"/>
  <c r="V109" i="11" s="1"/>
  <c r="W109" i="11" s="1"/>
  <c r="AD109" i="11" l="1"/>
  <c r="AE109" i="11" s="1"/>
  <c r="D215" i="11"/>
  <c r="AA215" i="11"/>
  <c r="E215" i="11"/>
  <c r="C216" i="11"/>
  <c r="B217" i="11"/>
  <c r="AF109" i="11" l="1"/>
  <c r="A110" i="11"/>
  <c r="B92" i="4" s="1"/>
  <c r="Z110" i="11"/>
  <c r="AB110" i="11"/>
  <c r="AC110" i="11" s="1"/>
  <c r="B218" i="11"/>
  <c r="C217" i="11"/>
  <c r="D216" i="11"/>
  <c r="AA216" i="11"/>
  <c r="E216" i="11"/>
  <c r="C218" i="11" l="1"/>
  <c r="B219" i="11"/>
  <c r="K110" i="11"/>
  <c r="L110" i="11" s="1"/>
  <c r="M110" i="11" s="1"/>
  <c r="P110" i="11"/>
  <c r="Q110" i="11" s="1"/>
  <c r="R110" i="11" s="1"/>
  <c r="F110" i="11"/>
  <c r="G110" i="11" s="1"/>
  <c r="H110" i="11" s="1"/>
  <c r="U110" i="11"/>
  <c r="V110" i="11" s="1"/>
  <c r="W110" i="11" s="1"/>
  <c r="D217" i="11"/>
  <c r="AA217" i="11"/>
  <c r="E217" i="11"/>
  <c r="AD110" i="11" l="1"/>
  <c r="AE110" i="11" s="1"/>
  <c r="AF110" i="11" s="1"/>
  <c r="C219" i="11"/>
  <c r="B220" i="11"/>
  <c r="AA218" i="11"/>
  <c r="D218" i="11"/>
  <c r="E218" i="11"/>
  <c r="AB111" i="11" l="1"/>
  <c r="AC111" i="11" s="1"/>
  <c r="Z111" i="11"/>
  <c r="A111" i="11"/>
  <c r="B221" i="11"/>
  <c r="C220" i="11"/>
  <c r="AA219" i="11"/>
  <c r="D219" i="11"/>
  <c r="E219" i="11"/>
  <c r="K111" i="11"/>
  <c r="L111" i="11" s="1"/>
  <c r="M111" i="11" s="1"/>
  <c r="P111" i="11"/>
  <c r="Q111" i="11" s="1"/>
  <c r="R111" i="11" s="1"/>
  <c r="F111" i="11"/>
  <c r="G111" i="11" s="1"/>
  <c r="H111" i="11" s="1"/>
  <c r="U111" i="11"/>
  <c r="V111" i="11" s="1"/>
  <c r="W111" i="11" s="1"/>
  <c r="AA220" i="11" l="1"/>
  <c r="D220" i="11"/>
  <c r="E220" i="11"/>
  <c r="AD111" i="11"/>
  <c r="AE111" i="11" s="1"/>
  <c r="C221" i="11"/>
  <c r="B222" i="11"/>
  <c r="B223" i="11" l="1"/>
  <c r="C222" i="11"/>
  <c r="AA221" i="11"/>
  <c r="D221" i="11"/>
  <c r="E221" i="11"/>
  <c r="AF111" i="11"/>
  <c r="A112" i="11"/>
  <c r="Z112" i="11"/>
  <c r="AB112" i="11"/>
  <c r="AC112" i="11" s="1"/>
  <c r="D222" i="11" l="1"/>
  <c r="AA222" i="11"/>
  <c r="E222" i="11"/>
  <c r="C223" i="11"/>
  <c r="B224" i="11"/>
  <c r="P112" i="11"/>
  <c r="Q112" i="11" s="1"/>
  <c r="R112" i="11" s="1"/>
  <c r="K112" i="11"/>
  <c r="L112" i="11" s="1"/>
  <c r="M112" i="11" s="1"/>
  <c r="F112" i="11"/>
  <c r="G112" i="11" s="1"/>
  <c r="H112" i="11" s="1"/>
  <c r="U112" i="11"/>
  <c r="V112" i="11" s="1"/>
  <c r="W112" i="11" s="1"/>
  <c r="B225" i="11" l="1"/>
  <c r="C224" i="11"/>
  <c r="AA223" i="11"/>
  <c r="D223" i="11"/>
  <c r="E223" i="11"/>
  <c r="AD112" i="11"/>
  <c r="AE112" i="11" s="1"/>
  <c r="D224" i="11" l="1"/>
  <c r="AA224" i="11"/>
  <c r="E224" i="11"/>
  <c r="B226" i="11"/>
  <c r="C225" i="11"/>
  <c r="AF112" i="11"/>
  <c r="A113" i="11"/>
  <c r="AB113" i="11"/>
  <c r="AC113" i="11" s="1"/>
  <c r="Z113" i="11"/>
  <c r="K113" i="11" l="1"/>
  <c r="L113" i="11" s="1"/>
  <c r="M113" i="11" s="1"/>
  <c r="P113" i="11"/>
  <c r="Q113" i="11" s="1"/>
  <c r="R113" i="11" s="1"/>
  <c r="F113" i="11"/>
  <c r="G113" i="11" s="1"/>
  <c r="H113" i="11" s="1"/>
  <c r="U113" i="11"/>
  <c r="V113" i="11" s="1"/>
  <c r="W113" i="11" s="1"/>
  <c r="AA225" i="11"/>
  <c r="D225" i="11"/>
  <c r="E225" i="11"/>
  <c r="C226" i="11"/>
  <c r="B227" i="11"/>
  <c r="AD113" i="11" l="1"/>
  <c r="AE113" i="11" s="1"/>
  <c r="AF113" i="11" s="1"/>
  <c r="C227" i="11"/>
  <c r="B228" i="11"/>
  <c r="D226" i="11"/>
  <c r="AA226" i="11"/>
  <c r="E226" i="11"/>
  <c r="Z114" i="11" l="1"/>
  <c r="AB114" i="11"/>
  <c r="AC114" i="11" s="1"/>
  <c r="A114" i="11"/>
  <c r="D227" i="11"/>
  <c r="AA227" i="11"/>
  <c r="E227" i="11"/>
  <c r="C228" i="11"/>
  <c r="B229" i="11"/>
  <c r="K114" i="11"/>
  <c r="L114" i="11" s="1"/>
  <c r="M114" i="11" s="1"/>
  <c r="P114" i="11"/>
  <c r="Q114" i="11" s="1"/>
  <c r="R114" i="11" s="1"/>
  <c r="F114" i="11"/>
  <c r="G114" i="11" s="1"/>
  <c r="H114" i="11" s="1"/>
  <c r="U114" i="11"/>
  <c r="V114" i="11" s="1"/>
  <c r="W114" i="11" s="1"/>
  <c r="AD114" i="11" l="1"/>
  <c r="AE114" i="11" s="1"/>
  <c r="AF114" i="11" s="1"/>
  <c r="C229" i="11"/>
  <c r="B230" i="11"/>
  <c r="AA228" i="11"/>
  <c r="D228" i="11"/>
  <c r="E228" i="11"/>
  <c r="AB115" i="11" l="1"/>
  <c r="AC115" i="11" s="1"/>
  <c r="Z115" i="11"/>
  <c r="A115" i="11"/>
  <c r="C230" i="11"/>
  <c r="B231" i="11"/>
  <c r="AA229" i="11"/>
  <c r="D229" i="11"/>
  <c r="E229" i="11"/>
  <c r="P115" i="11"/>
  <c r="Q115" i="11" s="1"/>
  <c r="R115" i="11" s="1"/>
  <c r="K115" i="11"/>
  <c r="L115" i="11" s="1"/>
  <c r="M115" i="11" s="1"/>
  <c r="F115" i="11"/>
  <c r="G115" i="11" s="1"/>
  <c r="H115" i="11" s="1"/>
  <c r="U115" i="11"/>
  <c r="V115" i="11" s="1"/>
  <c r="W115" i="11" s="1"/>
  <c r="AD115" i="11" l="1"/>
  <c r="AE115" i="11" s="1"/>
  <c r="AF115" i="11" s="1"/>
  <c r="D230" i="11"/>
  <c r="AA230" i="11"/>
  <c r="E230" i="11"/>
  <c r="B232" i="11"/>
  <c r="C231" i="11"/>
  <c r="AB116" i="11" l="1"/>
  <c r="AC116" i="11" s="1"/>
  <c r="Z116" i="11"/>
  <c r="A116" i="11"/>
  <c r="D231" i="11"/>
  <c r="AA231" i="11"/>
  <c r="E231" i="11"/>
  <c r="C232" i="11"/>
  <c r="B233" i="11"/>
  <c r="P116" i="11"/>
  <c r="Q116" i="11" s="1"/>
  <c r="R116" i="11" s="1"/>
  <c r="K116" i="11"/>
  <c r="L116" i="11" s="1"/>
  <c r="M116" i="11" s="1"/>
  <c r="F116" i="11"/>
  <c r="G116" i="11" s="1"/>
  <c r="H116" i="11" s="1"/>
  <c r="U116" i="11"/>
  <c r="V116" i="11" s="1"/>
  <c r="W116" i="11" s="1"/>
  <c r="AD116" i="11" l="1"/>
  <c r="AE116" i="11" s="1"/>
  <c r="AF116" i="11" s="1"/>
  <c r="B234" i="11"/>
  <c r="C233" i="11"/>
  <c r="D232" i="11"/>
  <c r="AA232" i="11"/>
  <c r="E232" i="11"/>
  <c r="AB117" i="11" l="1"/>
  <c r="AC117" i="11" s="1"/>
  <c r="Z117" i="11"/>
  <c r="A117" i="11"/>
  <c r="AA233" i="11"/>
  <c r="D233" i="11"/>
  <c r="E233" i="11"/>
  <c r="C234" i="11"/>
  <c r="B235" i="11"/>
  <c r="P117" i="11"/>
  <c r="Q117" i="11" s="1"/>
  <c r="R117" i="11" s="1"/>
  <c r="K117" i="11"/>
  <c r="L117" i="11" s="1"/>
  <c r="M117" i="11" s="1"/>
  <c r="F117" i="11"/>
  <c r="G117" i="11" s="1"/>
  <c r="H117" i="11" s="1"/>
  <c r="U117" i="11"/>
  <c r="V117" i="11" s="1"/>
  <c r="W117" i="11" s="1"/>
  <c r="AD117" i="11" l="1"/>
  <c r="AE117" i="11" s="1"/>
  <c r="AF117" i="11" s="1"/>
  <c r="B236" i="11"/>
  <c r="C235" i="11"/>
  <c r="AA234" i="11"/>
  <c r="D234" i="11"/>
  <c r="E234" i="11"/>
  <c r="Z118" i="11" l="1"/>
  <c r="A118" i="11"/>
  <c r="AB118" i="11"/>
  <c r="AC118" i="11" s="1"/>
  <c r="C236" i="11"/>
  <c r="B237" i="11"/>
  <c r="K118" i="11"/>
  <c r="L118" i="11" s="1"/>
  <c r="M118" i="11" s="1"/>
  <c r="P118" i="11"/>
  <c r="Q118" i="11" s="1"/>
  <c r="R118" i="11" s="1"/>
  <c r="F118" i="11"/>
  <c r="G118" i="11" s="1"/>
  <c r="H118" i="11" s="1"/>
  <c r="U118" i="11"/>
  <c r="V118" i="11" s="1"/>
  <c r="W118" i="11" s="1"/>
  <c r="D235" i="11"/>
  <c r="AA235" i="11"/>
  <c r="E235" i="11"/>
  <c r="AD118" i="11" l="1"/>
  <c r="AE118" i="11" s="1"/>
  <c r="AF118" i="11" s="1"/>
  <c r="C237" i="11"/>
  <c r="B238" i="11"/>
  <c r="D236" i="11"/>
  <c r="AA236" i="11"/>
  <c r="E236" i="11"/>
  <c r="AB119" i="11" l="1"/>
  <c r="AC119" i="11" s="1"/>
  <c r="Z119" i="11"/>
  <c r="A119" i="11"/>
  <c r="AA237" i="11"/>
  <c r="D237" i="11"/>
  <c r="E237" i="11"/>
  <c r="K119" i="11"/>
  <c r="L119" i="11" s="1"/>
  <c r="M119" i="11" s="1"/>
  <c r="P119" i="11"/>
  <c r="Q119" i="11" s="1"/>
  <c r="R119" i="11" s="1"/>
  <c r="F119" i="11"/>
  <c r="G119" i="11" s="1"/>
  <c r="H119" i="11" s="1"/>
  <c r="U119" i="11"/>
  <c r="V119" i="11" s="1"/>
  <c r="W119" i="11" s="1"/>
  <c r="C238" i="11"/>
  <c r="B239" i="11"/>
  <c r="AD119" i="11" l="1"/>
  <c r="AE119" i="11" s="1"/>
  <c r="AF119" i="11" s="1"/>
  <c r="C239" i="11"/>
  <c r="B240" i="11"/>
  <c r="D238" i="11"/>
  <c r="AA238" i="11"/>
  <c r="E238" i="11"/>
  <c r="AB120" i="11" l="1"/>
  <c r="AC120" i="11" s="1"/>
  <c r="Z120" i="11"/>
  <c r="A120" i="11"/>
  <c r="P120" i="11"/>
  <c r="Q120" i="11" s="1"/>
  <c r="R120" i="11" s="1"/>
  <c r="F120" i="11"/>
  <c r="G120" i="11" s="1"/>
  <c r="H120" i="11" s="1"/>
  <c r="K120" i="11"/>
  <c r="L120" i="11" s="1"/>
  <c r="M120" i="11" s="1"/>
  <c r="U120" i="11"/>
  <c r="V120" i="11" s="1"/>
  <c r="W120" i="11" s="1"/>
  <c r="C240" i="11"/>
  <c r="B241" i="11"/>
  <c r="AA239" i="11"/>
  <c r="D239" i="11"/>
  <c r="E239" i="11"/>
  <c r="AD120" i="11" l="1"/>
  <c r="AE120" i="11" s="1"/>
  <c r="B242" i="11"/>
  <c r="C241" i="11"/>
  <c r="AA240" i="11"/>
  <c r="D240" i="11"/>
  <c r="E240" i="11"/>
  <c r="D241" i="11" l="1"/>
  <c r="AA241" i="11"/>
  <c r="E241" i="11"/>
  <c r="C242" i="11"/>
  <c r="B243" i="11"/>
  <c r="AF120" i="11"/>
  <c r="A121" i="11"/>
  <c r="Z121" i="11"/>
  <c r="AB121" i="11"/>
  <c r="AC121" i="11" s="1"/>
  <c r="B244" i="11" l="1"/>
  <c r="C243" i="11"/>
  <c r="P121" i="11"/>
  <c r="Q121" i="11" s="1"/>
  <c r="R121" i="11" s="1"/>
  <c r="K121" i="11"/>
  <c r="L121" i="11" s="1"/>
  <c r="M121" i="11" s="1"/>
  <c r="F121" i="11"/>
  <c r="G121" i="11" s="1"/>
  <c r="H121" i="11" s="1"/>
  <c r="U121" i="11"/>
  <c r="V121" i="11" s="1"/>
  <c r="W121" i="11" s="1"/>
  <c r="AA242" i="11"/>
  <c r="D242" i="11"/>
  <c r="E242" i="11"/>
  <c r="AD121" i="11" l="1"/>
  <c r="AE121" i="11" s="1"/>
  <c r="D243" i="11"/>
  <c r="AA243" i="11"/>
  <c r="E243" i="11"/>
  <c r="B245" i="11"/>
  <c r="C244" i="11"/>
  <c r="AF121" i="11" l="1"/>
  <c r="A122" i="11"/>
  <c r="Z122" i="11"/>
  <c r="AB122" i="11"/>
  <c r="AC122" i="11" s="1"/>
  <c r="AA244" i="11"/>
  <c r="D244" i="11"/>
  <c r="E244" i="11"/>
  <c r="C245" i="11"/>
  <c r="B246" i="11"/>
  <c r="P122" i="11" l="1"/>
  <c r="Q122" i="11" s="1"/>
  <c r="R122" i="11" s="1"/>
  <c r="K122" i="11"/>
  <c r="L122" i="11" s="1"/>
  <c r="M122" i="11" s="1"/>
  <c r="F122" i="11"/>
  <c r="G122" i="11" s="1"/>
  <c r="H122" i="11" s="1"/>
  <c r="U122" i="11"/>
  <c r="V122" i="11" s="1"/>
  <c r="W122" i="11" s="1"/>
  <c r="B247" i="11"/>
  <c r="C246" i="11"/>
  <c r="D245" i="11"/>
  <c r="AA245" i="11"/>
  <c r="E245" i="11"/>
  <c r="C247" i="11" l="1"/>
  <c r="B248" i="11"/>
  <c r="AD122" i="11"/>
  <c r="AE122" i="11" s="1"/>
  <c r="D246" i="11"/>
  <c r="AA246" i="11"/>
  <c r="E246" i="11"/>
  <c r="AF122" i="11" l="1"/>
  <c r="A123" i="11"/>
  <c r="Z123" i="11"/>
  <c r="AB123" i="11"/>
  <c r="AC123" i="11" s="1"/>
  <c r="C248" i="11"/>
  <c r="B249" i="11"/>
  <c r="AA247" i="11"/>
  <c r="D247" i="11"/>
  <c r="E247" i="11"/>
  <c r="C249" i="11" l="1"/>
  <c r="B250" i="11"/>
  <c r="AA248" i="11"/>
  <c r="D248" i="11"/>
  <c r="E248" i="11"/>
  <c r="K123" i="11"/>
  <c r="L123" i="11" s="1"/>
  <c r="M123" i="11" s="1"/>
  <c r="P123" i="11"/>
  <c r="Q123" i="11" s="1"/>
  <c r="R123" i="11" s="1"/>
  <c r="F123" i="11"/>
  <c r="G123" i="11" s="1"/>
  <c r="H123" i="11" s="1"/>
  <c r="U123" i="11"/>
  <c r="V123" i="11" s="1"/>
  <c r="W123" i="11" s="1"/>
  <c r="AD123" i="11" l="1"/>
  <c r="AE123" i="11" s="1"/>
  <c r="AF123" i="11" s="1"/>
  <c r="C250" i="11"/>
  <c r="B251" i="11"/>
  <c r="D249" i="11"/>
  <c r="AA249" i="11"/>
  <c r="E249" i="11"/>
  <c r="AB124" i="11" l="1"/>
  <c r="AC124" i="11" s="1"/>
  <c r="Z124" i="11"/>
  <c r="A124" i="11"/>
  <c r="B252" i="11"/>
  <c r="C251" i="11"/>
  <c r="AA250" i="11"/>
  <c r="D250" i="11"/>
  <c r="E250" i="11"/>
  <c r="P124" i="11"/>
  <c r="Q124" i="11" s="1"/>
  <c r="R124" i="11" s="1"/>
  <c r="F124" i="11"/>
  <c r="G124" i="11" s="1"/>
  <c r="H124" i="11" s="1"/>
  <c r="K124" i="11"/>
  <c r="L124" i="11" s="1"/>
  <c r="M124" i="11" s="1"/>
  <c r="U124" i="11"/>
  <c r="V124" i="11" s="1"/>
  <c r="W124" i="11" s="1"/>
  <c r="D251" i="11" l="1"/>
  <c r="AA251" i="11"/>
  <c r="E251" i="11"/>
  <c r="B253" i="11"/>
  <c r="C252" i="11"/>
  <c r="AD124" i="11"/>
  <c r="AE124" i="11" s="1"/>
  <c r="AF124" i="11" l="1"/>
  <c r="A125" i="11"/>
  <c r="Z125" i="11"/>
  <c r="AB125" i="11"/>
  <c r="AC125" i="11" s="1"/>
  <c r="AA252" i="11"/>
  <c r="D252" i="11"/>
  <c r="E252" i="11"/>
  <c r="C253" i="11"/>
  <c r="B254" i="11"/>
  <c r="B255" i="11" l="1"/>
  <c r="C254" i="11"/>
  <c r="D253" i="11"/>
  <c r="AA253" i="11"/>
  <c r="E253" i="11"/>
  <c r="P125" i="11"/>
  <c r="Q125" i="11" s="1"/>
  <c r="R125" i="11" s="1"/>
  <c r="F125" i="11"/>
  <c r="G125" i="11" s="1"/>
  <c r="H125" i="11" s="1"/>
  <c r="K125" i="11"/>
  <c r="L125" i="11" s="1"/>
  <c r="M125" i="11" s="1"/>
  <c r="U125" i="11"/>
  <c r="V125" i="11" s="1"/>
  <c r="W125" i="11" s="1"/>
  <c r="AD125" i="11" l="1"/>
  <c r="AE125" i="11" s="1"/>
  <c r="D254" i="11"/>
  <c r="AA254" i="11"/>
  <c r="E254" i="11"/>
  <c r="C255" i="11"/>
  <c r="B256" i="11"/>
  <c r="C256" i="11" l="1"/>
  <c r="B257" i="11"/>
  <c r="AA255" i="11"/>
  <c r="D255" i="11"/>
  <c r="E255" i="11"/>
  <c r="AF125" i="11"/>
  <c r="A126" i="11"/>
  <c r="Z126" i="11"/>
  <c r="AB126" i="11"/>
  <c r="AC126" i="11" s="1"/>
  <c r="C257" i="11" l="1"/>
  <c r="B258" i="11"/>
  <c r="K126" i="11"/>
  <c r="L126" i="11" s="1"/>
  <c r="M126" i="11" s="1"/>
  <c r="P126" i="11"/>
  <c r="Q126" i="11" s="1"/>
  <c r="R126" i="11" s="1"/>
  <c r="F126" i="11"/>
  <c r="G126" i="11" s="1"/>
  <c r="H126" i="11" s="1"/>
  <c r="U126" i="11"/>
  <c r="V126" i="11" s="1"/>
  <c r="W126" i="11" s="1"/>
  <c r="AA256" i="11"/>
  <c r="D256" i="11"/>
  <c r="E256" i="11"/>
  <c r="AD126" i="11" l="1"/>
  <c r="AE126" i="11" s="1"/>
  <c r="AF126" i="11" s="1"/>
  <c r="C258" i="11"/>
  <c r="B259" i="11"/>
  <c r="D257" i="11"/>
  <c r="AA257" i="11"/>
  <c r="E257" i="11"/>
  <c r="AB127" i="11" l="1"/>
  <c r="AC127" i="11" s="1"/>
  <c r="Z127" i="11"/>
  <c r="A127" i="11"/>
  <c r="B260" i="11"/>
  <c r="C259" i="11"/>
  <c r="AA258" i="11"/>
  <c r="D258" i="11"/>
  <c r="E258" i="11"/>
  <c r="P127" i="11"/>
  <c r="Q127" i="11" s="1"/>
  <c r="R127" i="11" s="1"/>
  <c r="K127" i="11"/>
  <c r="L127" i="11" s="1"/>
  <c r="M127" i="11" s="1"/>
  <c r="F127" i="11"/>
  <c r="G127" i="11" s="1"/>
  <c r="H127" i="11" s="1"/>
  <c r="U127" i="11"/>
  <c r="V127" i="11" s="1"/>
  <c r="W127" i="11" s="1"/>
  <c r="AD127" i="11" l="1"/>
  <c r="AE127" i="11" s="1"/>
  <c r="Z128" i="11" s="1"/>
  <c r="D259" i="11"/>
  <c r="AA259" i="11"/>
  <c r="E259" i="11"/>
  <c r="B261" i="11"/>
  <c r="C260" i="11"/>
  <c r="A128" i="11" l="1"/>
  <c r="AB128" i="11"/>
  <c r="AC128" i="11" s="1"/>
  <c r="AF127" i="11"/>
  <c r="P128" i="11" s="1"/>
  <c r="Q128" i="11" s="1"/>
  <c r="R128" i="11" s="1"/>
  <c r="D260" i="11"/>
  <c r="AA260" i="11"/>
  <c r="E260" i="11"/>
  <c r="C261" i="11"/>
  <c r="B262" i="11"/>
  <c r="F128" i="11" l="1"/>
  <c r="G128" i="11" s="1"/>
  <c r="H128" i="11" s="1"/>
  <c r="U128" i="11"/>
  <c r="V128" i="11" s="1"/>
  <c r="W128" i="11" s="1"/>
  <c r="K128" i="11"/>
  <c r="L128" i="11" s="1"/>
  <c r="M128" i="11" s="1"/>
  <c r="B263" i="11"/>
  <c r="C262" i="11"/>
  <c r="D261" i="11"/>
  <c r="AA261" i="11"/>
  <c r="E261" i="11"/>
  <c r="AD128" i="11" l="1"/>
  <c r="AE128" i="11" s="1"/>
  <c r="AB129" i="11" s="1"/>
  <c r="AC129" i="11" s="1"/>
  <c r="D262" i="11"/>
  <c r="AA262" i="11"/>
  <c r="E262" i="11"/>
  <c r="AF128" i="11"/>
  <c r="A129" i="11"/>
  <c r="Z129" i="11"/>
  <c r="C263" i="11"/>
  <c r="B264" i="11"/>
  <c r="K129" i="11" l="1"/>
  <c r="L129" i="11" s="1"/>
  <c r="M129" i="11" s="1"/>
  <c r="P129" i="11"/>
  <c r="Q129" i="11" s="1"/>
  <c r="R129" i="11" s="1"/>
  <c r="F129" i="11"/>
  <c r="G129" i="11" s="1"/>
  <c r="H129" i="11" s="1"/>
  <c r="U129" i="11"/>
  <c r="V129" i="11" s="1"/>
  <c r="W129" i="11" s="1"/>
  <c r="C264" i="11"/>
  <c r="B265" i="11"/>
  <c r="AA263" i="11"/>
  <c r="D263" i="11"/>
  <c r="E263" i="11"/>
  <c r="C265" i="11" l="1"/>
  <c r="B266" i="11"/>
  <c r="AA264" i="11"/>
  <c r="D264" i="11"/>
  <c r="E264" i="11"/>
  <c r="AD129" i="11"/>
  <c r="AE129" i="11" s="1"/>
  <c r="C266" i="11" l="1"/>
  <c r="B267" i="11"/>
  <c r="D265" i="11"/>
  <c r="AA265" i="11"/>
  <c r="E265" i="11"/>
  <c r="AF129" i="11"/>
  <c r="A130" i="11"/>
  <c r="AB130" i="11"/>
  <c r="AC130" i="11" s="1"/>
  <c r="Z130" i="11"/>
  <c r="K130" i="11" l="1"/>
  <c r="L130" i="11" s="1"/>
  <c r="M130" i="11" s="1"/>
  <c r="P130" i="11"/>
  <c r="Q130" i="11" s="1"/>
  <c r="R130" i="11" s="1"/>
  <c r="F130" i="11"/>
  <c r="G130" i="11" s="1"/>
  <c r="H130" i="11" s="1"/>
  <c r="U130" i="11"/>
  <c r="V130" i="11" s="1"/>
  <c r="W130" i="11" s="1"/>
  <c r="B268" i="11"/>
  <c r="C267" i="11"/>
  <c r="AA266" i="11"/>
  <c r="D266" i="11"/>
  <c r="E266" i="11"/>
  <c r="AD130" i="11" l="1"/>
  <c r="AE130" i="11" s="1"/>
  <c r="A131" i="11" s="1"/>
  <c r="D267" i="11"/>
  <c r="AA267" i="11"/>
  <c r="E267" i="11"/>
  <c r="B269" i="11"/>
  <c r="C268" i="11"/>
  <c r="AF130" i="11" l="1"/>
  <c r="AB131" i="11"/>
  <c r="AC131" i="11" s="1"/>
  <c r="Z131" i="11"/>
  <c r="P131" i="11"/>
  <c r="Q131" i="11" s="1"/>
  <c r="R131" i="11" s="1"/>
  <c r="K131" i="11"/>
  <c r="L131" i="11" s="1"/>
  <c r="M131" i="11" s="1"/>
  <c r="F131" i="11"/>
  <c r="G131" i="11" s="1"/>
  <c r="H131" i="11" s="1"/>
  <c r="U131" i="11"/>
  <c r="V131" i="11" s="1"/>
  <c r="W131" i="11" s="1"/>
  <c r="D268" i="11"/>
  <c r="AA268" i="11"/>
  <c r="E268" i="11"/>
  <c r="C269" i="11"/>
  <c r="B270" i="11"/>
  <c r="AD131" i="11" l="1"/>
  <c r="AE131" i="11" s="1"/>
  <c r="AF131" i="11" s="1"/>
  <c r="D269" i="11"/>
  <c r="AA269" i="11"/>
  <c r="E269" i="11"/>
  <c r="B271" i="11"/>
  <c r="C270" i="11"/>
  <c r="Z132" i="11" l="1"/>
  <c r="AB132" i="11"/>
  <c r="AC132" i="11" s="1"/>
  <c r="A132" i="11"/>
  <c r="D270" i="11"/>
  <c r="AA270" i="11"/>
  <c r="E270" i="11"/>
  <c r="C271" i="11"/>
  <c r="B272" i="11"/>
  <c r="P132" i="11"/>
  <c r="Q132" i="11" s="1"/>
  <c r="R132" i="11" s="1"/>
  <c r="K132" i="11"/>
  <c r="L132" i="11" s="1"/>
  <c r="M132" i="11" s="1"/>
  <c r="F132" i="11"/>
  <c r="G132" i="11" s="1"/>
  <c r="H132" i="11" s="1"/>
  <c r="U132" i="11"/>
  <c r="V132" i="11" s="1"/>
  <c r="W132" i="11" s="1"/>
  <c r="C272" i="11" l="1"/>
  <c r="B273" i="11"/>
  <c r="AA271" i="11"/>
  <c r="D271" i="11"/>
  <c r="E271" i="11"/>
  <c r="AD132" i="11"/>
  <c r="AE132" i="11" s="1"/>
  <c r="AF132" i="11" l="1"/>
  <c r="A133" i="11"/>
  <c r="Z133" i="11"/>
  <c r="AB133" i="11"/>
  <c r="AC133" i="11" s="1"/>
  <c r="C273" i="11"/>
  <c r="B274" i="11"/>
  <c r="AA272" i="11"/>
  <c r="D272" i="11"/>
  <c r="E272" i="11"/>
  <c r="F133" i="11" l="1"/>
  <c r="G133" i="11" s="1"/>
  <c r="H133" i="11" s="1"/>
  <c r="P133" i="11"/>
  <c r="Q133" i="11" s="1"/>
  <c r="R133" i="11" s="1"/>
  <c r="K133" i="11"/>
  <c r="L133" i="11" s="1"/>
  <c r="M133" i="11" s="1"/>
  <c r="U133" i="11"/>
  <c r="V133" i="11" s="1"/>
  <c r="W133" i="11" s="1"/>
  <c r="C274" i="11"/>
  <c r="B275" i="11"/>
  <c r="D273" i="11"/>
  <c r="AA273" i="11"/>
  <c r="E273" i="11"/>
  <c r="AD133" i="11" l="1"/>
  <c r="AE133" i="11" s="1"/>
  <c r="B276" i="11"/>
  <c r="C275" i="11"/>
  <c r="AA274" i="11"/>
  <c r="D274" i="11"/>
  <c r="E274" i="11"/>
  <c r="D275" i="11" l="1"/>
  <c r="AA275" i="11"/>
  <c r="E275" i="11"/>
  <c r="B277" i="11"/>
  <c r="C276" i="11"/>
  <c r="AF133" i="11"/>
  <c r="A134" i="11"/>
  <c r="Z134" i="11"/>
  <c r="AB134" i="11"/>
  <c r="AC134" i="11" s="1"/>
  <c r="AA276" i="11" l="1"/>
  <c r="D276" i="11"/>
  <c r="E276" i="11"/>
  <c r="B278" i="11"/>
  <c r="C277" i="11"/>
  <c r="P134" i="11"/>
  <c r="Q134" i="11" s="1"/>
  <c r="R134" i="11" s="1"/>
  <c r="K134" i="11"/>
  <c r="L134" i="11" s="1"/>
  <c r="M134" i="11" s="1"/>
  <c r="F134" i="11"/>
  <c r="G134" i="11" s="1"/>
  <c r="H134" i="11" s="1"/>
  <c r="U134" i="11"/>
  <c r="V134" i="11" s="1"/>
  <c r="W134" i="11" s="1"/>
  <c r="AD134" i="11" l="1"/>
  <c r="AE134" i="11" s="1"/>
  <c r="AF134" i="11" s="1"/>
  <c r="D277" i="11"/>
  <c r="AA277" i="11"/>
  <c r="E277" i="11"/>
  <c r="B279" i="11"/>
  <c r="C278" i="11"/>
  <c r="AB135" i="11" l="1"/>
  <c r="AC135" i="11" s="1"/>
  <c r="Z135" i="11"/>
  <c r="A135" i="11"/>
  <c r="AA278" i="11"/>
  <c r="D278" i="11"/>
  <c r="E278" i="11"/>
  <c r="C279" i="11"/>
  <c r="B280" i="11"/>
  <c r="P135" i="11"/>
  <c r="Q135" i="11" s="1"/>
  <c r="R135" i="11" s="1"/>
  <c r="K135" i="11"/>
  <c r="L135" i="11" s="1"/>
  <c r="M135" i="11" s="1"/>
  <c r="F135" i="11"/>
  <c r="G135" i="11" s="1"/>
  <c r="H135" i="11" s="1"/>
  <c r="U135" i="11"/>
  <c r="V135" i="11" s="1"/>
  <c r="W135" i="11" s="1"/>
  <c r="AD135" i="11" l="1"/>
  <c r="AE135" i="11" s="1"/>
  <c r="AF135" i="11" s="1"/>
  <c r="C280" i="11"/>
  <c r="B281" i="11"/>
  <c r="AA279" i="11"/>
  <c r="D279" i="11"/>
  <c r="E279" i="11"/>
  <c r="A136" i="11" l="1"/>
  <c r="AB136" i="11"/>
  <c r="AC136" i="11" s="1"/>
  <c r="Z136" i="11"/>
  <c r="C281" i="11"/>
  <c r="B282" i="11"/>
  <c r="AA280" i="11"/>
  <c r="D280" i="11"/>
  <c r="E280" i="11"/>
  <c r="K136" i="11"/>
  <c r="L136" i="11" s="1"/>
  <c r="M136" i="11" s="1"/>
  <c r="P136" i="11"/>
  <c r="Q136" i="11" s="1"/>
  <c r="R136" i="11" s="1"/>
  <c r="F136" i="11"/>
  <c r="G136" i="11" s="1"/>
  <c r="H136" i="11" s="1"/>
  <c r="U136" i="11"/>
  <c r="V136" i="11" s="1"/>
  <c r="W136" i="11" s="1"/>
  <c r="AD136" i="11" l="1"/>
  <c r="AE136" i="11" s="1"/>
  <c r="AF136" i="11" s="1"/>
  <c r="Z137" i="11"/>
  <c r="D281" i="11"/>
  <c r="AA281" i="11"/>
  <c r="E281" i="11"/>
  <c r="C282" i="11"/>
  <c r="B283" i="11"/>
  <c r="AB137" i="11" l="1"/>
  <c r="AC137" i="11" s="1"/>
  <c r="A137" i="11"/>
  <c r="B284" i="11"/>
  <c r="C283" i="11"/>
  <c r="AA282" i="11"/>
  <c r="D282" i="11"/>
  <c r="E282" i="11"/>
  <c r="F137" i="11"/>
  <c r="G137" i="11" s="1"/>
  <c r="H137" i="11" s="1"/>
  <c r="P137" i="11"/>
  <c r="Q137" i="11" s="1"/>
  <c r="R137" i="11" s="1"/>
  <c r="K137" i="11"/>
  <c r="L137" i="11" s="1"/>
  <c r="M137" i="11" s="1"/>
  <c r="U137" i="11"/>
  <c r="V137" i="11" s="1"/>
  <c r="W137" i="11" s="1"/>
  <c r="AD137" i="11" l="1"/>
  <c r="AE137" i="11" s="1"/>
  <c r="D283" i="11"/>
  <c r="AA283" i="11"/>
  <c r="E283" i="11"/>
  <c r="B285" i="11"/>
  <c r="C284" i="11"/>
  <c r="AA284" i="11" l="1"/>
  <c r="D284" i="11"/>
  <c r="E284" i="11"/>
  <c r="B286" i="11"/>
  <c r="C285" i="11"/>
  <c r="AF137" i="11"/>
  <c r="A138" i="11"/>
  <c r="Z138" i="11"/>
  <c r="AB138" i="11"/>
  <c r="AC138" i="11" s="1"/>
  <c r="D285" i="11" l="1"/>
  <c r="AA285" i="11"/>
  <c r="E285" i="11"/>
  <c r="B287" i="11"/>
  <c r="C286" i="11"/>
  <c r="F138" i="11"/>
  <c r="G138" i="11" s="1"/>
  <c r="H138" i="11" s="1"/>
  <c r="P138" i="11"/>
  <c r="Q138" i="11" s="1"/>
  <c r="R138" i="11" s="1"/>
  <c r="K138" i="11"/>
  <c r="L138" i="11" s="1"/>
  <c r="M138" i="11" s="1"/>
  <c r="U138" i="11"/>
  <c r="V138" i="11" s="1"/>
  <c r="W138" i="11" s="1"/>
  <c r="AA286" i="11" l="1"/>
  <c r="D286" i="11"/>
  <c r="E286" i="11"/>
  <c r="C287" i="11"/>
  <c r="B288" i="11"/>
  <c r="AD138" i="11"/>
  <c r="AE138" i="11" s="1"/>
  <c r="AF138" i="11" l="1"/>
  <c r="A139" i="11"/>
  <c r="Z139" i="11"/>
  <c r="AB139" i="11"/>
  <c r="AC139" i="11" s="1"/>
  <c r="C288" i="11"/>
  <c r="B289" i="11"/>
  <c r="AA287" i="11"/>
  <c r="D287" i="11"/>
  <c r="E287" i="11"/>
  <c r="B290" i="11" l="1"/>
  <c r="C289" i="11"/>
  <c r="AA288" i="11"/>
  <c r="D288" i="11"/>
  <c r="E288" i="11"/>
  <c r="F139" i="11"/>
  <c r="G139" i="11" s="1"/>
  <c r="H139" i="11" s="1"/>
  <c r="K139" i="11"/>
  <c r="L139" i="11" s="1"/>
  <c r="M139" i="11" s="1"/>
  <c r="P139" i="11"/>
  <c r="Q139" i="11" s="1"/>
  <c r="R139" i="11" s="1"/>
  <c r="U139" i="11"/>
  <c r="V139" i="11" s="1"/>
  <c r="W139" i="11" s="1"/>
  <c r="AA289" i="11" l="1"/>
  <c r="D289" i="11"/>
  <c r="E289" i="11"/>
  <c r="AD139" i="11"/>
  <c r="AE139" i="11" s="1"/>
  <c r="B291" i="11"/>
  <c r="C290" i="11"/>
  <c r="C291" i="11" l="1"/>
  <c r="B292" i="11"/>
  <c r="AF139" i="11"/>
  <c r="A140" i="11"/>
  <c r="Z140" i="11"/>
  <c r="AB140" i="11"/>
  <c r="AC140" i="11" s="1"/>
  <c r="AA290" i="11"/>
  <c r="D290" i="11"/>
  <c r="E290" i="11"/>
  <c r="K140" i="11" l="1"/>
  <c r="L140" i="11" s="1"/>
  <c r="M140" i="11" s="1"/>
  <c r="P140" i="11"/>
  <c r="Q140" i="11" s="1"/>
  <c r="R140" i="11" s="1"/>
  <c r="F140" i="11"/>
  <c r="G140" i="11" s="1"/>
  <c r="H140" i="11" s="1"/>
  <c r="U140" i="11"/>
  <c r="V140" i="11" s="1"/>
  <c r="W140" i="11" s="1"/>
  <c r="C292" i="11"/>
  <c r="B293" i="11"/>
  <c r="AA291" i="11"/>
  <c r="D291" i="11"/>
  <c r="E291" i="11"/>
  <c r="AD140" i="11" l="1"/>
  <c r="AE140" i="11" s="1"/>
  <c r="AA292" i="11"/>
  <c r="D292" i="11"/>
  <c r="E292" i="11"/>
  <c r="B294" i="11"/>
  <c r="C293" i="11"/>
  <c r="AA293" i="11" l="1"/>
  <c r="D293" i="11"/>
  <c r="E293" i="11"/>
  <c r="C294" i="11"/>
  <c r="B295" i="11"/>
  <c r="AF140" i="11"/>
  <c r="A141" i="11"/>
  <c r="Z141" i="11"/>
  <c r="AB141" i="11"/>
  <c r="AC141" i="11" s="1"/>
  <c r="P141" i="11" l="1"/>
  <c r="Q141" i="11" s="1"/>
  <c r="R141" i="11" s="1"/>
  <c r="K141" i="11"/>
  <c r="L141" i="11" s="1"/>
  <c r="M141" i="11" s="1"/>
  <c r="F141" i="11"/>
  <c r="G141" i="11" s="1"/>
  <c r="H141" i="11" s="1"/>
  <c r="U141" i="11"/>
  <c r="V141" i="11" s="1"/>
  <c r="W141" i="11" s="1"/>
  <c r="B296" i="11"/>
  <c r="C295" i="11"/>
  <c r="AA294" i="11"/>
  <c r="D294" i="11"/>
  <c r="E294" i="11"/>
  <c r="AD141" i="11" l="1"/>
  <c r="AE141" i="11" s="1"/>
  <c r="D295" i="11"/>
  <c r="AA295" i="11"/>
  <c r="E295" i="11"/>
  <c r="B297" i="11"/>
  <c r="C296" i="11"/>
  <c r="AA296" i="11" l="1"/>
  <c r="D296" i="11"/>
  <c r="E296" i="11"/>
  <c r="C297" i="11"/>
  <c r="B298" i="11"/>
  <c r="AF141" i="11"/>
  <c r="A142" i="11"/>
  <c r="Z142" i="11"/>
  <c r="AB142" i="11"/>
  <c r="AC142" i="11" s="1"/>
  <c r="B299" i="11" l="1"/>
  <c r="C298" i="11"/>
  <c r="P142" i="11"/>
  <c r="Q142" i="11" s="1"/>
  <c r="R142" i="11" s="1"/>
  <c r="K142" i="11"/>
  <c r="L142" i="11" s="1"/>
  <c r="M142" i="11" s="1"/>
  <c r="F142" i="11"/>
  <c r="G142" i="11" s="1"/>
  <c r="H142" i="11" s="1"/>
  <c r="U142" i="11"/>
  <c r="V142" i="11" s="1"/>
  <c r="W142" i="11" s="1"/>
  <c r="D297" i="11"/>
  <c r="AA297" i="11"/>
  <c r="E297" i="11"/>
  <c r="AD142" i="11" l="1"/>
  <c r="AE142" i="11" s="1"/>
  <c r="D298" i="11"/>
  <c r="AA298" i="11"/>
  <c r="E298" i="11"/>
  <c r="C299" i="11"/>
  <c r="B300" i="11"/>
  <c r="C300" i="11" l="1"/>
  <c r="B301" i="11"/>
  <c r="AA299" i="11"/>
  <c r="D299" i="11"/>
  <c r="E299" i="11"/>
  <c r="AF142" i="11"/>
  <c r="A143" i="11"/>
  <c r="Z143" i="11"/>
  <c r="AB143" i="11"/>
  <c r="AC143" i="11" s="1"/>
  <c r="P143" i="11" l="1"/>
  <c r="Q143" i="11" s="1"/>
  <c r="R143" i="11" s="1"/>
  <c r="K143" i="11"/>
  <c r="L143" i="11" s="1"/>
  <c r="M143" i="11" s="1"/>
  <c r="F143" i="11"/>
  <c r="G143" i="11" s="1"/>
  <c r="H143" i="11" s="1"/>
  <c r="U143" i="11"/>
  <c r="V143" i="11" s="1"/>
  <c r="W143" i="11" s="1"/>
  <c r="C301" i="11"/>
  <c r="B302" i="11"/>
  <c r="AA300" i="11"/>
  <c r="D300" i="11"/>
  <c r="E300" i="11"/>
  <c r="AD143" i="11" l="1"/>
  <c r="AE143" i="11" s="1"/>
  <c r="AF143" i="11" s="1"/>
  <c r="C302" i="11"/>
  <c r="B303" i="11"/>
  <c r="D301" i="11"/>
  <c r="AA301" i="11"/>
  <c r="E301" i="11"/>
  <c r="AB144" i="11" l="1"/>
  <c r="AC144" i="11" s="1"/>
  <c r="Z144" i="11"/>
  <c r="A144" i="11"/>
  <c r="B304" i="11"/>
  <c r="C303" i="11"/>
  <c r="AA302" i="11"/>
  <c r="D302" i="11"/>
  <c r="E302" i="11"/>
  <c r="P144" i="11"/>
  <c r="Q144" i="11" s="1"/>
  <c r="R144" i="11" s="1"/>
  <c r="K144" i="11"/>
  <c r="L144" i="11" s="1"/>
  <c r="M144" i="11" s="1"/>
  <c r="F144" i="11"/>
  <c r="G144" i="11" s="1"/>
  <c r="H144" i="11" s="1"/>
  <c r="U144" i="11"/>
  <c r="V144" i="11" s="1"/>
  <c r="W144" i="11" s="1"/>
  <c r="AD144" i="11" l="1"/>
  <c r="AE144" i="11" s="1"/>
  <c r="AF144" i="11" s="1"/>
  <c r="D303" i="11"/>
  <c r="AA303" i="11"/>
  <c r="E303" i="11"/>
  <c r="B305" i="11"/>
  <c r="C304" i="11"/>
  <c r="AB145" i="11" l="1"/>
  <c r="AC145" i="11" s="1"/>
  <c r="Z145" i="11"/>
  <c r="A145" i="11"/>
  <c r="AA304" i="11"/>
  <c r="D304" i="11"/>
  <c r="E304" i="11"/>
  <c r="C305" i="11"/>
  <c r="B306" i="11"/>
  <c r="F145" i="11"/>
  <c r="G145" i="11" s="1"/>
  <c r="H145" i="11" s="1"/>
  <c r="P145" i="11"/>
  <c r="Q145" i="11" s="1"/>
  <c r="R145" i="11" s="1"/>
  <c r="K145" i="11"/>
  <c r="L145" i="11" s="1"/>
  <c r="M145" i="11" s="1"/>
  <c r="U145" i="11"/>
  <c r="V145" i="11" s="1"/>
  <c r="W145" i="11" s="1"/>
  <c r="AD145" i="11" l="1"/>
  <c r="AE145" i="11" s="1"/>
  <c r="B307" i="11"/>
  <c r="C306" i="11"/>
  <c r="D305" i="11"/>
  <c r="AA305" i="11"/>
  <c r="E305" i="11"/>
  <c r="C307" i="11" l="1"/>
  <c r="B308" i="11"/>
  <c r="AF145" i="11"/>
  <c r="A146" i="11"/>
  <c r="AB146" i="11"/>
  <c r="AC146" i="11" s="1"/>
  <c r="Z146" i="11"/>
  <c r="AA306" i="11"/>
  <c r="D306" i="11"/>
  <c r="E306" i="11"/>
  <c r="K146" i="11" l="1"/>
  <c r="L146" i="11" s="1"/>
  <c r="M146" i="11" s="1"/>
  <c r="P146" i="11"/>
  <c r="Q146" i="11" s="1"/>
  <c r="R146" i="11" s="1"/>
  <c r="F146" i="11"/>
  <c r="G146" i="11" s="1"/>
  <c r="H146" i="11" s="1"/>
  <c r="U146" i="11"/>
  <c r="V146" i="11" s="1"/>
  <c r="W146" i="11" s="1"/>
  <c r="C308" i="11"/>
  <c r="B309" i="11"/>
  <c r="AA307" i="11"/>
  <c r="D307" i="11"/>
  <c r="E307" i="11"/>
  <c r="AD146" i="11" l="1"/>
  <c r="AE146" i="11" s="1"/>
  <c r="AF146" i="11" s="1"/>
  <c r="C309" i="11"/>
  <c r="B310" i="11"/>
  <c r="AA308" i="11"/>
  <c r="D308" i="11"/>
  <c r="E308" i="11"/>
  <c r="AB147" i="11" l="1"/>
  <c r="AC147" i="11" s="1"/>
  <c r="Z147" i="11"/>
  <c r="A147" i="11"/>
  <c r="C310" i="11"/>
  <c r="B311" i="11"/>
  <c r="D309" i="11"/>
  <c r="AA309" i="11"/>
  <c r="E309" i="11"/>
  <c r="P147" i="11"/>
  <c r="Q147" i="11" s="1"/>
  <c r="R147" i="11" s="1"/>
  <c r="K147" i="11"/>
  <c r="L147" i="11" s="1"/>
  <c r="M147" i="11" s="1"/>
  <c r="F147" i="11"/>
  <c r="G147" i="11" s="1"/>
  <c r="H147" i="11" s="1"/>
  <c r="U147" i="11"/>
  <c r="V147" i="11" s="1"/>
  <c r="W147" i="11" s="1"/>
  <c r="AD147" i="11" l="1"/>
  <c r="AE147" i="11" s="1"/>
  <c r="AF147" i="11" s="1"/>
  <c r="B312" i="11"/>
  <c r="C311" i="11"/>
  <c r="AA310" i="11"/>
  <c r="D310" i="11"/>
  <c r="E310" i="11"/>
  <c r="AB148" i="11" l="1"/>
  <c r="AC148" i="11" s="1"/>
  <c r="Z148" i="11"/>
  <c r="A148" i="11"/>
  <c r="D311" i="11"/>
  <c r="AA311" i="11"/>
  <c r="E311" i="11"/>
  <c r="B313" i="11"/>
  <c r="C312" i="11"/>
  <c r="P148" i="11"/>
  <c r="Q148" i="11" s="1"/>
  <c r="R148" i="11" s="1"/>
  <c r="K148" i="11"/>
  <c r="L148" i="11" s="1"/>
  <c r="M148" i="11" s="1"/>
  <c r="F148" i="11"/>
  <c r="G148" i="11" s="1"/>
  <c r="H148" i="11" s="1"/>
  <c r="U148" i="11"/>
  <c r="V148" i="11" s="1"/>
  <c r="W148" i="11" s="1"/>
  <c r="AD148" i="11" l="1"/>
  <c r="AE148" i="11" s="1"/>
  <c r="A149" i="11" s="1"/>
  <c r="D312" i="11"/>
  <c r="AA312" i="11"/>
  <c r="E312" i="11"/>
  <c r="C313" i="11"/>
  <c r="B314" i="11"/>
  <c r="AB149" i="11" l="1"/>
  <c r="AC149" i="11" s="1"/>
  <c r="Z149" i="11"/>
  <c r="AF148" i="11"/>
  <c r="P149" i="11" s="1"/>
  <c r="Q149" i="11" s="1"/>
  <c r="R149" i="11" s="1"/>
  <c r="B315" i="11"/>
  <c r="C314" i="11"/>
  <c r="D313" i="11"/>
  <c r="AA313" i="11"/>
  <c r="E313" i="11"/>
  <c r="F149" i="11" l="1"/>
  <c r="G149" i="11" s="1"/>
  <c r="H149" i="11" s="1"/>
  <c r="U149" i="11"/>
  <c r="V149" i="11" s="1"/>
  <c r="W149" i="11" s="1"/>
  <c r="K149" i="11"/>
  <c r="L149" i="11" s="1"/>
  <c r="M149" i="11" s="1"/>
  <c r="D314" i="11"/>
  <c r="AA314" i="11"/>
  <c r="E314" i="11"/>
  <c r="C315" i="11"/>
  <c r="B316" i="11"/>
  <c r="AD149" i="11" l="1"/>
  <c r="AE149" i="11" s="1"/>
  <c r="AF149" i="11" s="1"/>
  <c r="Z150" i="11"/>
  <c r="B317" i="11"/>
  <c r="C316" i="11"/>
  <c r="AA315" i="11"/>
  <c r="D315" i="11"/>
  <c r="E315" i="11"/>
  <c r="K150" i="11" l="1"/>
  <c r="L150" i="11" s="1"/>
  <c r="M150" i="11" s="1"/>
  <c r="P150" i="11"/>
  <c r="Q150" i="11" s="1"/>
  <c r="R150" i="11" s="1"/>
  <c r="U150" i="11"/>
  <c r="V150" i="11" s="1"/>
  <c r="W150" i="11" s="1"/>
  <c r="F150" i="11"/>
  <c r="G150" i="11" s="1"/>
  <c r="H150" i="11" s="1"/>
  <c r="AB150" i="11"/>
  <c r="AC150" i="11" s="1"/>
  <c r="AD150" i="11" s="1"/>
  <c r="AE150" i="11" s="1"/>
  <c r="AF150" i="11" s="1"/>
  <c r="A150" i="11"/>
  <c r="D316" i="11"/>
  <c r="AA316" i="11"/>
  <c r="E316" i="11"/>
  <c r="B318" i="11"/>
  <c r="C317" i="11"/>
  <c r="AB151" i="11" l="1"/>
  <c r="AC151" i="11" s="1"/>
  <c r="Z151" i="11"/>
  <c r="A151" i="11"/>
  <c r="AA317" i="11"/>
  <c r="D317" i="11"/>
  <c r="E317" i="11"/>
  <c r="C318" i="11"/>
  <c r="B319" i="11"/>
  <c r="F151" i="11"/>
  <c r="G151" i="11" s="1"/>
  <c r="H151" i="11" s="1"/>
  <c r="P151" i="11"/>
  <c r="Q151" i="11" s="1"/>
  <c r="R151" i="11" s="1"/>
  <c r="K151" i="11"/>
  <c r="L151" i="11" s="1"/>
  <c r="M151" i="11" s="1"/>
  <c r="U151" i="11"/>
  <c r="V151" i="11" s="1"/>
  <c r="W151" i="11" s="1"/>
  <c r="AD151" i="11" l="1"/>
  <c r="AE151" i="11" s="1"/>
  <c r="B320" i="11"/>
  <c r="C319" i="11"/>
  <c r="AA318" i="11"/>
  <c r="D318" i="11"/>
  <c r="E318" i="11"/>
  <c r="AA319" i="11" l="1"/>
  <c r="D319" i="11"/>
  <c r="E319" i="11"/>
  <c r="B321" i="11"/>
  <c r="C320" i="11"/>
  <c r="AF151" i="11"/>
  <c r="A152" i="11"/>
  <c r="Z152" i="11"/>
  <c r="AB152" i="11"/>
  <c r="AC152" i="11" s="1"/>
  <c r="F152" i="11" l="1"/>
  <c r="G152" i="11" s="1"/>
  <c r="H152" i="11" s="1"/>
  <c r="P152" i="11"/>
  <c r="Q152" i="11" s="1"/>
  <c r="R152" i="11" s="1"/>
  <c r="K152" i="11"/>
  <c r="L152" i="11" s="1"/>
  <c r="M152" i="11" s="1"/>
  <c r="U152" i="11"/>
  <c r="V152" i="11" s="1"/>
  <c r="W152" i="11" s="1"/>
  <c r="D320" i="11"/>
  <c r="AA320" i="11"/>
  <c r="E320" i="11"/>
  <c r="C321" i="11"/>
  <c r="B322" i="11"/>
  <c r="AD152" i="11" l="1"/>
  <c r="AE152" i="11" s="1"/>
  <c r="AF152" i="11" s="1"/>
  <c r="B323" i="11"/>
  <c r="C322" i="11"/>
  <c r="D321" i="11"/>
  <c r="AA321" i="11"/>
  <c r="E321" i="11"/>
  <c r="AB153" i="11" l="1"/>
  <c r="AC153" i="11" s="1"/>
  <c r="Z153" i="11"/>
  <c r="A153" i="11"/>
  <c r="AA322" i="11"/>
  <c r="D322" i="11"/>
  <c r="E322" i="11"/>
  <c r="C323" i="11"/>
  <c r="B324" i="11"/>
  <c r="P153" i="11"/>
  <c r="Q153" i="11" s="1"/>
  <c r="R153" i="11" s="1"/>
  <c r="K153" i="11"/>
  <c r="L153" i="11" s="1"/>
  <c r="M153" i="11" s="1"/>
  <c r="F153" i="11"/>
  <c r="G153" i="11" s="1"/>
  <c r="H153" i="11" s="1"/>
  <c r="U153" i="11"/>
  <c r="V153" i="11" s="1"/>
  <c r="W153" i="11" s="1"/>
  <c r="AD153" i="11" l="1"/>
  <c r="AE153" i="11" s="1"/>
  <c r="AF153" i="11" s="1"/>
  <c r="AA323" i="11"/>
  <c r="D323" i="11"/>
  <c r="E323" i="11"/>
  <c r="C324" i="11"/>
  <c r="B325" i="11"/>
  <c r="AB154" i="11" l="1"/>
  <c r="AC154" i="11" s="1"/>
  <c r="Z154" i="11"/>
  <c r="A154" i="11"/>
  <c r="B326" i="11"/>
  <c r="C325" i="11"/>
  <c r="D324" i="11"/>
  <c r="AA324" i="11"/>
  <c r="E324" i="11"/>
  <c r="F154" i="11"/>
  <c r="G154" i="11" s="1"/>
  <c r="H154" i="11" s="1"/>
  <c r="P154" i="11"/>
  <c r="Q154" i="11" s="1"/>
  <c r="R154" i="11" s="1"/>
  <c r="K154" i="11"/>
  <c r="L154" i="11" s="1"/>
  <c r="M154" i="11" s="1"/>
  <c r="U154" i="11"/>
  <c r="V154" i="11" s="1"/>
  <c r="W154" i="11" s="1"/>
  <c r="AD154" i="11" l="1"/>
  <c r="AE154" i="11" s="1"/>
  <c r="D325" i="11"/>
  <c r="AA325" i="11"/>
  <c r="E325" i="11"/>
  <c r="C326" i="11"/>
  <c r="B327" i="11"/>
  <c r="C327" i="11" l="1"/>
  <c r="B328" i="11"/>
  <c r="AA326" i="11"/>
  <c r="D326" i="11"/>
  <c r="E326" i="11"/>
  <c r="AF154" i="11"/>
  <c r="A155" i="11"/>
  <c r="Z155" i="11"/>
  <c r="AB155" i="11"/>
  <c r="AC155" i="11" s="1"/>
  <c r="B329" i="11" l="1"/>
  <c r="C328" i="11"/>
  <c r="P155" i="11"/>
  <c r="Q155" i="11" s="1"/>
  <c r="R155" i="11" s="1"/>
  <c r="F155" i="11"/>
  <c r="G155" i="11" s="1"/>
  <c r="H155" i="11" s="1"/>
  <c r="K155" i="11"/>
  <c r="L155" i="11" s="1"/>
  <c r="M155" i="11" s="1"/>
  <c r="U155" i="11"/>
  <c r="V155" i="11" s="1"/>
  <c r="W155" i="11" s="1"/>
  <c r="AA327" i="11"/>
  <c r="D327" i="11"/>
  <c r="E327" i="11"/>
  <c r="AD155" i="11" l="1"/>
  <c r="AE155" i="11" s="1"/>
  <c r="D328" i="11"/>
  <c r="AA328" i="11"/>
  <c r="E328" i="11"/>
  <c r="C329" i="11"/>
  <c r="B330" i="11"/>
  <c r="AF155" i="11" l="1"/>
  <c r="A156" i="11"/>
  <c r="Z156" i="11"/>
  <c r="AB156" i="11"/>
  <c r="AC156" i="11" s="1"/>
  <c r="B331" i="11"/>
  <c r="C330" i="11"/>
  <c r="D329" i="11"/>
  <c r="AA329" i="11"/>
  <c r="E329" i="11"/>
  <c r="D330" i="11" l="1"/>
  <c r="AA330" i="11"/>
  <c r="E330" i="11"/>
  <c r="C331" i="11"/>
  <c r="B332" i="11"/>
  <c r="K156" i="11"/>
  <c r="L156" i="11" s="1"/>
  <c r="M156" i="11" s="1"/>
  <c r="P156" i="11"/>
  <c r="Q156" i="11" s="1"/>
  <c r="R156" i="11" s="1"/>
  <c r="F156" i="11"/>
  <c r="G156" i="11" s="1"/>
  <c r="H156" i="11" s="1"/>
  <c r="U156" i="11"/>
  <c r="V156" i="11" s="1"/>
  <c r="W156" i="11" s="1"/>
  <c r="AD156" i="11" l="1"/>
  <c r="AE156" i="11" s="1"/>
  <c r="AF156" i="11" s="1"/>
  <c r="C332" i="11"/>
  <c r="B333" i="11"/>
  <c r="AA331" i="11"/>
  <c r="D331" i="11"/>
  <c r="E331" i="11"/>
  <c r="AB157" i="11" l="1"/>
  <c r="AC157" i="11" s="1"/>
  <c r="A157" i="11"/>
  <c r="Z157" i="11"/>
  <c r="C333" i="11"/>
  <c r="B334" i="11"/>
  <c r="AA332" i="11"/>
  <c r="D332" i="11"/>
  <c r="E332" i="11"/>
  <c r="K157" i="11"/>
  <c r="L157" i="11" s="1"/>
  <c r="M157" i="11" s="1"/>
  <c r="P157" i="11"/>
  <c r="Q157" i="11" s="1"/>
  <c r="R157" i="11" s="1"/>
  <c r="F157" i="11"/>
  <c r="G157" i="11" s="1"/>
  <c r="H157" i="11" s="1"/>
  <c r="U157" i="11"/>
  <c r="V157" i="11" s="1"/>
  <c r="W157" i="11" s="1"/>
  <c r="AD157" i="11" l="1"/>
  <c r="AE157" i="11" s="1"/>
  <c r="A158" i="11" s="1"/>
  <c r="C334" i="11"/>
  <c r="B335" i="11"/>
  <c r="AA333" i="11"/>
  <c r="D333" i="11"/>
  <c r="E333" i="11"/>
  <c r="Z158" i="11" l="1"/>
  <c r="AB158" i="11"/>
  <c r="AC158" i="11" s="1"/>
  <c r="AF157" i="11"/>
  <c r="P158" i="11" s="1"/>
  <c r="Q158" i="11" s="1"/>
  <c r="R158" i="11" s="1"/>
  <c r="C335" i="11"/>
  <c r="B336" i="11"/>
  <c r="AA334" i="11"/>
  <c r="D334" i="11"/>
  <c r="E334" i="11"/>
  <c r="F158" i="11" l="1"/>
  <c r="G158" i="11" s="1"/>
  <c r="H158" i="11" s="1"/>
  <c r="U158" i="11"/>
  <c r="V158" i="11" s="1"/>
  <c r="W158" i="11" s="1"/>
  <c r="K158" i="11"/>
  <c r="L158" i="11" s="1"/>
  <c r="M158" i="11" s="1"/>
  <c r="C336" i="11"/>
  <c r="B337" i="11"/>
  <c r="D335" i="11"/>
  <c r="AA335" i="11"/>
  <c r="E335" i="11"/>
  <c r="AD158" i="11" l="1"/>
  <c r="AE158" i="11" s="1"/>
  <c r="C337" i="11"/>
  <c r="B338" i="11"/>
  <c r="D336" i="11"/>
  <c r="AA336" i="11"/>
  <c r="E336" i="11"/>
  <c r="AF158" i="11"/>
  <c r="A159" i="11"/>
  <c r="Z159" i="11"/>
  <c r="AB159" i="11"/>
  <c r="AC159" i="11" s="1"/>
  <c r="D337" i="11" l="1"/>
  <c r="AA337" i="11"/>
  <c r="E337" i="11"/>
  <c r="B339" i="11"/>
  <c r="C338" i="11"/>
  <c r="P159" i="11"/>
  <c r="Q159" i="11" s="1"/>
  <c r="R159" i="11" s="1"/>
  <c r="K159" i="11"/>
  <c r="L159" i="11" s="1"/>
  <c r="M159" i="11" s="1"/>
  <c r="F159" i="11"/>
  <c r="G159" i="11" s="1"/>
  <c r="H159" i="11" s="1"/>
  <c r="U159" i="11"/>
  <c r="V159" i="11" s="1"/>
  <c r="W159" i="11" s="1"/>
  <c r="AD159" i="11" l="1"/>
  <c r="AE159" i="11" s="1"/>
  <c r="AF159" i="11" s="1"/>
  <c r="D338" i="11"/>
  <c r="AA338" i="11"/>
  <c r="E338" i="11"/>
  <c r="C339" i="11"/>
  <c r="B340" i="11"/>
  <c r="AB160" i="11" l="1"/>
  <c r="AC160" i="11" s="1"/>
  <c r="Z160" i="11"/>
  <c r="A160" i="11"/>
  <c r="C340" i="11"/>
  <c r="B341" i="11"/>
  <c r="AA339" i="11"/>
  <c r="D339" i="11"/>
  <c r="E339" i="11"/>
  <c r="F160" i="11"/>
  <c r="G160" i="11" s="1"/>
  <c r="H160" i="11" s="1"/>
  <c r="P160" i="11"/>
  <c r="Q160" i="11" s="1"/>
  <c r="R160" i="11" s="1"/>
  <c r="K160" i="11"/>
  <c r="L160" i="11" s="1"/>
  <c r="M160" i="11" s="1"/>
  <c r="U160" i="11"/>
  <c r="V160" i="11" s="1"/>
  <c r="W160" i="11" s="1"/>
  <c r="AD160" i="11" l="1"/>
  <c r="AE160" i="11" s="1"/>
  <c r="C341" i="11"/>
  <c r="B342" i="11"/>
  <c r="D340" i="11"/>
  <c r="AA340" i="11"/>
  <c r="E340" i="11"/>
  <c r="AF160" i="11" l="1"/>
  <c r="A161" i="11"/>
  <c r="AB161" i="11"/>
  <c r="AC161" i="11" s="1"/>
  <c r="Z161" i="11"/>
  <c r="C342" i="11"/>
  <c r="B343" i="11"/>
  <c r="D341" i="11"/>
  <c r="AA341" i="11"/>
  <c r="E341" i="11"/>
  <c r="AA342" i="11" l="1"/>
  <c r="D342" i="11"/>
  <c r="E342" i="11"/>
  <c r="P161" i="11"/>
  <c r="Q161" i="11" s="1"/>
  <c r="R161" i="11" s="1"/>
  <c r="K161" i="11"/>
  <c r="L161" i="11" s="1"/>
  <c r="M161" i="11" s="1"/>
  <c r="F161" i="11"/>
  <c r="G161" i="11" s="1"/>
  <c r="H161" i="11" s="1"/>
  <c r="U161" i="11"/>
  <c r="V161" i="11" s="1"/>
  <c r="W161" i="11" s="1"/>
  <c r="B344" i="11"/>
  <c r="C343" i="11"/>
  <c r="AD161" i="11" l="1"/>
  <c r="AE161" i="11" s="1"/>
  <c r="Z162" i="11" s="1"/>
  <c r="D343" i="11"/>
  <c r="AA343" i="11"/>
  <c r="E343" i="11"/>
  <c r="B345" i="11"/>
  <c r="C344" i="11"/>
  <c r="AB162" i="11" l="1"/>
  <c r="AC162" i="11" s="1"/>
  <c r="A162" i="11"/>
  <c r="AF161" i="11"/>
  <c r="K162" i="11"/>
  <c r="L162" i="11" s="1"/>
  <c r="M162" i="11" s="1"/>
  <c r="P162" i="11"/>
  <c r="Q162" i="11" s="1"/>
  <c r="R162" i="11" s="1"/>
  <c r="F162" i="11"/>
  <c r="G162" i="11" s="1"/>
  <c r="H162" i="11" s="1"/>
  <c r="U162" i="11"/>
  <c r="V162" i="11" s="1"/>
  <c r="W162" i="11" s="1"/>
  <c r="D344" i="11"/>
  <c r="AA344" i="11"/>
  <c r="E344" i="11"/>
  <c r="C345" i="11"/>
  <c r="B346" i="11"/>
  <c r="AD162" i="11" l="1"/>
  <c r="AE162" i="11" s="1"/>
  <c r="AF162" i="11" s="1"/>
  <c r="C346" i="11"/>
  <c r="B347" i="11"/>
  <c r="D345" i="11"/>
  <c r="AA345" i="11"/>
  <c r="E345" i="11"/>
  <c r="Z163" i="11" l="1"/>
  <c r="AB163" i="11"/>
  <c r="AC163" i="11" s="1"/>
  <c r="A163" i="11"/>
  <c r="AA346" i="11"/>
  <c r="D346" i="11"/>
  <c r="E346" i="11"/>
  <c r="P163" i="11"/>
  <c r="Q163" i="11" s="1"/>
  <c r="R163" i="11" s="1"/>
  <c r="K163" i="11"/>
  <c r="L163" i="11" s="1"/>
  <c r="M163" i="11" s="1"/>
  <c r="F163" i="11"/>
  <c r="G163" i="11" s="1"/>
  <c r="H163" i="11" s="1"/>
  <c r="U163" i="11"/>
  <c r="V163" i="11" s="1"/>
  <c r="W163" i="11" s="1"/>
  <c r="B348" i="11"/>
  <c r="C347" i="11"/>
  <c r="AD163" i="11" l="1"/>
  <c r="AE163" i="11" s="1"/>
  <c r="AB164" i="11" s="1"/>
  <c r="AC164" i="11" s="1"/>
  <c r="D347" i="11"/>
  <c r="AA347" i="11"/>
  <c r="E347" i="11"/>
  <c r="B349" i="11"/>
  <c r="C348" i="11"/>
  <c r="Z164" i="11" l="1"/>
  <c r="A164" i="11"/>
  <c r="AF163" i="11"/>
  <c r="K164" i="11" s="1"/>
  <c r="L164" i="11" s="1"/>
  <c r="M164" i="11" s="1"/>
  <c r="AA348" i="11"/>
  <c r="D348" i="11"/>
  <c r="E348" i="11"/>
  <c r="B350" i="11"/>
  <c r="C349" i="11"/>
  <c r="U164" i="11" l="1"/>
  <c r="V164" i="11" s="1"/>
  <c r="W164" i="11" s="1"/>
  <c r="F164" i="11"/>
  <c r="G164" i="11" s="1"/>
  <c r="H164" i="11" s="1"/>
  <c r="P164" i="11"/>
  <c r="Q164" i="11" s="1"/>
  <c r="R164" i="11" s="1"/>
  <c r="D349" i="11"/>
  <c r="AA349" i="11"/>
  <c r="E349" i="11"/>
  <c r="B351" i="11"/>
  <c r="C350" i="11"/>
  <c r="AD164" i="11" l="1"/>
  <c r="AE164" i="11" s="1"/>
  <c r="D350" i="11"/>
  <c r="AA350" i="11"/>
  <c r="E350" i="11"/>
  <c r="C351" i="11"/>
  <c r="B352" i="11"/>
  <c r="AF164" i="11"/>
  <c r="A165" i="11"/>
  <c r="Z165" i="11"/>
  <c r="AB165" i="11"/>
  <c r="AC165" i="11" s="1"/>
  <c r="K165" i="11" l="1"/>
  <c r="L165" i="11" s="1"/>
  <c r="M165" i="11" s="1"/>
  <c r="F165" i="11"/>
  <c r="G165" i="11" s="1"/>
  <c r="H165" i="11" s="1"/>
  <c r="P165" i="11"/>
  <c r="Q165" i="11" s="1"/>
  <c r="R165" i="11" s="1"/>
  <c r="U165" i="11"/>
  <c r="V165" i="11" s="1"/>
  <c r="W165" i="11" s="1"/>
  <c r="C352" i="11"/>
  <c r="B353" i="11"/>
  <c r="AA351" i="11"/>
  <c r="D351" i="11"/>
  <c r="E351" i="11"/>
  <c r="AD165" i="11" l="1"/>
  <c r="AE165" i="11" s="1"/>
  <c r="AF165" i="11" s="1"/>
  <c r="B354" i="11"/>
  <c r="C353" i="11"/>
  <c r="AA352" i="11"/>
  <c r="D352" i="11"/>
  <c r="E352" i="11"/>
  <c r="AB166" i="11" l="1"/>
  <c r="AC166" i="11" s="1"/>
  <c r="Z166" i="11"/>
  <c r="A166" i="11"/>
  <c r="C354" i="11"/>
  <c r="B355" i="11"/>
  <c r="K166" i="11"/>
  <c r="L166" i="11" s="1"/>
  <c r="M166" i="11" s="1"/>
  <c r="P166" i="11"/>
  <c r="Q166" i="11" s="1"/>
  <c r="R166" i="11" s="1"/>
  <c r="F166" i="11"/>
  <c r="G166" i="11" s="1"/>
  <c r="H166" i="11" s="1"/>
  <c r="U166" i="11"/>
  <c r="V166" i="11" s="1"/>
  <c r="W166" i="11" s="1"/>
  <c r="AA353" i="11"/>
  <c r="D353" i="11"/>
  <c r="E353" i="11"/>
  <c r="AD166" i="11" l="1"/>
  <c r="AE166" i="11" s="1"/>
  <c r="B356" i="11"/>
  <c r="C355" i="11"/>
  <c r="AA354" i="11"/>
  <c r="D354" i="11"/>
  <c r="E354" i="11"/>
  <c r="B357" i="11" l="1"/>
  <c r="C356" i="11"/>
  <c r="AF166" i="11"/>
  <c r="A167" i="11"/>
  <c r="Z167" i="11"/>
  <c r="AB167" i="11"/>
  <c r="AC167" i="11" s="1"/>
  <c r="D355" i="11"/>
  <c r="AA355" i="11"/>
  <c r="E355" i="11"/>
  <c r="K167" i="11" l="1"/>
  <c r="L167" i="11" s="1"/>
  <c r="M167" i="11" s="1"/>
  <c r="P167" i="11"/>
  <c r="Q167" i="11" s="1"/>
  <c r="R167" i="11" s="1"/>
  <c r="F167" i="11"/>
  <c r="G167" i="11" s="1"/>
  <c r="H167" i="11" s="1"/>
  <c r="U167" i="11"/>
  <c r="V167" i="11" s="1"/>
  <c r="W167" i="11" s="1"/>
  <c r="D356" i="11"/>
  <c r="AA356" i="11"/>
  <c r="E356" i="11"/>
  <c r="C357" i="11"/>
  <c r="B358" i="11"/>
  <c r="AD167" i="11" l="1"/>
  <c r="AE167" i="11" s="1"/>
  <c r="AF167" i="11" s="1"/>
  <c r="B359" i="11"/>
  <c r="C358" i="11"/>
  <c r="D357" i="11"/>
  <c r="AA357" i="11"/>
  <c r="E357" i="11"/>
  <c r="AB168" i="11" l="1"/>
  <c r="AC168" i="11" s="1"/>
  <c r="Z168" i="11"/>
  <c r="A168" i="11"/>
  <c r="F168" i="11"/>
  <c r="G168" i="11" s="1"/>
  <c r="H168" i="11" s="1"/>
  <c r="K168" i="11"/>
  <c r="L168" i="11" s="1"/>
  <c r="M168" i="11" s="1"/>
  <c r="P168" i="11"/>
  <c r="Q168" i="11" s="1"/>
  <c r="R168" i="11" s="1"/>
  <c r="U168" i="11"/>
  <c r="V168" i="11" s="1"/>
  <c r="W168" i="11" s="1"/>
  <c r="D358" i="11"/>
  <c r="AA358" i="11"/>
  <c r="E358" i="11"/>
  <c r="C359" i="11"/>
  <c r="B360" i="11"/>
  <c r="C360" i="11" l="1"/>
  <c r="B361" i="11"/>
  <c r="AA359" i="11"/>
  <c r="D359" i="11"/>
  <c r="E359" i="11"/>
  <c r="AD168" i="11"/>
  <c r="AE168" i="11" s="1"/>
  <c r="AF168" i="11" l="1"/>
  <c r="A169" i="11"/>
  <c r="Z169" i="11"/>
  <c r="AB169" i="11"/>
  <c r="AC169" i="11" s="1"/>
  <c r="B362" i="11"/>
  <c r="C361" i="11"/>
  <c r="AA360" i="11"/>
  <c r="D360" i="11"/>
  <c r="E360" i="11"/>
  <c r="C362" i="11" l="1"/>
  <c r="B363" i="11"/>
  <c r="K169" i="11"/>
  <c r="L169" i="11" s="1"/>
  <c r="M169" i="11" s="1"/>
  <c r="F169" i="11"/>
  <c r="G169" i="11" s="1"/>
  <c r="H169" i="11" s="1"/>
  <c r="P169" i="11"/>
  <c r="Q169" i="11" s="1"/>
  <c r="R169" i="11" s="1"/>
  <c r="U169" i="11"/>
  <c r="V169" i="11" s="1"/>
  <c r="W169" i="11" s="1"/>
  <c r="AA361" i="11"/>
  <c r="D361" i="11"/>
  <c r="E361" i="11"/>
  <c r="AD169" i="11" l="1"/>
  <c r="AE169" i="11" s="1"/>
  <c r="B364" i="11"/>
  <c r="C363" i="11"/>
  <c r="AA362" i="11"/>
  <c r="D362" i="11"/>
  <c r="E362" i="11"/>
  <c r="D363" i="11" l="1"/>
  <c r="AA363" i="11"/>
  <c r="E363" i="11"/>
  <c r="B365" i="11"/>
  <c r="C364" i="11"/>
  <c r="AF169" i="11"/>
  <c r="A170" i="11"/>
  <c r="B93" i="4" s="1"/>
  <c r="Z170" i="11"/>
  <c r="AB170" i="11"/>
  <c r="AC170" i="11" s="1"/>
  <c r="P170" i="11" l="1"/>
  <c r="Q170" i="11" s="1"/>
  <c r="R170" i="11" s="1"/>
  <c r="F170" i="11"/>
  <c r="G170" i="11" s="1"/>
  <c r="H170" i="11" s="1"/>
  <c r="K170" i="11"/>
  <c r="L170" i="11" s="1"/>
  <c r="M170" i="11" s="1"/>
  <c r="U170" i="11"/>
  <c r="V170" i="11" s="1"/>
  <c r="W170" i="11" s="1"/>
  <c r="C365" i="11"/>
  <c r="B366" i="11"/>
  <c r="D364" i="11"/>
  <c r="AA364" i="11"/>
  <c r="E364" i="11"/>
  <c r="B367" i="11" l="1"/>
  <c r="C366" i="11"/>
  <c r="D365" i="11"/>
  <c r="AA365" i="11"/>
  <c r="E365" i="11"/>
  <c r="AD170" i="11"/>
  <c r="AE170" i="11" s="1"/>
  <c r="AA366" i="11" l="1"/>
  <c r="D366" i="11"/>
  <c r="E366" i="11"/>
  <c r="C367" i="11"/>
  <c r="B368" i="11"/>
  <c r="AF170" i="11"/>
  <c r="A171" i="11"/>
  <c r="Z171" i="11"/>
  <c r="AB171" i="11"/>
  <c r="AC171" i="11" s="1"/>
  <c r="P171" i="11" l="1"/>
  <c r="Q171" i="11" s="1"/>
  <c r="R171" i="11" s="1"/>
  <c r="K171" i="11"/>
  <c r="L171" i="11" s="1"/>
  <c r="M171" i="11" s="1"/>
  <c r="F171" i="11"/>
  <c r="G171" i="11" s="1"/>
  <c r="H171" i="11" s="1"/>
  <c r="U171" i="11"/>
  <c r="V171" i="11" s="1"/>
  <c r="W171" i="11" s="1"/>
  <c r="C368" i="11"/>
  <c r="B369" i="11"/>
  <c r="AA367" i="11"/>
  <c r="D367" i="11"/>
  <c r="E367" i="11"/>
  <c r="AD171" i="11" l="1"/>
  <c r="AE171" i="11" s="1"/>
  <c r="AB172" i="11" s="1"/>
  <c r="AC172" i="11" s="1"/>
  <c r="B370" i="11"/>
  <c r="C369" i="11"/>
  <c r="AA368" i="11"/>
  <c r="D368" i="11"/>
  <c r="E368" i="11"/>
  <c r="Z172" i="11" l="1"/>
  <c r="A172" i="11"/>
  <c r="AF171" i="11"/>
  <c r="U172" i="11" s="1"/>
  <c r="V172" i="11" s="1"/>
  <c r="W172" i="11" s="1"/>
  <c r="AA369" i="11"/>
  <c r="D369" i="11"/>
  <c r="E369" i="11"/>
  <c r="P172" i="11"/>
  <c r="Q172" i="11" s="1"/>
  <c r="R172" i="11" s="1"/>
  <c r="C370" i="11"/>
  <c r="B371" i="11"/>
  <c r="F172" i="11" l="1"/>
  <c r="G172" i="11" s="1"/>
  <c r="H172" i="11" s="1"/>
  <c r="K172" i="11"/>
  <c r="L172" i="11" s="1"/>
  <c r="M172" i="11" s="1"/>
  <c r="B372" i="11"/>
  <c r="C371" i="11"/>
  <c r="AA370" i="11"/>
  <c r="D370" i="11"/>
  <c r="E370" i="11"/>
  <c r="AD172" i="11" l="1"/>
  <c r="AE172" i="11" s="1"/>
  <c r="AF172" i="11" s="1"/>
  <c r="AB173" i="11"/>
  <c r="AC173" i="11" s="1"/>
  <c r="A173" i="11"/>
  <c r="Z173" i="11"/>
  <c r="P173" i="11"/>
  <c r="Q173" i="11" s="1"/>
  <c r="R173" i="11" s="1"/>
  <c r="K173" i="11"/>
  <c r="L173" i="11" s="1"/>
  <c r="M173" i="11" s="1"/>
  <c r="F173" i="11"/>
  <c r="G173" i="11" s="1"/>
  <c r="H173" i="11" s="1"/>
  <c r="U173" i="11"/>
  <c r="V173" i="11" s="1"/>
  <c r="W173" i="11" s="1"/>
  <c r="D371" i="11"/>
  <c r="AA371" i="11"/>
  <c r="E371" i="11"/>
  <c r="B373" i="11"/>
  <c r="C372" i="11"/>
  <c r="B374" i="11" l="1"/>
  <c r="C373" i="11"/>
  <c r="AD173" i="11"/>
  <c r="AE173" i="11" s="1"/>
  <c r="AA372" i="11"/>
  <c r="D372" i="11"/>
  <c r="E372" i="11"/>
  <c r="AF173" i="11" l="1"/>
  <c r="A174" i="11"/>
  <c r="Z174" i="11"/>
  <c r="AB174" i="11"/>
  <c r="AC174" i="11" s="1"/>
  <c r="D373" i="11"/>
  <c r="AA373" i="11"/>
  <c r="E373" i="11"/>
  <c r="B375" i="11"/>
  <c r="C374" i="11"/>
  <c r="F174" i="11" l="1"/>
  <c r="G174" i="11" s="1"/>
  <c r="H174" i="11" s="1"/>
  <c r="K174" i="11"/>
  <c r="L174" i="11" s="1"/>
  <c r="M174" i="11" s="1"/>
  <c r="P174" i="11"/>
  <c r="Q174" i="11" s="1"/>
  <c r="R174" i="11" s="1"/>
  <c r="U174" i="11"/>
  <c r="V174" i="11" s="1"/>
  <c r="W174" i="11" s="1"/>
  <c r="AA374" i="11"/>
  <c r="D374" i="11"/>
  <c r="E374" i="11"/>
  <c r="C375" i="11"/>
  <c r="B376" i="11"/>
  <c r="C376" i="11" l="1"/>
  <c r="B377" i="11"/>
  <c r="AA375" i="11"/>
  <c r="D375" i="11"/>
  <c r="E375" i="11"/>
  <c r="AD174" i="11"/>
  <c r="AE174" i="11" s="1"/>
  <c r="C377" i="11" l="1"/>
  <c r="B378" i="11"/>
  <c r="AA376" i="11"/>
  <c r="D376" i="11"/>
  <c r="E376" i="11"/>
  <c r="AF174" i="11"/>
  <c r="A175" i="11"/>
  <c r="Z175" i="11"/>
  <c r="AB175" i="11"/>
  <c r="AC175" i="11" s="1"/>
  <c r="C378" i="11" l="1"/>
  <c r="B379" i="11"/>
  <c r="D377" i="11"/>
  <c r="AA377" i="11"/>
  <c r="E377" i="11"/>
  <c r="K175" i="11"/>
  <c r="L175" i="11" s="1"/>
  <c r="M175" i="11" s="1"/>
  <c r="P175" i="11"/>
  <c r="Q175" i="11" s="1"/>
  <c r="R175" i="11" s="1"/>
  <c r="F175" i="11"/>
  <c r="G175" i="11" s="1"/>
  <c r="H175" i="11" s="1"/>
  <c r="U175" i="11"/>
  <c r="V175" i="11" s="1"/>
  <c r="W175" i="11" s="1"/>
  <c r="AD175" i="11" l="1"/>
  <c r="AE175" i="11" s="1"/>
  <c r="AF175" i="11" s="1"/>
  <c r="B380" i="11"/>
  <c r="C379" i="11"/>
  <c r="AA378" i="11"/>
  <c r="D378" i="11"/>
  <c r="E378" i="11"/>
  <c r="A176" i="11" l="1"/>
  <c r="AB176" i="11"/>
  <c r="AC176" i="11" s="1"/>
  <c r="Z176" i="11"/>
  <c r="P176" i="11"/>
  <c r="Q176" i="11" s="1"/>
  <c r="R176" i="11" s="1"/>
  <c r="F176" i="11"/>
  <c r="G176" i="11" s="1"/>
  <c r="H176" i="11" s="1"/>
  <c r="K176" i="11"/>
  <c r="L176" i="11" s="1"/>
  <c r="M176" i="11" s="1"/>
  <c r="U176" i="11"/>
  <c r="V176" i="11" s="1"/>
  <c r="W176" i="11" s="1"/>
  <c r="D379" i="11"/>
  <c r="AA379" i="11"/>
  <c r="E379" i="11"/>
  <c r="B381" i="11"/>
  <c r="C380" i="11"/>
  <c r="AD176" i="11" l="1"/>
  <c r="AE176" i="11" s="1"/>
  <c r="AF176" i="11" s="1"/>
  <c r="AA380" i="11"/>
  <c r="D380" i="11"/>
  <c r="E380" i="11"/>
  <c r="B382" i="11"/>
  <c r="C381" i="11"/>
  <c r="AB177" i="11" l="1"/>
  <c r="AC177" i="11" s="1"/>
  <c r="Z177" i="11"/>
  <c r="A177" i="11"/>
  <c r="D381" i="11"/>
  <c r="AA381" i="11"/>
  <c r="E381" i="11"/>
  <c r="B383" i="11"/>
  <c r="C382" i="11"/>
  <c r="K177" i="11"/>
  <c r="L177" i="11" s="1"/>
  <c r="M177" i="11" s="1"/>
  <c r="F177" i="11"/>
  <c r="G177" i="11" s="1"/>
  <c r="H177" i="11" s="1"/>
  <c r="P177" i="11"/>
  <c r="Q177" i="11" s="1"/>
  <c r="R177" i="11" s="1"/>
  <c r="U177" i="11"/>
  <c r="V177" i="11" s="1"/>
  <c r="W177" i="11" s="1"/>
  <c r="AD177" i="11" l="1"/>
  <c r="AE177" i="11" s="1"/>
  <c r="D382" i="11"/>
  <c r="AA382" i="11"/>
  <c r="E382" i="11"/>
  <c r="C383" i="11"/>
  <c r="B384" i="11"/>
  <c r="C384" i="11" l="1"/>
  <c r="B385" i="11"/>
  <c r="AA383" i="11"/>
  <c r="D383" i="11"/>
  <c r="E383" i="11"/>
  <c r="AF177" i="11"/>
  <c r="A178" i="11"/>
  <c r="Z178" i="11"/>
  <c r="AB178" i="11"/>
  <c r="AC178" i="11" s="1"/>
  <c r="K178" i="11" l="1"/>
  <c r="L178" i="11" s="1"/>
  <c r="M178" i="11" s="1"/>
  <c r="F178" i="11"/>
  <c r="G178" i="11" s="1"/>
  <c r="H178" i="11" s="1"/>
  <c r="P178" i="11"/>
  <c r="Q178" i="11" s="1"/>
  <c r="R178" i="11" s="1"/>
  <c r="U178" i="11"/>
  <c r="V178" i="11" s="1"/>
  <c r="W178" i="11" s="1"/>
  <c r="B386" i="11"/>
  <c r="C385" i="11"/>
  <c r="AA384" i="11"/>
  <c r="D384" i="11"/>
  <c r="E384" i="11"/>
  <c r="D385" i="11" l="1"/>
  <c r="AA385" i="11"/>
  <c r="E385" i="11"/>
  <c r="C386" i="11"/>
  <c r="B387" i="11"/>
  <c r="AD178" i="11"/>
  <c r="AE178" i="11" s="1"/>
  <c r="B388" i="11" l="1"/>
  <c r="C387" i="11"/>
  <c r="AA386" i="11"/>
  <c r="D386" i="11"/>
  <c r="E386" i="11"/>
  <c r="AF178" i="11"/>
  <c r="A179" i="11"/>
  <c r="AB179" i="11"/>
  <c r="AC179" i="11" s="1"/>
  <c r="Z179" i="11"/>
  <c r="K179" i="11" l="1"/>
  <c r="L179" i="11" s="1"/>
  <c r="M179" i="11" s="1"/>
  <c r="P179" i="11"/>
  <c r="Q179" i="11" s="1"/>
  <c r="R179" i="11" s="1"/>
  <c r="F179" i="11"/>
  <c r="G179" i="11" s="1"/>
  <c r="H179" i="11" s="1"/>
  <c r="U179" i="11"/>
  <c r="V179" i="11" s="1"/>
  <c r="W179" i="11" s="1"/>
  <c r="D387" i="11"/>
  <c r="AA387" i="11"/>
  <c r="E387" i="11"/>
  <c r="B389" i="11"/>
  <c r="C388" i="11"/>
  <c r="AD179" i="11" l="1"/>
  <c r="AE179" i="11" s="1"/>
  <c r="AF179" i="11" s="1"/>
  <c r="AA388" i="11"/>
  <c r="D388" i="11"/>
  <c r="E388" i="11"/>
  <c r="C389" i="11"/>
  <c r="B390" i="11"/>
  <c r="AB180" i="11" l="1"/>
  <c r="AC180" i="11" s="1"/>
  <c r="Z180" i="11"/>
  <c r="A180" i="11"/>
  <c r="K180" i="11"/>
  <c r="L180" i="11" s="1"/>
  <c r="M180" i="11" s="1"/>
  <c r="P180" i="11"/>
  <c r="Q180" i="11" s="1"/>
  <c r="R180" i="11" s="1"/>
  <c r="F180" i="11"/>
  <c r="G180" i="11" s="1"/>
  <c r="H180" i="11" s="1"/>
  <c r="U180" i="11"/>
  <c r="V180" i="11" s="1"/>
  <c r="W180" i="11" s="1"/>
  <c r="B391" i="11"/>
  <c r="C390" i="11"/>
  <c r="D389" i="11"/>
  <c r="AA389" i="11"/>
  <c r="E389" i="11"/>
  <c r="AD180" i="11" l="1"/>
  <c r="AE180" i="11" s="1"/>
  <c r="AB181" i="11" s="1"/>
  <c r="AC181" i="11" s="1"/>
  <c r="D390" i="11"/>
  <c r="AA390" i="11"/>
  <c r="E390" i="11"/>
  <c r="C391" i="11"/>
  <c r="B392" i="11"/>
  <c r="Z181" i="11" l="1"/>
  <c r="A181" i="11"/>
  <c r="AF180" i="11"/>
  <c r="P181" i="11" s="1"/>
  <c r="Q181" i="11" s="1"/>
  <c r="R181" i="11" s="1"/>
  <c r="F181" i="11"/>
  <c r="G181" i="11" s="1"/>
  <c r="H181" i="11" s="1"/>
  <c r="U181" i="11"/>
  <c r="V181" i="11" s="1"/>
  <c r="W181" i="11" s="1"/>
  <c r="B393" i="11"/>
  <c r="C392" i="11"/>
  <c r="AA391" i="11"/>
  <c r="D391" i="11"/>
  <c r="E391" i="11"/>
  <c r="K181" i="11" l="1"/>
  <c r="L181" i="11" s="1"/>
  <c r="M181" i="11" s="1"/>
  <c r="AD181" i="11" s="1"/>
  <c r="AE181" i="11" s="1"/>
  <c r="D392" i="11"/>
  <c r="AA392" i="11"/>
  <c r="E392" i="11"/>
  <c r="B394" i="11"/>
  <c r="C393" i="11"/>
  <c r="AF181" i="11" l="1"/>
  <c r="A182" i="11"/>
  <c r="Z182" i="11"/>
  <c r="AB182" i="11"/>
  <c r="AC182" i="11" s="1"/>
  <c r="AA393" i="11"/>
  <c r="D393" i="11"/>
  <c r="E393" i="11"/>
  <c r="C394" i="11"/>
  <c r="B395" i="11"/>
  <c r="K182" i="11" l="1"/>
  <c r="L182" i="11" s="1"/>
  <c r="M182" i="11" s="1"/>
  <c r="P182" i="11"/>
  <c r="Q182" i="11" s="1"/>
  <c r="R182" i="11" s="1"/>
  <c r="F182" i="11"/>
  <c r="G182" i="11" s="1"/>
  <c r="H182" i="11" s="1"/>
  <c r="U182" i="11"/>
  <c r="V182" i="11" s="1"/>
  <c r="W182" i="11" s="1"/>
  <c r="B396" i="11"/>
  <c r="C395" i="11"/>
  <c r="AA394" i="11"/>
  <c r="D394" i="11"/>
  <c r="E394" i="11"/>
  <c r="AD182" i="11" l="1"/>
  <c r="AE182" i="11" s="1"/>
  <c r="AF182" i="11" s="1"/>
  <c r="AA395" i="11"/>
  <c r="D395" i="11"/>
  <c r="E395" i="11"/>
  <c r="B397" i="11"/>
  <c r="C396" i="11"/>
  <c r="Z183" i="11" l="1"/>
  <c r="AB183" i="11"/>
  <c r="AC183" i="11" s="1"/>
  <c r="A183" i="11"/>
  <c r="AA396" i="11"/>
  <c r="D396" i="11"/>
  <c r="E396" i="11"/>
  <c r="C397" i="11"/>
  <c r="B398" i="11"/>
  <c r="P183" i="11"/>
  <c r="Q183" i="11" s="1"/>
  <c r="R183" i="11" s="1"/>
  <c r="K183" i="11"/>
  <c r="L183" i="11" s="1"/>
  <c r="M183" i="11" s="1"/>
  <c r="F183" i="11"/>
  <c r="G183" i="11" s="1"/>
  <c r="H183" i="11" s="1"/>
  <c r="U183" i="11"/>
  <c r="V183" i="11" s="1"/>
  <c r="W183" i="11" s="1"/>
  <c r="B399" i="11" l="1"/>
  <c r="C398" i="11"/>
  <c r="D397" i="11"/>
  <c r="AA397" i="11"/>
  <c r="E397" i="11"/>
  <c r="AD183" i="11"/>
  <c r="AE183" i="11" s="1"/>
  <c r="AF183" i="11" l="1"/>
  <c r="A184" i="11"/>
  <c r="Z184" i="11"/>
  <c r="AB184" i="11"/>
  <c r="AC184" i="11" s="1"/>
  <c r="AA398" i="11"/>
  <c r="D398" i="11"/>
  <c r="E398" i="11"/>
  <c r="C399" i="11"/>
  <c r="B400" i="11"/>
  <c r="P184" i="11" l="1"/>
  <c r="Q184" i="11" s="1"/>
  <c r="R184" i="11" s="1"/>
  <c r="K184" i="11"/>
  <c r="L184" i="11" s="1"/>
  <c r="M184" i="11" s="1"/>
  <c r="F184" i="11"/>
  <c r="G184" i="11" s="1"/>
  <c r="H184" i="11" s="1"/>
  <c r="U184" i="11"/>
  <c r="V184" i="11" s="1"/>
  <c r="W184" i="11" s="1"/>
  <c r="C400" i="11"/>
  <c r="B401" i="11"/>
  <c r="D399" i="11"/>
  <c r="AA399" i="11"/>
  <c r="E399" i="11"/>
  <c r="AD184" i="11" l="1"/>
  <c r="AE184" i="11" s="1"/>
  <c r="C401" i="11"/>
  <c r="B402" i="11"/>
  <c r="AA400" i="11"/>
  <c r="D400" i="11"/>
  <c r="E400" i="11"/>
  <c r="AF184" i="11"/>
  <c r="A185" i="11"/>
  <c r="Z185" i="11"/>
  <c r="AB185" i="11"/>
  <c r="AC185" i="11" s="1"/>
  <c r="AA401" i="11" l="1"/>
  <c r="D401" i="11"/>
  <c r="E401" i="11"/>
  <c r="P185" i="11"/>
  <c r="Q185" i="11" s="1"/>
  <c r="R185" i="11" s="1"/>
  <c r="K185" i="11"/>
  <c r="L185" i="11" s="1"/>
  <c r="M185" i="11" s="1"/>
  <c r="F185" i="11"/>
  <c r="G185" i="11" s="1"/>
  <c r="H185" i="11" s="1"/>
  <c r="U185" i="11"/>
  <c r="V185" i="11" s="1"/>
  <c r="W185" i="11" s="1"/>
  <c r="C402" i="11"/>
  <c r="B403" i="11"/>
  <c r="AD185" i="11" l="1"/>
  <c r="AE185" i="11" s="1"/>
  <c r="AF185" i="11" s="1"/>
  <c r="C403" i="11"/>
  <c r="B404" i="11"/>
  <c r="AA402" i="11"/>
  <c r="D402" i="11"/>
  <c r="E402" i="11"/>
  <c r="AB186" i="11" l="1"/>
  <c r="AC186" i="11" s="1"/>
  <c r="Z186" i="11"/>
  <c r="A186" i="11"/>
  <c r="B405" i="11"/>
  <c r="C404" i="11"/>
  <c r="D403" i="11"/>
  <c r="AA403" i="11"/>
  <c r="E403" i="11"/>
  <c r="P186" i="11"/>
  <c r="Q186" i="11" s="1"/>
  <c r="R186" i="11" s="1"/>
  <c r="K186" i="11"/>
  <c r="L186" i="11" s="1"/>
  <c r="M186" i="11" s="1"/>
  <c r="F186" i="11"/>
  <c r="G186" i="11" s="1"/>
  <c r="H186" i="11" s="1"/>
  <c r="U186" i="11"/>
  <c r="V186" i="11" s="1"/>
  <c r="W186" i="11" s="1"/>
  <c r="AD186" i="11" l="1"/>
  <c r="AE186" i="11" s="1"/>
  <c r="AF186" i="11" s="1"/>
  <c r="D404" i="11"/>
  <c r="AA404" i="11"/>
  <c r="E404" i="11"/>
  <c r="C405" i="11"/>
  <c r="B406" i="11"/>
  <c r="AB187" i="11" l="1"/>
  <c r="AC187" i="11" s="1"/>
  <c r="Z187" i="11"/>
  <c r="A187" i="11"/>
  <c r="B407" i="11"/>
  <c r="C406" i="11"/>
  <c r="D405" i="11"/>
  <c r="AA405" i="11"/>
  <c r="E405" i="11"/>
  <c r="K187" i="11"/>
  <c r="L187" i="11" s="1"/>
  <c r="M187" i="11" s="1"/>
  <c r="P187" i="11"/>
  <c r="Q187" i="11" s="1"/>
  <c r="R187" i="11" s="1"/>
  <c r="F187" i="11"/>
  <c r="G187" i="11" s="1"/>
  <c r="H187" i="11" s="1"/>
  <c r="U187" i="11"/>
  <c r="V187" i="11" s="1"/>
  <c r="W187" i="11" s="1"/>
  <c r="AD187" i="11" l="1"/>
  <c r="AE187" i="11" s="1"/>
  <c r="AF187" i="11" s="1"/>
  <c r="D406" i="11"/>
  <c r="AA406" i="11"/>
  <c r="E406" i="11"/>
  <c r="C407" i="11"/>
  <c r="B408" i="11"/>
  <c r="Z188" i="11" l="1"/>
  <c r="AB188" i="11"/>
  <c r="AC188" i="11" s="1"/>
  <c r="A188" i="11"/>
  <c r="B409" i="11"/>
  <c r="C408" i="11"/>
  <c r="AA407" i="11"/>
  <c r="D407" i="11"/>
  <c r="E407" i="11"/>
  <c r="K188" i="11"/>
  <c r="L188" i="11" s="1"/>
  <c r="M188" i="11" s="1"/>
  <c r="P188" i="11"/>
  <c r="Q188" i="11" s="1"/>
  <c r="R188" i="11" s="1"/>
  <c r="F188" i="11"/>
  <c r="G188" i="11" s="1"/>
  <c r="H188" i="11" s="1"/>
  <c r="U188" i="11"/>
  <c r="V188" i="11" s="1"/>
  <c r="W188" i="11" s="1"/>
  <c r="AD188" i="11" l="1"/>
  <c r="AE188" i="11" s="1"/>
  <c r="AF188" i="11" s="1"/>
  <c r="D408" i="11"/>
  <c r="AA408" i="11"/>
  <c r="E408" i="11"/>
  <c r="B410" i="11"/>
  <c r="C409" i="11"/>
  <c r="AB189" i="11" l="1"/>
  <c r="AC189" i="11" s="1"/>
  <c r="A189" i="11"/>
  <c r="Z189" i="11"/>
  <c r="C410" i="11"/>
  <c r="B411" i="11"/>
  <c r="D409" i="11"/>
  <c r="AA409" i="11"/>
  <c r="E409" i="11"/>
  <c r="P189" i="11"/>
  <c r="Q189" i="11" s="1"/>
  <c r="R189" i="11" s="1"/>
  <c r="K189" i="11"/>
  <c r="L189" i="11" s="1"/>
  <c r="M189" i="11" s="1"/>
  <c r="F189" i="11"/>
  <c r="G189" i="11" s="1"/>
  <c r="H189" i="11" s="1"/>
  <c r="U189" i="11"/>
  <c r="V189" i="11" s="1"/>
  <c r="W189" i="11" s="1"/>
  <c r="AD189" i="11" l="1"/>
  <c r="AE189" i="11" s="1"/>
  <c r="AF189" i="11" s="1"/>
  <c r="B412" i="11"/>
  <c r="C411" i="11"/>
  <c r="D410" i="11"/>
  <c r="AA410" i="11"/>
  <c r="E410" i="11"/>
  <c r="Z190" i="11" l="1"/>
  <c r="AB190" i="11"/>
  <c r="AC190" i="11" s="1"/>
  <c r="A190" i="11"/>
  <c r="D411" i="11"/>
  <c r="AA411" i="11"/>
  <c r="E411" i="11"/>
  <c r="P190" i="11"/>
  <c r="Q190" i="11" s="1"/>
  <c r="R190" i="11" s="1"/>
  <c r="K190" i="11"/>
  <c r="L190" i="11" s="1"/>
  <c r="M190" i="11" s="1"/>
  <c r="F190" i="11"/>
  <c r="G190" i="11" s="1"/>
  <c r="H190" i="11" s="1"/>
  <c r="U190" i="11"/>
  <c r="V190" i="11" s="1"/>
  <c r="W190" i="11" s="1"/>
  <c r="C412" i="11"/>
  <c r="B413" i="11"/>
  <c r="AD190" i="11" l="1"/>
  <c r="AE190" i="11" s="1"/>
  <c r="AF190" i="11" s="1"/>
  <c r="C413" i="11"/>
  <c r="B414" i="11"/>
  <c r="AA412" i="11"/>
  <c r="D412" i="11"/>
  <c r="E412" i="11"/>
  <c r="AB191" i="11" l="1"/>
  <c r="AC191" i="11" s="1"/>
  <c r="Z191" i="11"/>
  <c r="A191" i="11"/>
  <c r="C414" i="11"/>
  <c r="B415" i="11"/>
  <c r="AA413" i="11"/>
  <c r="D413" i="11"/>
  <c r="E413" i="11"/>
  <c r="K191" i="11"/>
  <c r="L191" i="11" s="1"/>
  <c r="M191" i="11" s="1"/>
  <c r="P191" i="11"/>
  <c r="Q191" i="11" s="1"/>
  <c r="R191" i="11" s="1"/>
  <c r="F191" i="11"/>
  <c r="G191" i="11" s="1"/>
  <c r="H191" i="11" s="1"/>
  <c r="U191" i="11"/>
  <c r="V191" i="11" s="1"/>
  <c r="W191" i="11" s="1"/>
  <c r="AD191" i="11" l="1"/>
  <c r="AE191" i="11" s="1"/>
  <c r="AB192" i="11" s="1"/>
  <c r="AC192" i="11" s="1"/>
  <c r="C415" i="11"/>
  <c r="B416" i="11"/>
  <c r="D414" i="11"/>
  <c r="AA414" i="11"/>
  <c r="E414" i="11"/>
  <c r="Z192" i="11" l="1"/>
  <c r="A192" i="11"/>
  <c r="AF191" i="11"/>
  <c r="P192" i="11"/>
  <c r="Q192" i="11" s="1"/>
  <c r="R192" i="11" s="1"/>
  <c r="F192" i="11"/>
  <c r="G192" i="11" s="1"/>
  <c r="H192" i="11" s="1"/>
  <c r="K192" i="11"/>
  <c r="L192" i="11" s="1"/>
  <c r="M192" i="11" s="1"/>
  <c r="U192" i="11"/>
  <c r="V192" i="11" s="1"/>
  <c r="W192" i="11" s="1"/>
  <c r="B417" i="11"/>
  <c r="C416" i="11"/>
  <c r="AA415" i="11"/>
  <c r="D415" i="11"/>
  <c r="E415" i="11"/>
  <c r="AD192" i="11" l="1"/>
  <c r="AE192" i="11" s="1"/>
  <c r="AF192" i="11" s="1"/>
  <c r="D416" i="11"/>
  <c r="AA416" i="11"/>
  <c r="E416" i="11"/>
  <c r="B418" i="11"/>
  <c r="C417" i="11"/>
  <c r="AB193" i="11" l="1"/>
  <c r="AC193" i="11" s="1"/>
  <c r="Z193" i="11"/>
  <c r="A193" i="11"/>
  <c r="D417" i="11"/>
  <c r="AA417" i="11"/>
  <c r="E417" i="11"/>
  <c r="B419" i="11"/>
  <c r="C418" i="11"/>
  <c r="P193" i="11"/>
  <c r="Q193" i="11" s="1"/>
  <c r="R193" i="11" s="1"/>
  <c r="K193" i="11"/>
  <c r="L193" i="11" s="1"/>
  <c r="M193" i="11" s="1"/>
  <c r="F193" i="11"/>
  <c r="G193" i="11" s="1"/>
  <c r="H193" i="11" s="1"/>
  <c r="U193" i="11"/>
  <c r="V193" i="11" s="1"/>
  <c r="W193" i="11" s="1"/>
  <c r="AD193" i="11" l="1"/>
  <c r="AE193" i="11" s="1"/>
  <c r="B420" i="11"/>
  <c r="C419" i="11"/>
  <c r="D418" i="11"/>
  <c r="AA418" i="11"/>
  <c r="E418" i="11"/>
  <c r="D419" i="11" l="1"/>
  <c r="AA419" i="11"/>
  <c r="E419" i="11"/>
  <c r="C420" i="11"/>
  <c r="B421" i="11"/>
  <c r="AF193" i="11"/>
  <c r="A194" i="11"/>
  <c r="Z194" i="11"/>
  <c r="AB194" i="11"/>
  <c r="AC194" i="11" s="1"/>
  <c r="C421" i="11" l="1"/>
  <c r="B422" i="11"/>
  <c r="AA420" i="11"/>
  <c r="D420" i="11"/>
  <c r="E420" i="11"/>
  <c r="P194" i="11"/>
  <c r="Q194" i="11" s="1"/>
  <c r="R194" i="11" s="1"/>
  <c r="K194" i="11"/>
  <c r="L194" i="11" s="1"/>
  <c r="M194" i="11" s="1"/>
  <c r="F194" i="11"/>
  <c r="G194" i="11" s="1"/>
  <c r="H194" i="11" s="1"/>
  <c r="U194" i="11"/>
  <c r="V194" i="11" s="1"/>
  <c r="W194" i="11" s="1"/>
  <c r="AD194" i="11" l="1"/>
  <c r="AE194" i="11" s="1"/>
  <c r="AF194" i="11" s="1"/>
  <c r="AA421" i="11"/>
  <c r="D421" i="11"/>
  <c r="E421" i="11"/>
  <c r="B423" i="11"/>
  <c r="C422" i="11"/>
  <c r="AB195" i="11" l="1"/>
  <c r="AC195" i="11" s="1"/>
  <c r="Z195" i="11"/>
  <c r="A195" i="11"/>
  <c r="D422" i="11"/>
  <c r="AA422" i="11"/>
  <c r="E422" i="11"/>
  <c r="C423" i="11"/>
  <c r="B424" i="11"/>
  <c r="K195" i="11"/>
  <c r="L195" i="11" s="1"/>
  <c r="M195" i="11" s="1"/>
  <c r="P195" i="11"/>
  <c r="Q195" i="11" s="1"/>
  <c r="R195" i="11" s="1"/>
  <c r="F195" i="11"/>
  <c r="G195" i="11" s="1"/>
  <c r="H195" i="11" s="1"/>
  <c r="U195" i="11"/>
  <c r="V195" i="11" s="1"/>
  <c r="W195" i="11" s="1"/>
  <c r="AD195" i="11" l="1"/>
  <c r="AE195" i="11" s="1"/>
  <c r="AF195" i="11" s="1"/>
  <c r="B425" i="11"/>
  <c r="C424" i="11"/>
  <c r="AA423" i="11"/>
  <c r="D423" i="11"/>
  <c r="E423" i="11"/>
  <c r="AB196" i="11" l="1"/>
  <c r="AC196" i="11" s="1"/>
  <c r="Z196" i="11"/>
  <c r="A196" i="11"/>
  <c r="D424" i="11"/>
  <c r="AA424" i="11"/>
  <c r="E424" i="11"/>
  <c r="B426" i="11"/>
  <c r="C425" i="11"/>
  <c r="P196" i="11"/>
  <c r="Q196" i="11" s="1"/>
  <c r="R196" i="11" s="1"/>
  <c r="K196" i="11"/>
  <c r="L196" i="11" s="1"/>
  <c r="M196" i="11" s="1"/>
  <c r="F196" i="11"/>
  <c r="G196" i="11" s="1"/>
  <c r="H196" i="11" s="1"/>
  <c r="U196" i="11"/>
  <c r="V196" i="11" s="1"/>
  <c r="W196" i="11" s="1"/>
  <c r="AD196" i="11" l="1"/>
  <c r="AE196" i="11" s="1"/>
  <c r="AF196" i="11" s="1"/>
  <c r="D425" i="11"/>
  <c r="AA425" i="11"/>
  <c r="E425" i="11"/>
  <c r="C426" i="11"/>
  <c r="B427" i="11"/>
  <c r="AB197" i="11" l="1"/>
  <c r="AC197" i="11" s="1"/>
  <c r="Z197" i="11"/>
  <c r="A197" i="11"/>
  <c r="B428" i="11"/>
  <c r="C427" i="11"/>
  <c r="D426" i="11"/>
  <c r="AA426" i="11"/>
  <c r="E426" i="11"/>
  <c r="P197" i="11"/>
  <c r="Q197" i="11" s="1"/>
  <c r="R197" i="11" s="1"/>
  <c r="K197" i="11"/>
  <c r="L197" i="11" s="1"/>
  <c r="M197" i="11" s="1"/>
  <c r="F197" i="11"/>
  <c r="G197" i="11" s="1"/>
  <c r="H197" i="11" s="1"/>
  <c r="U197" i="11"/>
  <c r="V197" i="11" s="1"/>
  <c r="W197" i="11" s="1"/>
  <c r="AD197" i="11" l="1"/>
  <c r="AE197" i="11" s="1"/>
  <c r="AF197" i="11" s="1"/>
  <c r="C428" i="11"/>
  <c r="B429" i="11"/>
  <c r="D427" i="11"/>
  <c r="AA427" i="11"/>
  <c r="E427" i="11"/>
  <c r="AB198" i="11" l="1"/>
  <c r="AC198" i="11" s="1"/>
  <c r="Z198" i="11"/>
  <c r="A198" i="11"/>
  <c r="C429" i="11"/>
  <c r="B430" i="11"/>
  <c r="AA428" i="11"/>
  <c r="D428" i="11"/>
  <c r="E428" i="11"/>
  <c r="K198" i="11"/>
  <c r="L198" i="11" s="1"/>
  <c r="M198" i="11" s="1"/>
  <c r="P198" i="11"/>
  <c r="Q198" i="11" s="1"/>
  <c r="R198" i="11" s="1"/>
  <c r="F198" i="11"/>
  <c r="G198" i="11" s="1"/>
  <c r="H198" i="11" s="1"/>
  <c r="U198" i="11"/>
  <c r="V198" i="11" s="1"/>
  <c r="W198" i="11" s="1"/>
  <c r="B431" i="11" l="1"/>
  <c r="C430" i="11"/>
  <c r="AD198" i="11"/>
  <c r="AE198" i="11" s="1"/>
  <c r="AA429" i="11"/>
  <c r="D429" i="11"/>
  <c r="E429" i="11"/>
  <c r="AF198" i="11" l="1"/>
  <c r="A199" i="11"/>
  <c r="Z199" i="11"/>
  <c r="AB199" i="11"/>
  <c r="AC199" i="11" s="1"/>
  <c r="C431" i="11"/>
  <c r="B432" i="11"/>
  <c r="AA430" i="11"/>
  <c r="D430" i="11"/>
  <c r="E430" i="11"/>
  <c r="B433" i="11" l="1"/>
  <c r="C432" i="11"/>
  <c r="AA431" i="11"/>
  <c r="D431" i="11"/>
  <c r="E431" i="11"/>
  <c r="P199" i="11"/>
  <c r="Q199" i="11" s="1"/>
  <c r="R199" i="11" s="1"/>
  <c r="K199" i="11"/>
  <c r="L199" i="11" s="1"/>
  <c r="M199" i="11" s="1"/>
  <c r="F199" i="11"/>
  <c r="G199" i="11" s="1"/>
  <c r="H199" i="11" s="1"/>
  <c r="U199" i="11"/>
  <c r="V199" i="11" s="1"/>
  <c r="W199" i="11" s="1"/>
  <c r="AD199" i="11" l="1"/>
  <c r="AE199" i="11" s="1"/>
  <c r="AF199" i="11" s="1"/>
  <c r="D432" i="11"/>
  <c r="AA432" i="11"/>
  <c r="E432" i="11"/>
  <c r="B434" i="11"/>
  <c r="C433" i="11"/>
  <c r="AB200" i="11" l="1"/>
  <c r="AC200" i="11" s="1"/>
  <c r="Z200" i="11"/>
  <c r="A200" i="11"/>
  <c r="D433" i="11"/>
  <c r="AA433" i="11"/>
  <c r="E433" i="11"/>
  <c r="C434" i="11"/>
  <c r="B435" i="11"/>
  <c r="P200" i="11"/>
  <c r="Q200" i="11" s="1"/>
  <c r="R200" i="11" s="1"/>
  <c r="K200" i="11"/>
  <c r="L200" i="11" s="1"/>
  <c r="M200" i="11" s="1"/>
  <c r="F200" i="11"/>
  <c r="G200" i="11" s="1"/>
  <c r="H200" i="11" s="1"/>
  <c r="U200" i="11"/>
  <c r="V200" i="11" s="1"/>
  <c r="W200" i="11" s="1"/>
  <c r="AD200" i="11" l="1"/>
  <c r="AE200" i="11" s="1"/>
  <c r="AF200" i="11" s="1"/>
  <c r="B436" i="11"/>
  <c r="C435" i="11"/>
  <c r="D434" i="11"/>
  <c r="AA434" i="11"/>
  <c r="E434" i="11"/>
  <c r="AB201" i="11" l="1"/>
  <c r="AC201" i="11" s="1"/>
  <c r="Z201" i="11"/>
  <c r="A201" i="11"/>
  <c r="K201" i="11"/>
  <c r="L201" i="11" s="1"/>
  <c r="M201" i="11" s="1"/>
  <c r="P201" i="11"/>
  <c r="Q201" i="11" s="1"/>
  <c r="R201" i="11" s="1"/>
  <c r="F201" i="11"/>
  <c r="G201" i="11" s="1"/>
  <c r="H201" i="11" s="1"/>
  <c r="U201" i="11"/>
  <c r="V201" i="11" s="1"/>
  <c r="W201" i="11" s="1"/>
  <c r="D435" i="11"/>
  <c r="AA435" i="11"/>
  <c r="E435" i="11"/>
  <c r="C436" i="11"/>
  <c r="B437" i="11"/>
  <c r="AD201" i="11" l="1"/>
  <c r="AE201" i="11" s="1"/>
  <c r="A202" i="11" s="1"/>
  <c r="C437" i="11"/>
  <c r="B438" i="11"/>
  <c r="AA436" i="11"/>
  <c r="D436" i="11"/>
  <c r="E436" i="11"/>
  <c r="AF201" i="11" l="1"/>
  <c r="AB202" i="11"/>
  <c r="AC202" i="11" s="1"/>
  <c r="Z202" i="11"/>
  <c r="B439" i="11"/>
  <c r="C438" i="11"/>
  <c r="AA437" i="11"/>
  <c r="D437" i="11"/>
  <c r="E437" i="11"/>
  <c r="K202" i="11"/>
  <c r="L202" i="11" s="1"/>
  <c r="M202" i="11" s="1"/>
  <c r="F202" i="11"/>
  <c r="G202" i="11" s="1"/>
  <c r="H202" i="11" s="1"/>
  <c r="P202" i="11"/>
  <c r="Q202" i="11" s="1"/>
  <c r="R202" i="11" s="1"/>
  <c r="U202" i="11"/>
  <c r="V202" i="11" s="1"/>
  <c r="W202" i="11" s="1"/>
  <c r="AA438" i="11" l="1"/>
  <c r="D438" i="11"/>
  <c r="E438" i="11"/>
  <c r="C439" i="11"/>
  <c r="B440" i="11"/>
  <c r="AD202" i="11"/>
  <c r="AE202" i="11" s="1"/>
  <c r="AF202" i="11" l="1"/>
  <c r="A203" i="11"/>
  <c r="Z203" i="11"/>
  <c r="AB203" i="11"/>
  <c r="AC203" i="11" s="1"/>
  <c r="B441" i="11"/>
  <c r="C440" i="11"/>
  <c r="AA439" i="11"/>
  <c r="D439" i="11"/>
  <c r="E439" i="11"/>
  <c r="D440" i="11" l="1"/>
  <c r="AA440" i="11"/>
  <c r="E440" i="11"/>
  <c r="B442" i="11"/>
  <c r="C441" i="11"/>
  <c r="K203" i="11"/>
  <c r="L203" i="11" s="1"/>
  <c r="M203" i="11" s="1"/>
  <c r="P203" i="11"/>
  <c r="Q203" i="11" s="1"/>
  <c r="R203" i="11" s="1"/>
  <c r="F203" i="11"/>
  <c r="G203" i="11" s="1"/>
  <c r="H203" i="11" s="1"/>
  <c r="U203" i="11"/>
  <c r="V203" i="11" s="1"/>
  <c r="W203" i="11" s="1"/>
  <c r="AD203" i="11" l="1"/>
  <c r="AE203" i="11" s="1"/>
  <c r="AF203" i="11" s="1"/>
  <c r="D441" i="11"/>
  <c r="AA441" i="11"/>
  <c r="E441" i="11"/>
  <c r="C442" i="11"/>
  <c r="B443" i="11"/>
  <c r="AB204" i="11" l="1"/>
  <c r="AC204" i="11" s="1"/>
  <c r="Z204" i="11"/>
  <c r="A204" i="11"/>
  <c r="P204" i="11"/>
  <c r="Q204" i="11" s="1"/>
  <c r="R204" i="11" s="1"/>
  <c r="F204" i="11"/>
  <c r="G204" i="11" s="1"/>
  <c r="H204" i="11" s="1"/>
  <c r="K204" i="11"/>
  <c r="L204" i="11" s="1"/>
  <c r="M204" i="11" s="1"/>
  <c r="U204" i="11"/>
  <c r="V204" i="11" s="1"/>
  <c r="W204" i="11" s="1"/>
  <c r="B444" i="11"/>
  <c r="C443" i="11"/>
  <c r="D442" i="11"/>
  <c r="AA442" i="11"/>
  <c r="E442" i="11"/>
  <c r="AD204" i="11" l="1"/>
  <c r="AE204" i="11" s="1"/>
  <c r="AA443" i="11"/>
  <c r="D443" i="11"/>
  <c r="E443" i="11"/>
  <c r="C444" i="11"/>
  <c r="B445" i="11"/>
  <c r="C445" i="11" l="1"/>
  <c r="B446" i="11"/>
  <c r="AA444" i="11"/>
  <c r="D444" i="11"/>
  <c r="E444" i="11"/>
  <c r="AF204" i="11"/>
  <c r="A205" i="11"/>
  <c r="Z205" i="11"/>
  <c r="AB205" i="11"/>
  <c r="AC205" i="11" s="1"/>
  <c r="K205" i="11" l="1"/>
  <c r="L205" i="11" s="1"/>
  <c r="M205" i="11" s="1"/>
  <c r="P205" i="11"/>
  <c r="Q205" i="11" s="1"/>
  <c r="R205" i="11" s="1"/>
  <c r="F205" i="11"/>
  <c r="G205" i="11" s="1"/>
  <c r="H205" i="11" s="1"/>
  <c r="U205" i="11"/>
  <c r="V205" i="11" s="1"/>
  <c r="W205" i="11" s="1"/>
  <c r="B447" i="11"/>
  <c r="C446" i="11"/>
  <c r="AA445" i="11"/>
  <c r="D445" i="11"/>
  <c r="E445" i="11"/>
  <c r="AD205" i="11" l="1"/>
  <c r="AE205" i="11" s="1"/>
  <c r="AB206" i="11" s="1"/>
  <c r="AC206" i="11" s="1"/>
  <c r="D446" i="11"/>
  <c r="AA446" i="11"/>
  <c r="E446" i="11"/>
  <c r="AF205" i="11"/>
  <c r="A206" i="11"/>
  <c r="Z206" i="11"/>
  <c r="C447" i="11"/>
  <c r="B448" i="11"/>
  <c r="B449" i="11" l="1"/>
  <c r="C448" i="11"/>
  <c r="AA447" i="11"/>
  <c r="D447" i="11"/>
  <c r="E447" i="11"/>
  <c r="F206" i="11"/>
  <c r="G206" i="11" s="1"/>
  <c r="H206" i="11" s="1"/>
  <c r="K206" i="11"/>
  <c r="L206" i="11" s="1"/>
  <c r="M206" i="11" s="1"/>
  <c r="P206" i="11"/>
  <c r="Q206" i="11" s="1"/>
  <c r="R206" i="11" s="1"/>
  <c r="U206" i="11"/>
  <c r="V206" i="11" s="1"/>
  <c r="W206" i="11" s="1"/>
  <c r="AD206" i="11" l="1"/>
  <c r="AE206" i="11" s="1"/>
  <c r="AF206" i="11" s="1"/>
  <c r="D448" i="11"/>
  <c r="AA448" i="11"/>
  <c r="E448" i="11"/>
  <c r="B450" i="11"/>
  <c r="C449" i="11"/>
  <c r="AB207" i="11" l="1"/>
  <c r="AC207" i="11" s="1"/>
  <c r="Z207" i="11"/>
  <c r="A207" i="11"/>
  <c r="AA449" i="11"/>
  <c r="D449" i="11"/>
  <c r="E449" i="11"/>
  <c r="C450" i="11"/>
  <c r="B451" i="11"/>
  <c r="P207" i="11"/>
  <c r="Q207" i="11" s="1"/>
  <c r="R207" i="11" s="1"/>
  <c r="F207" i="11"/>
  <c r="G207" i="11" s="1"/>
  <c r="H207" i="11" s="1"/>
  <c r="K207" i="11"/>
  <c r="L207" i="11" s="1"/>
  <c r="M207" i="11" s="1"/>
  <c r="U207" i="11"/>
  <c r="V207" i="11" s="1"/>
  <c r="W207" i="11" s="1"/>
  <c r="AD207" i="11" l="1"/>
  <c r="AE207" i="11" s="1"/>
  <c r="AB208" i="11" s="1"/>
  <c r="AC208" i="11" s="1"/>
  <c r="B452" i="11"/>
  <c r="C451" i="11"/>
  <c r="D450" i="11"/>
  <c r="AA450" i="11"/>
  <c r="E450" i="11"/>
  <c r="Z208" i="11" l="1"/>
  <c r="A208" i="11"/>
  <c r="AF207" i="11"/>
  <c r="K208" i="11" s="1"/>
  <c r="L208" i="11" s="1"/>
  <c r="M208" i="11" s="1"/>
  <c r="D451" i="11"/>
  <c r="AA451" i="11"/>
  <c r="E451" i="11"/>
  <c r="C452" i="11"/>
  <c r="B453" i="11"/>
  <c r="F208" i="11" l="1"/>
  <c r="G208" i="11" s="1"/>
  <c r="H208" i="11" s="1"/>
  <c r="U208" i="11"/>
  <c r="V208" i="11" s="1"/>
  <c r="W208" i="11" s="1"/>
  <c r="P208" i="11"/>
  <c r="Q208" i="11" s="1"/>
  <c r="R208" i="11" s="1"/>
  <c r="AD208" i="11" s="1"/>
  <c r="AE208" i="11" s="1"/>
  <c r="C453" i="11"/>
  <c r="B454" i="11"/>
  <c r="AA452" i="11"/>
  <c r="D452" i="11"/>
  <c r="E452" i="11"/>
  <c r="AF208" i="11" l="1"/>
  <c r="A209" i="11"/>
  <c r="Z209" i="11"/>
  <c r="AB209" i="11"/>
  <c r="AC209" i="11" s="1"/>
  <c r="C454" i="11"/>
  <c r="B455" i="11"/>
  <c r="AA453" i="11"/>
  <c r="D453" i="11"/>
  <c r="E453" i="11"/>
  <c r="D454" i="11" l="1"/>
  <c r="AA454" i="11"/>
  <c r="E454" i="11"/>
  <c r="P209" i="11"/>
  <c r="Q209" i="11" s="1"/>
  <c r="R209" i="11" s="1"/>
  <c r="K209" i="11"/>
  <c r="L209" i="11" s="1"/>
  <c r="M209" i="11" s="1"/>
  <c r="F209" i="11"/>
  <c r="G209" i="11" s="1"/>
  <c r="H209" i="11" s="1"/>
  <c r="U209" i="11"/>
  <c r="V209" i="11" s="1"/>
  <c r="W209" i="11" s="1"/>
  <c r="C455" i="11"/>
  <c r="B456" i="11"/>
  <c r="AD209" i="11" l="1"/>
  <c r="AE209" i="11" s="1"/>
  <c r="AB210" i="11" s="1"/>
  <c r="AC210" i="11" s="1"/>
  <c r="B457" i="11"/>
  <c r="C456" i="11"/>
  <c r="AA455" i="11"/>
  <c r="D455" i="11"/>
  <c r="E455" i="11"/>
  <c r="Z210" i="11" l="1"/>
  <c r="A210" i="11"/>
  <c r="AF209" i="11"/>
  <c r="K210" i="11"/>
  <c r="L210" i="11" s="1"/>
  <c r="M210" i="11" s="1"/>
  <c r="P210" i="11"/>
  <c r="Q210" i="11" s="1"/>
  <c r="R210" i="11" s="1"/>
  <c r="F210" i="11"/>
  <c r="G210" i="11" s="1"/>
  <c r="H210" i="11" s="1"/>
  <c r="U210" i="11"/>
  <c r="V210" i="11" s="1"/>
  <c r="W210" i="11" s="1"/>
  <c r="D456" i="11"/>
  <c r="AA456" i="11"/>
  <c r="E456" i="11"/>
  <c r="B458" i="11"/>
  <c r="C457" i="11"/>
  <c r="AD210" i="11" l="1"/>
  <c r="AE210" i="11" s="1"/>
  <c r="AB211" i="11" s="1"/>
  <c r="AC211" i="11" s="1"/>
  <c r="AA457" i="11"/>
  <c r="D457" i="11"/>
  <c r="E457" i="11"/>
  <c r="C458" i="11"/>
  <c r="B459" i="11"/>
  <c r="Z211" i="11" l="1"/>
  <c r="A211" i="11"/>
  <c r="AF210" i="11"/>
  <c r="U211" i="11" s="1"/>
  <c r="V211" i="11" s="1"/>
  <c r="W211" i="11" s="1"/>
  <c r="B460" i="11"/>
  <c r="C459" i="11"/>
  <c r="D458" i="11"/>
  <c r="AA458" i="11"/>
  <c r="E458" i="11"/>
  <c r="P211" i="11" l="1"/>
  <c r="Q211" i="11" s="1"/>
  <c r="R211" i="11" s="1"/>
  <c r="F211" i="11"/>
  <c r="G211" i="11" s="1"/>
  <c r="H211" i="11" s="1"/>
  <c r="K211" i="11"/>
  <c r="L211" i="11" s="1"/>
  <c r="M211" i="11" s="1"/>
  <c r="D459" i="11"/>
  <c r="AA459" i="11"/>
  <c r="E459" i="11"/>
  <c r="C460" i="11"/>
  <c r="B461" i="11"/>
  <c r="AD211" i="11" l="1"/>
  <c r="AE211" i="11" s="1"/>
  <c r="AB212" i="11" s="1"/>
  <c r="AC212" i="11" s="1"/>
  <c r="C461" i="11"/>
  <c r="B462" i="11"/>
  <c r="AA460" i="11"/>
  <c r="D460" i="11"/>
  <c r="E460" i="11"/>
  <c r="Z212" i="11" l="1"/>
  <c r="A212" i="11"/>
  <c r="AF211" i="11"/>
  <c r="K212" i="11"/>
  <c r="L212" i="11" s="1"/>
  <c r="M212" i="11" s="1"/>
  <c r="F212" i="11"/>
  <c r="G212" i="11" s="1"/>
  <c r="H212" i="11" s="1"/>
  <c r="P212" i="11"/>
  <c r="Q212" i="11" s="1"/>
  <c r="R212" i="11" s="1"/>
  <c r="U212" i="11"/>
  <c r="V212" i="11" s="1"/>
  <c r="W212" i="11" s="1"/>
  <c r="C462" i="11"/>
  <c r="B463" i="11"/>
  <c r="AA461" i="11"/>
  <c r="D461" i="11"/>
  <c r="E461" i="11"/>
  <c r="C463" i="11" l="1"/>
  <c r="B464" i="11"/>
  <c r="D462" i="11"/>
  <c r="AA462" i="11"/>
  <c r="E462" i="11"/>
  <c r="AD212" i="11"/>
  <c r="AE212" i="11" s="1"/>
  <c r="C464" i="11" l="1"/>
  <c r="B465" i="11"/>
  <c r="AA463" i="11"/>
  <c r="D463" i="11"/>
  <c r="E463" i="11"/>
  <c r="AF212" i="11"/>
  <c r="A213" i="11"/>
  <c r="Z213" i="11"/>
  <c r="AB213" i="11"/>
  <c r="AC213" i="11" s="1"/>
  <c r="K213" i="11" l="1"/>
  <c r="L213" i="11" s="1"/>
  <c r="M213" i="11" s="1"/>
  <c r="F213" i="11"/>
  <c r="G213" i="11" s="1"/>
  <c r="H213" i="11" s="1"/>
  <c r="P213" i="11"/>
  <c r="Q213" i="11" s="1"/>
  <c r="R213" i="11" s="1"/>
  <c r="U213" i="11"/>
  <c r="V213" i="11" s="1"/>
  <c r="W213" i="11" s="1"/>
  <c r="B466" i="11"/>
  <c r="C465" i="11"/>
  <c r="D464" i="11"/>
  <c r="AA464" i="11"/>
  <c r="E464" i="11"/>
  <c r="D465" i="11" l="1"/>
  <c r="AA465" i="11"/>
  <c r="E465" i="11"/>
  <c r="C466" i="11"/>
  <c r="B467" i="11"/>
  <c r="AD213" i="11"/>
  <c r="AE213" i="11" s="1"/>
  <c r="AF213" i="11" l="1"/>
  <c r="A214" i="11"/>
  <c r="AB214" i="11"/>
  <c r="AC214" i="11" s="1"/>
  <c r="Z214" i="11"/>
  <c r="B468" i="11"/>
  <c r="C467" i="11"/>
  <c r="D466" i="11"/>
  <c r="AA466" i="11"/>
  <c r="E466" i="11"/>
  <c r="C468" i="11" l="1"/>
  <c r="B469" i="11"/>
  <c r="K214" i="11"/>
  <c r="L214" i="11" s="1"/>
  <c r="M214" i="11" s="1"/>
  <c r="P214" i="11"/>
  <c r="Q214" i="11" s="1"/>
  <c r="R214" i="11" s="1"/>
  <c r="F214" i="11"/>
  <c r="G214" i="11" s="1"/>
  <c r="H214" i="11" s="1"/>
  <c r="U214" i="11"/>
  <c r="V214" i="11" s="1"/>
  <c r="W214" i="11" s="1"/>
  <c r="AA467" i="11"/>
  <c r="D467" i="11"/>
  <c r="E467" i="11"/>
  <c r="AD214" i="11" l="1"/>
  <c r="AE214" i="11" s="1"/>
  <c r="AF214" i="11" s="1"/>
  <c r="B470" i="11"/>
  <c r="C469" i="11"/>
  <c r="AA468" i="11"/>
  <c r="D468" i="11"/>
  <c r="E468" i="11"/>
  <c r="Z215" i="11" l="1"/>
  <c r="AB215" i="11"/>
  <c r="AC215" i="11" s="1"/>
  <c r="A215" i="11"/>
  <c r="C470" i="11"/>
  <c r="B471" i="11"/>
  <c r="F215" i="11"/>
  <c r="G215" i="11" s="1"/>
  <c r="H215" i="11" s="1"/>
  <c r="K215" i="11"/>
  <c r="L215" i="11" s="1"/>
  <c r="M215" i="11" s="1"/>
  <c r="P215" i="11"/>
  <c r="Q215" i="11" s="1"/>
  <c r="R215" i="11" s="1"/>
  <c r="U215" i="11"/>
  <c r="V215" i="11" s="1"/>
  <c r="W215" i="11" s="1"/>
  <c r="D469" i="11"/>
  <c r="AA469" i="11"/>
  <c r="E469" i="11"/>
  <c r="AD215" i="11" l="1"/>
  <c r="AE215" i="11" s="1"/>
  <c r="AF215" i="11" s="1"/>
  <c r="C471" i="11"/>
  <c r="B472" i="11"/>
  <c r="D470" i="11"/>
  <c r="AA470" i="11"/>
  <c r="E470" i="11"/>
  <c r="AB216" i="11" l="1"/>
  <c r="AC216" i="11" s="1"/>
  <c r="Z216" i="11"/>
  <c r="A216" i="11"/>
  <c r="C472" i="11"/>
  <c r="B473" i="11"/>
  <c r="AA471" i="11"/>
  <c r="D471" i="11"/>
  <c r="E471" i="11"/>
  <c r="F216" i="11"/>
  <c r="G216" i="11" s="1"/>
  <c r="H216" i="11" s="1"/>
  <c r="P216" i="11"/>
  <c r="Q216" i="11" s="1"/>
  <c r="R216" i="11" s="1"/>
  <c r="K216" i="11"/>
  <c r="L216" i="11" s="1"/>
  <c r="M216" i="11" s="1"/>
  <c r="U216" i="11"/>
  <c r="V216" i="11" s="1"/>
  <c r="W216" i="11" s="1"/>
  <c r="AD216" i="11" l="1"/>
  <c r="AE216" i="11" s="1"/>
  <c r="C473" i="11"/>
  <c r="B474" i="11"/>
  <c r="D472" i="11"/>
  <c r="AA472" i="11"/>
  <c r="E472" i="11"/>
  <c r="C474" i="11" l="1"/>
  <c r="B475" i="11"/>
  <c r="AA473" i="11"/>
  <c r="D473" i="11"/>
  <c r="E473" i="11"/>
  <c r="AF216" i="11"/>
  <c r="A217" i="11"/>
  <c r="Z217" i="11"/>
  <c r="AB217" i="11"/>
  <c r="AC217" i="11" s="1"/>
  <c r="B476" i="11" l="1"/>
  <c r="C475" i="11"/>
  <c r="P217" i="11"/>
  <c r="Q217" i="11" s="1"/>
  <c r="R217" i="11" s="1"/>
  <c r="K217" i="11"/>
  <c r="L217" i="11" s="1"/>
  <c r="M217" i="11" s="1"/>
  <c r="F217" i="11"/>
  <c r="G217" i="11" s="1"/>
  <c r="H217" i="11" s="1"/>
  <c r="U217" i="11"/>
  <c r="V217" i="11" s="1"/>
  <c r="W217" i="11" s="1"/>
  <c r="D474" i="11"/>
  <c r="AA474" i="11"/>
  <c r="E474" i="11"/>
  <c r="D475" i="11" l="1"/>
  <c r="AA475" i="11"/>
  <c r="E475" i="11"/>
  <c r="C476" i="11"/>
  <c r="B477" i="11"/>
  <c r="AD217" i="11"/>
  <c r="AE217" i="11" s="1"/>
  <c r="C477" i="11" l="1"/>
  <c r="B478" i="11"/>
  <c r="D476" i="11"/>
  <c r="AA476" i="11"/>
  <c r="E476" i="11"/>
  <c r="AF217" i="11"/>
  <c r="A218" i="11"/>
  <c r="Z218" i="11"/>
  <c r="AB218" i="11"/>
  <c r="AC218" i="11" s="1"/>
  <c r="F218" i="11" l="1"/>
  <c r="G218" i="11" s="1"/>
  <c r="H218" i="11" s="1"/>
  <c r="K218" i="11"/>
  <c r="L218" i="11" s="1"/>
  <c r="M218" i="11" s="1"/>
  <c r="P218" i="11"/>
  <c r="Q218" i="11" s="1"/>
  <c r="R218" i="11" s="1"/>
  <c r="U218" i="11"/>
  <c r="V218" i="11" s="1"/>
  <c r="W218" i="11" s="1"/>
  <c r="C478" i="11"/>
  <c r="B479" i="11"/>
  <c r="AA477" i="11"/>
  <c r="D477" i="11"/>
  <c r="E477" i="11"/>
  <c r="C479" i="11" l="1"/>
  <c r="B480" i="11"/>
  <c r="AA478" i="11"/>
  <c r="D478" i="11"/>
  <c r="E478" i="11"/>
  <c r="AD218" i="11"/>
  <c r="AE218" i="11" s="1"/>
  <c r="AF218" i="11" l="1"/>
  <c r="A219" i="11"/>
  <c r="Z219" i="11"/>
  <c r="AB219" i="11"/>
  <c r="AC219" i="11" s="1"/>
  <c r="C480" i="11"/>
  <c r="B481" i="11"/>
  <c r="AA479" i="11"/>
  <c r="D479" i="11"/>
  <c r="E479" i="11"/>
  <c r="B482" i="11" l="1"/>
  <c r="C481" i="11"/>
  <c r="AA480" i="11"/>
  <c r="D480" i="11"/>
  <c r="E480" i="11"/>
  <c r="P219" i="11"/>
  <c r="Q219" i="11" s="1"/>
  <c r="R219" i="11" s="1"/>
  <c r="K219" i="11"/>
  <c r="L219" i="11" s="1"/>
  <c r="M219" i="11" s="1"/>
  <c r="F219" i="11"/>
  <c r="G219" i="11" s="1"/>
  <c r="H219" i="11" s="1"/>
  <c r="U219" i="11"/>
  <c r="V219" i="11" s="1"/>
  <c r="W219" i="11" s="1"/>
  <c r="AD219" i="11" l="1"/>
  <c r="AE219" i="11" s="1"/>
  <c r="AF219" i="11" s="1"/>
  <c r="D481" i="11"/>
  <c r="AA481" i="11"/>
  <c r="E481" i="11"/>
  <c r="C482" i="11"/>
  <c r="B483" i="11"/>
  <c r="Z220" i="11" l="1"/>
  <c r="A220" i="11"/>
  <c r="AB220" i="11"/>
  <c r="AC220" i="11" s="1"/>
  <c r="K220" i="11"/>
  <c r="L220" i="11" s="1"/>
  <c r="M220" i="11" s="1"/>
  <c r="P220" i="11"/>
  <c r="Q220" i="11" s="1"/>
  <c r="R220" i="11" s="1"/>
  <c r="F220" i="11"/>
  <c r="G220" i="11" s="1"/>
  <c r="H220" i="11" s="1"/>
  <c r="U220" i="11"/>
  <c r="V220" i="11" s="1"/>
  <c r="W220" i="11" s="1"/>
  <c r="C483" i="11"/>
  <c r="B484" i="11"/>
  <c r="D482" i="11"/>
  <c r="AA482" i="11"/>
  <c r="E482" i="11"/>
  <c r="AD220" i="11" l="1"/>
  <c r="AE220" i="11" s="1"/>
  <c r="AB221" i="11" s="1"/>
  <c r="AC221" i="11" s="1"/>
  <c r="B485" i="11"/>
  <c r="C484" i="11"/>
  <c r="AA483" i="11"/>
  <c r="D483" i="11"/>
  <c r="E483" i="11"/>
  <c r="Z221" i="11" l="1"/>
  <c r="A221" i="11"/>
  <c r="AF220" i="11"/>
  <c r="F221" i="11"/>
  <c r="G221" i="11" s="1"/>
  <c r="H221" i="11" s="1"/>
  <c r="P221" i="11"/>
  <c r="Q221" i="11" s="1"/>
  <c r="R221" i="11" s="1"/>
  <c r="K221" i="11"/>
  <c r="L221" i="11" s="1"/>
  <c r="M221" i="11" s="1"/>
  <c r="U221" i="11"/>
  <c r="V221" i="11" s="1"/>
  <c r="W221" i="11" s="1"/>
  <c r="D484" i="11"/>
  <c r="AA484" i="11"/>
  <c r="E484" i="11"/>
  <c r="B486" i="11"/>
  <c r="C485" i="11"/>
  <c r="AA485" i="11" l="1"/>
  <c r="D485" i="11"/>
  <c r="E485" i="11"/>
  <c r="B487" i="11"/>
  <c r="C486" i="11"/>
  <c r="AD221" i="11"/>
  <c r="AE221" i="11" s="1"/>
  <c r="AF221" i="11" l="1"/>
  <c r="A222" i="11"/>
  <c r="Z222" i="11"/>
  <c r="AB222" i="11"/>
  <c r="AC222" i="11" s="1"/>
  <c r="D486" i="11"/>
  <c r="AA486" i="11"/>
  <c r="E486" i="11"/>
  <c r="B488" i="11"/>
  <c r="C487" i="11"/>
  <c r="F222" i="11" l="1"/>
  <c r="G222" i="11" s="1"/>
  <c r="H222" i="11" s="1"/>
  <c r="P222" i="11"/>
  <c r="Q222" i="11" s="1"/>
  <c r="R222" i="11" s="1"/>
  <c r="K222" i="11"/>
  <c r="L222" i="11" s="1"/>
  <c r="M222" i="11" s="1"/>
  <c r="U222" i="11"/>
  <c r="V222" i="11" s="1"/>
  <c r="W222" i="11" s="1"/>
  <c r="D487" i="11"/>
  <c r="AA487" i="11"/>
  <c r="E487" i="11"/>
  <c r="C488" i="11"/>
  <c r="B489" i="11"/>
  <c r="C489" i="11" l="1"/>
  <c r="B490" i="11"/>
  <c r="AD222" i="11"/>
  <c r="AE222" i="11" s="1"/>
  <c r="AA488" i="11"/>
  <c r="D488" i="11"/>
  <c r="E488" i="11"/>
  <c r="AF222" i="11" l="1"/>
  <c r="A223" i="11"/>
  <c r="Z223" i="11"/>
  <c r="AB223" i="11"/>
  <c r="AC223" i="11" s="1"/>
  <c r="B491" i="11"/>
  <c r="C490" i="11"/>
  <c r="AA489" i="11"/>
  <c r="D489" i="11"/>
  <c r="E489" i="11"/>
  <c r="D490" i="11" l="1"/>
  <c r="AA490" i="11"/>
  <c r="E490" i="11"/>
  <c r="C491" i="11"/>
  <c r="B492" i="11"/>
  <c r="K223" i="11"/>
  <c r="L223" i="11" s="1"/>
  <c r="M223" i="11" s="1"/>
  <c r="P223" i="11"/>
  <c r="Q223" i="11" s="1"/>
  <c r="R223" i="11" s="1"/>
  <c r="F223" i="11"/>
  <c r="G223" i="11" s="1"/>
  <c r="H223" i="11" s="1"/>
  <c r="U223" i="11"/>
  <c r="V223" i="11" s="1"/>
  <c r="W223" i="11" s="1"/>
  <c r="AD223" i="11" l="1"/>
  <c r="AE223" i="11" s="1"/>
  <c r="AF223" i="11" s="1"/>
  <c r="B493" i="11"/>
  <c r="C492" i="11"/>
  <c r="AA491" i="11"/>
  <c r="D491" i="11"/>
  <c r="E491" i="11"/>
  <c r="Z224" i="11" l="1"/>
  <c r="AB224" i="11"/>
  <c r="AC224" i="11" s="1"/>
  <c r="A224" i="11"/>
  <c r="D492" i="11"/>
  <c r="AA492" i="11"/>
  <c r="E492" i="11"/>
  <c r="B494" i="11"/>
  <c r="C493" i="11"/>
  <c r="P224" i="11"/>
  <c r="Q224" i="11" s="1"/>
  <c r="R224" i="11" s="1"/>
  <c r="F224" i="11"/>
  <c r="G224" i="11" s="1"/>
  <c r="H224" i="11" s="1"/>
  <c r="K224" i="11"/>
  <c r="L224" i="11" s="1"/>
  <c r="M224" i="11" s="1"/>
  <c r="U224" i="11"/>
  <c r="V224" i="11" s="1"/>
  <c r="W224" i="11" s="1"/>
  <c r="AD224" i="11" l="1"/>
  <c r="AE224" i="11" s="1"/>
  <c r="D493" i="11"/>
  <c r="AA493" i="11"/>
  <c r="E493" i="11"/>
  <c r="C494" i="11"/>
  <c r="B495" i="11"/>
  <c r="AF224" i="11" l="1"/>
  <c r="A225" i="11"/>
  <c r="Z225" i="11"/>
  <c r="AB225" i="11"/>
  <c r="AC225" i="11" s="1"/>
  <c r="D494" i="11"/>
  <c r="AA494" i="11"/>
  <c r="E494" i="11"/>
  <c r="B496" i="11"/>
  <c r="C495" i="11"/>
  <c r="D495" i="11" l="1"/>
  <c r="AA495" i="11"/>
  <c r="E495" i="11"/>
  <c r="C496" i="11"/>
  <c r="B497" i="11"/>
  <c r="K225" i="11"/>
  <c r="L225" i="11" s="1"/>
  <c r="M225" i="11" s="1"/>
  <c r="P225" i="11"/>
  <c r="Q225" i="11" s="1"/>
  <c r="R225" i="11" s="1"/>
  <c r="F225" i="11"/>
  <c r="G225" i="11" s="1"/>
  <c r="H225" i="11" s="1"/>
  <c r="U225" i="11"/>
  <c r="V225" i="11" s="1"/>
  <c r="W225" i="11" s="1"/>
  <c r="AD225" i="11" l="1"/>
  <c r="AE225" i="11" s="1"/>
  <c r="AF225" i="11" s="1"/>
  <c r="C497" i="11"/>
  <c r="B498" i="11"/>
  <c r="AA496" i="11"/>
  <c r="D496" i="11"/>
  <c r="E496" i="11"/>
  <c r="AB226" i="11" l="1"/>
  <c r="AC226" i="11" s="1"/>
  <c r="Z226" i="11"/>
  <c r="A226" i="11"/>
  <c r="C498" i="11"/>
  <c r="B499" i="11"/>
  <c r="AA497" i="11"/>
  <c r="D497" i="11"/>
  <c r="E497" i="11"/>
  <c r="P226" i="11"/>
  <c r="Q226" i="11" s="1"/>
  <c r="R226" i="11" s="1"/>
  <c r="K226" i="11"/>
  <c r="L226" i="11" s="1"/>
  <c r="M226" i="11" s="1"/>
  <c r="F226" i="11"/>
  <c r="G226" i="11" s="1"/>
  <c r="H226" i="11" s="1"/>
  <c r="U226" i="11"/>
  <c r="V226" i="11" s="1"/>
  <c r="W226" i="11" s="1"/>
  <c r="AD226" i="11" l="1"/>
  <c r="AE226" i="11" s="1"/>
  <c r="AF226" i="11" s="1"/>
  <c r="AA498" i="11"/>
  <c r="D498" i="11"/>
  <c r="E498" i="11"/>
  <c r="C499" i="11"/>
  <c r="B500" i="11"/>
  <c r="AB227" i="11" l="1"/>
  <c r="AC227" i="11" s="1"/>
  <c r="Z227" i="11"/>
  <c r="A227" i="11"/>
  <c r="B501" i="11"/>
  <c r="C500" i="11"/>
  <c r="AA499" i="11"/>
  <c r="D499" i="11"/>
  <c r="E499" i="11"/>
  <c r="F227" i="11"/>
  <c r="G227" i="11" s="1"/>
  <c r="H227" i="11" s="1"/>
  <c r="P227" i="11"/>
  <c r="Q227" i="11" s="1"/>
  <c r="R227" i="11" s="1"/>
  <c r="K227" i="11"/>
  <c r="L227" i="11" s="1"/>
  <c r="M227" i="11" s="1"/>
  <c r="U227" i="11"/>
  <c r="V227" i="11" s="1"/>
  <c r="W227" i="11" s="1"/>
  <c r="AD227" i="11" l="1"/>
  <c r="AE227" i="11" s="1"/>
  <c r="D500" i="11"/>
  <c r="AA500" i="11"/>
  <c r="E500" i="11"/>
  <c r="B502" i="11"/>
  <c r="C501" i="11"/>
  <c r="D501" i="11" l="1"/>
  <c r="AA501" i="11"/>
  <c r="E501" i="11"/>
  <c r="C502" i="11"/>
  <c r="B503" i="11"/>
  <c r="AF227" i="11"/>
  <c r="A228" i="11"/>
  <c r="Z228" i="11"/>
  <c r="AB228" i="11"/>
  <c r="AC228" i="11" s="1"/>
  <c r="B504" i="11" l="1"/>
  <c r="C503" i="11"/>
  <c r="D502" i="11"/>
  <c r="AA502" i="11"/>
  <c r="E502" i="11"/>
  <c r="K228" i="11"/>
  <c r="L228" i="11" s="1"/>
  <c r="M228" i="11" s="1"/>
  <c r="P228" i="11"/>
  <c r="Q228" i="11" s="1"/>
  <c r="R228" i="11" s="1"/>
  <c r="F228" i="11"/>
  <c r="G228" i="11" s="1"/>
  <c r="H228" i="11" s="1"/>
  <c r="U228" i="11"/>
  <c r="V228" i="11" s="1"/>
  <c r="W228" i="11" s="1"/>
  <c r="D503" i="11" l="1"/>
  <c r="AA503" i="11"/>
  <c r="E503" i="11"/>
  <c r="AD228" i="11"/>
  <c r="AE228" i="11" s="1"/>
  <c r="C504" i="11"/>
  <c r="B505" i="11"/>
  <c r="AF228" i="11" l="1"/>
  <c r="A229" i="11"/>
  <c r="Z229" i="11"/>
  <c r="AB229" i="11"/>
  <c r="AC229" i="11" s="1"/>
  <c r="C505" i="11"/>
  <c r="B506" i="11"/>
  <c r="AA504" i="11"/>
  <c r="D504" i="11"/>
  <c r="E504" i="11"/>
  <c r="C506" i="11" l="1"/>
  <c r="B507" i="11"/>
  <c r="AA505" i="11"/>
  <c r="D505" i="11"/>
  <c r="E505" i="11"/>
  <c r="P229" i="11"/>
  <c r="Q229" i="11" s="1"/>
  <c r="R229" i="11" s="1"/>
  <c r="K229" i="11"/>
  <c r="L229" i="11" s="1"/>
  <c r="M229" i="11" s="1"/>
  <c r="F229" i="11"/>
  <c r="G229" i="11" s="1"/>
  <c r="H229" i="11" s="1"/>
  <c r="U229" i="11"/>
  <c r="V229" i="11" s="1"/>
  <c r="W229" i="11" s="1"/>
  <c r="C507" i="11" l="1"/>
  <c r="B508" i="11"/>
  <c r="AD229" i="11"/>
  <c r="AE229" i="11" s="1"/>
  <c r="D506" i="11"/>
  <c r="AA506" i="11"/>
  <c r="E506" i="11"/>
  <c r="B509" i="11" l="1"/>
  <c r="C508" i="11"/>
  <c r="AA507" i="11"/>
  <c r="D507" i="11"/>
  <c r="E507" i="11"/>
  <c r="AF229" i="11"/>
  <c r="A230" i="11"/>
  <c r="B94" i="4" s="1"/>
  <c r="Z230" i="11"/>
  <c r="AB230" i="11"/>
  <c r="AC230" i="11" s="1"/>
  <c r="P230" i="11" l="1"/>
  <c r="Q230" i="11" s="1"/>
  <c r="R230" i="11" s="1"/>
  <c r="K230" i="11"/>
  <c r="L230" i="11" s="1"/>
  <c r="M230" i="11" s="1"/>
  <c r="F230" i="11"/>
  <c r="G230" i="11" s="1"/>
  <c r="H230" i="11" s="1"/>
  <c r="U230" i="11"/>
  <c r="V230" i="11" s="1"/>
  <c r="W230" i="11" s="1"/>
  <c r="D508" i="11"/>
  <c r="AA508" i="11"/>
  <c r="E508" i="11"/>
  <c r="B510" i="11"/>
  <c r="C509" i="11"/>
  <c r="AD230" i="11" l="1"/>
  <c r="AE230" i="11" s="1"/>
  <c r="AB231" i="11" s="1"/>
  <c r="AC231" i="11" s="1"/>
  <c r="D509" i="11"/>
  <c r="AA509" i="11"/>
  <c r="E509" i="11"/>
  <c r="B511" i="11"/>
  <c r="C510" i="11"/>
  <c r="Z231" i="11" l="1"/>
  <c r="A231" i="11"/>
  <c r="AF230" i="11"/>
  <c r="P231" i="11"/>
  <c r="Q231" i="11" s="1"/>
  <c r="R231" i="11" s="1"/>
  <c r="K231" i="11"/>
  <c r="L231" i="11" s="1"/>
  <c r="M231" i="11" s="1"/>
  <c r="F231" i="11"/>
  <c r="G231" i="11" s="1"/>
  <c r="H231" i="11" s="1"/>
  <c r="U231" i="11"/>
  <c r="V231" i="11" s="1"/>
  <c r="W231" i="11" s="1"/>
  <c r="D510" i="11"/>
  <c r="AA510" i="11"/>
  <c r="E510" i="11"/>
  <c r="B512" i="11"/>
  <c r="C511" i="11"/>
  <c r="AA511" i="11" l="1"/>
  <c r="D511" i="11"/>
  <c r="E511" i="11"/>
  <c r="C512" i="11"/>
  <c r="B513" i="11"/>
  <c r="AD231" i="11"/>
  <c r="AE231" i="11" s="1"/>
  <c r="C513" i="11" l="1"/>
  <c r="B514" i="11"/>
  <c r="AA512" i="11"/>
  <c r="D512" i="11"/>
  <c r="E512" i="11"/>
  <c r="AF231" i="11"/>
  <c r="A232" i="11"/>
  <c r="Z232" i="11"/>
  <c r="AB232" i="11"/>
  <c r="AC232" i="11" s="1"/>
  <c r="P232" i="11" l="1"/>
  <c r="Q232" i="11" s="1"/>
  <c r="R232" i="11" s="1"/>
  <c r="F232" i="11"/>
  <c r="G232" i="11" s="1"/>
  <c r="H232" i="11" s="1"/>
  <c r="K232" i="11"/>
  <c r="L232" i="11" s="1"/>
  <c r="M232" i="11" s="1"/>
  <c r="U232" i="11"/>
  <c r="V232" i="11" s="1"/>
  <c r="W232" i="11" s="1"/>
  <c r="B515" i="11"/>
  <c r="C514" i="11"/>
  <c r="AA513" i="11"/>
  <c r="D513" i="11"/>
  <c r="E513" i="11"/>
  <c r="AD232" i="11" l="1"/>
  <c r="AE232" i="11" s="1"/>
  <c r="D514" i="11"/>
  <c r="AA514" i="11"/>
  <c r="E514" i="11"/>
  <c r="C515" i="11"/>
  <c r="B516" i="11"/>
  <c r="AF232" i="11" l="1"/>
  <c r="A233" i="11"/>
  <c r="AB233" i="11"/>
  <c r="AC233" i="11" s="1"/>
  <c r="Z233" i="11"/>
  <c r="B517" i="11"/>
  <c r="C516" i="11"/>
  <c r="AA515" i="11"/>
  <c r="D515" i="11"/>
  <c r="E515" i="11"/>
  <c r="D516" i="11" l="1"/>
  <c r="AA516" i="11"/>
  <c r="E516" i="11"/>
  <c r="B518" i="11"/>
  <c r="C517" i="11"/>
  <c r="F233" i="11"/>
  <c r="G233" i="11" s="1"/>
  <c r="H233" i="11" s="1"/>
  <c r="P233" i="11"/>
  <c r="Q233" i="11" s="1"/>
  <c r="R233" i="11" s="1"/>
  <c r="K233" i="11"/>
  <c r="L233" i="11" s="1"/>
  <c r="M233" i="11" s="1"/>
  <c r="U233" i="11"/>
  <c r="V233" i="11" s="1"/>
  <c r="W233" i="11" s="1"/>
  <c r="AA517" i="11" l="1"/>
  <c r="D517" i="11"/>
  <c r="E517" i="11"/>
  <c r="C518" i="11"/>
  <c r="B519" i="11"/>
  <c r="AD233" i="11"/>
  <c r="AE233" i="11" s="1"/>
  <c r="AF233" i="11" l="1"/>
  <c r="A234" i="11"/>
  <c r="Z234" i="11"/>
  <c r="AB234" i="11"/>
  <c r="AC234" i="11" s="1"/>
  <c r="B520" i="11"/>
  <c r="C519" i="11"/>
  <c r="D518" i="11"/>
  <c r="AA518" i="11"/>
  <c r="E518" i="11"/>
  <c r="D519" i="11" l="1"/>
  <c r="AA519" i="11"/>
  <c r="E519" i="11"/>
  <c r="C520" i="11"/>
  <c r="B521" i="11"/>
  <c r="K234" i="11"/>
  <c r="L234" i="11" s="1"/>
  <c r="M234" i="11" s="1"/>
  <c r="P234" i="11"/>
  <c r="Q234" i="11" s="1"/>
  <c r="R234" i="11" s="1"/>
  <c r="F234" i="11"/>
  <c r="G234" i="11" s="1"/>
  <c r="H234" i="11" s="1"/>
  <c r="U234" i="11"/>
  <c r="V234" i="11" s="1"/>
  <c r="W234" i="11" s="1"/>
  <c r="AD234" i="11" l="1"/>
  <c r="AE234" i="11" s="1"/>
  <c r="AF234" i="11" s="1"/>
  <c r="C521" i="11"/>
  <c r="B522" i="11"/>
  <c r="AA520" i="11"/>
  <c r="D520" i="11"/>
  <c r="E520" i="11"/>
  <c r="AB235" i="11" l="1"/>
  <c r="AC235" i="11" s="1"/>
  <c r="Z235" i="11"/>
  <c r="A235" i="11"/>
  <c r="AA521" i="11"/>
  <c r="D521" i="11"/>
  <c r="E521" i="11"/>
  <c r="P235" i="11"/>
  <c r="Q235" i="11" s="1"/>
  <c r="R235" i="11" s="1"/>
  <c r="F235" i="11"/>
  <c r="G235" i="11" s="1"/>
  <c r="H235" i="11" s="1"/>
  <c r="K235" i="11"/>
  <c r="L235" i="11" s="1"/>
  <c r="M235" i="11" s="1"/>
  <c r="U235" i="11"/>
  <c r="V235" i="11" s="1"/>
  <c r="W235" i="11" s="1"/>
  <c r="C522" i="11"/>
  <c r="B523" i="11"/>
  <c r="C523" i="11" l="1"/>
  <c r="B524" i="11"/>
  <c r="AD235" i="11"/>
  <c r="AE235" i="11" s="1"/>
  <c r="AA522" i="11"/>
  <c r="D522" i="11"/>
  <c r="E522" i="11"/>
  <c r="AF235" i="11" l="1"/>
  <c r="A236" i="11"/>
  <c r="Z236" i="11"/>
  <c r="AB236" i="11"/>
  <c r="AC236" i="11" s="1"/>
  <c r="B525" i="11"/>
  <c r="C524" i="11"/>
  <c r="AA523" i="11"/>
  <c r="D523" i="11"/>
  <c r="E523" i="11"/>
  <c r="B526" i="11" l="1"/>
  <c r="C525" i="11"/>
  <c r="K236" i="11"/>
  <c r="L236" i="11" s="1"/>
  <c r="M236" i="11" s="1"/>
  <c r="P236" i="11"/>
  <c r="Q236" i="11" s="1"/>
  <c r="R236" i="11" s="1"/>
  <c r="F236" i="11"/>
  <c r="G236" i="11" s="1"/>
  <c r="H236" i="11" s="1"/>
  <c r="U236" i="11"/>
  <c r="V236" i="11" s="1"/>
  <c r="W236" i="11" s="1"/>
  <c r="D524" i="11"/>
  <c r="AA524" i="11"/>
  <c r="E524" i="11"/>
  <c r="AD236" i="11" l="1"/>
  <c r="AE236" i="11" s="1"/>
  <c r="AF236" i="11" s="1"/>
  <c r="D525" i="11"/>
  <c r="AA525" i="11"/>
  <c r="E525" i="11"/>
  <c r="C526" i="11"/>
  <c r="B527" i="11"/>
  <c r="Z237" i="11" l="1"/>
  <c r="AB237" i="11"/>
  <c r="AC237" i="11" s="1"/>
  <c r="A237" i="11"/>
  <c r="P237" i="11"/>
  <c r="Q237" i="11" s="1"/>
  <c r="R237" i="11" s="1"/>
  <c r="K237" i="11"/>
  <c r="L237" i="11" s="1"/>
  <c r="M237" i="11" s="1"/>
  <c r="F237" i="11"/>
  <c r="G237" i="11" s="1"/>
  <c r="H237" i="11" s="1"/>
  <c r="U237" i="11"/>
  <c r="V237" i="11" s="1"/>
  <c r="W237" i="11" s="1"/>
  <c r="B528" i="11"/>
  <c r="C527" i="11"/>
  <c r="D526" i="11"/>
  <c r="AA526" i="11"/>
  <c r="E526" i="11"/>
  <c r="AD237" i="11" l="1"/>
  <c r="AE237" i="11" s="1"/>
  <c r="AF237" i="11" s="1"/>
  <c r="D527" i="11"/>
  <c r="AA527" i="11"/>
  <c r="E527" i="11"/>
  <c r="C528" i="11"/>
  <c r="B529" i="11"/>
  <c r="AB238" i="11" l="1"/>
  <c r="AC238" i="11" s="1"/>
  <c r="Z238" i="11"/>
  <c r="A238" i="11"/>
  <c r="C529" i="11"/>
  <c r="B530" i="11"/>
  <c r="AA528" i="11"/>
  <c r="D528" i="11"/>
  <c r="E528" i="11"/>
  <c r="P238" i="11"/>
  <c r="Q238" i="11" s="1"/>
  <c r="R238" i="11" s="1"/>
  <c r="K238" i="11"/>
  <c r="L238" i="11" s="1"/>
  <c r="M238" i="11" s="1"/>
  <c r="F238" i="11"/>
  <c r="G238" i="11" s="1"/>
  <c r="H238" i="11" s="1"/>
  <c r="U238" i="11"/>
  <c r="V238" i="11" s="1"/>
  <c r="W238" i="11" s="1"/>
  <c r="AD238" i="11" l="1"/>
  <c r="AE238" i="11" s="1"/>
  <c r="B531" i="11"/>
  <c r="C530" i="11"/>
  <c r="AA529" i="11"/>
  <c r="D529" i="11"/>
  <c r="E529" i="11"/>
  <c r="C531" i="11" l="1"/>
  <c r="B532" i="11"/>
  <c r="AF238" i="11"/>
  <c r="A239" i="11"/>
  <c r="Z239" i="11"/>
  <c r="AB239" i="11"/>
  <c r="AC239" i="11" s="1"/>
  <c r="AA530" i="11"/>
  <c r="D530" i="11"/>
  <c r="E530" i="11"/>
  <c r="P239" i="11" l="1"/>
  <c r="Q239" i="11" s="1"/>
  <c r="R239" i="11" s="1"/>
  <c r="F239" i="11"/>
  <c r="G239" i="11" s="1"/>
  <c r="H239" i="11" s="1"/>
  <c r="K239" i="11"/>
  <c r="L239" i="11" s="1"/>
  <c r="M239" i="11" s="1"/>
  <c r="U239" i="11"/>
  <c r="V239" i="11" s="1"/>
  <c r="W239" i="11" s="1"/>
  <c r="B533" i="11"/>
  <c r="C532" i="11"/>
  <c r="AA531" i="11"/>
  <c r="D531" i="11"/>
  <c r="E531" i="11"/>
  <c r="D532" i="11" l="1"/>
  <c r="AA532" i="11"/>
  <c r="E532" i="11"/>
  <c r="B534" i="11"/>
  <c r="C533" i="11"/>
  <c r="AD239" i="11"/>
  <c r="AE239" i="11" s="1"/>
  <c r="AF239" i="11" l="1"/>
  <c r="A240" i="11"/>
  <c r="Z240" i="11"/>
  <c r="AB240" i="11"/>
  <c r="AC240" i="11" s="1"/>
  <c r="D533" i="11"/>
  <c r="AA533" i="11"/>
  <c r="E533" i="11"/>
  <c r="C534" i="11"/>
  <c r="B535" i="11"/>
  <c r="F240" i="11" l="1"/>
  <c r="G240" i="11" s="1"/>
  <c r="H240" i="11" s="1"/>
  <c r="K240" i="11"/>
  <c r="L240" i="11" s="1"/>
  <c r="M240" i="11" s="1"/>
  <c r="P240" i="11"/>
  <c r="Q240" i="11" s="1"/>
  <c r="R240" i="11" s="1"/>
  <c r="U240" i="11"/>
  <c r="V240" i="11" s="1"/>
  <c r="W240" i="11" s="1"/>
  <c r="B536" i="11"/>
  <c r="C535" i="11"/>
  <c r="D534" i="11"/>
  <c r="AA534" i="11"/>
  <c r="E534" i="11"/>
  <c r="AA535" i="11" l="1"/>
  <c r="D535" i="11"/>
  <c r="E535" i="11"/>
  <c r="AD240" i="11"/>
  <c r="AE240" i="11" s="1"/>
  <c r="C536" i="11"/>
  <c r="B537" i="11"/>
  <c r="AF240" i="11" l="1"/>
  <c r="A241" i="11"/>
  <c r="Z241" i="11"/>
  <c r="AB241" i="11"/>
  <c r="AC241" i="11" s="1"/>
  <c r="C537" i="11"/>
  <c r="B538" i="11"/>
  <c r="AA536" i="11"/>
  <c r="D536" i="11"/>
  <c r="E536" i="11"/>
  <c r="B539" i="11" l="1"/>
  <c r="C538" i="11"/>
  <c r="AA537" i="11"/>
  <c r="D537" i="11"/>
  <c r="E537" i="11"/>
  <c r="K241" i="11"/>
  <c r="L241" i="11" s="1"/>
  <c r="M241" i="11" s="1"/>
  <c r="P241" i="11"/>
  <c r="Q241" i="11" s="1"/>
  <c r="R241" i="11" s="1"/>
  <c r="F241" i="11"/>
  <c r="G241" i="11" s="1"/>
  <c r="H241" i="11" s="1"/>
  <c r="U241" i="11"/>
  <c r="V241" i="11" s="1"/>
  <c r="W241" i="11" s="1"/>
  <c r="AD241" i="11" l="1"/>
  <c r="AE241" i="11" s="1"/>
  <c r="AA538" i="11"/>
  <c r="D538" i="11"/>
  <c r="E538" i="11"/>
  <c r="C539" i="11"/>
  <c r="B540" i="11"/>
  <c r="B541" i="11" l="1"/>
  <c r="C540" i="11"/>
  <c r="AA539" i="11"/>
  <c r="D539" i="11"/>
  <c r="E539" i="11"/>
  <c r="AF241" i="11"/>
  <c r="A242" i="11"/>
  <c r="AB242" i="11"/>
  <c r="AC242" i="11" s="1"/>
  <c r="Z242" i="11"/>
  <c r="D540" i="11" l="1"/>
  <c r="AA540" i="11"/>
  <c r="E540" i="11"/>
  <c r="P242" i="11"/>
  <c r="Q242" i="11" s="1"/>
  <c r="R242" i="11" s="1"/>
  <c r="K242" i="11"/>
  <c r="L242" i="11" s="1"/>
  <c r="M242" i="11" s="1"/>
  <c r="F242" i="11"/>
  <c r="G242" i="11" s="1"/>
  <c r="H242" i="11" s="1"/>
  <c r="U242" i="11"/>
  <c r="V242" i="11" s="1"/>
  <c r="W242" i="11" s="1"/>
  <c r="B542" i="11"/>
  <c r="C541" i="11"/>
  <c r="AD242" i="11" l="1"/>
  <c r="AE242" i="11" s="1"/>
  <c r="AF242" i="11" s="1"/>
  <c r="AA541" i="11"/>
  <c r="D541" i="11"/>
  <c r="E541" i="11"/>
  <c r="C542" i="11"/>
  <c r="B543" i="11"/>
  <c r="Z243" i="11" l="1"/>
  <c r="AB243" i="11"/>
  <c r="AC243" i="11" s="1"/>
  <c r="A243" i="11"/>
  <c r="D542" i="11"/>
  <c r="AA542" i="11"/>
  <c r="E542" i="11"/>
  <c r="K243" i="11"/>
  <c r="L243" i="11" s="1"/>
  <c r="M243" i="11" s="1"/>
  <c r="F243" i="11"/>
  <c r="G243" i="11" s="1"/>
  <c r="H243" i="11" s="1"/>
  <c r="P243" i="11"/>
  <c r="Q243" i="11" s="1"/>
  <c r="R243" i="11" s="1"/>
  <c r="U243" i="11"/>
  <c r="V243" i="11" s="1"/>
  <c r="W243" i="11" s="1"/>
  <c r="B544" i="11"/>
  <c r="C543" i="11"/>
  <c r="D543" i="11" l="1"/>
  <c r="AA543" i="11"/>
  <c r="E543" i="11"/>
  <c r="C544" i="11"/>
  <c r="B545" i="11"/>
  <c r="AD243" i="11"/>
  <c r="AE243" i="11" s="1"/>
  <c r="AF243" i="11" l="1"/>
  <c r="A244" i="11"/>
  <c r="AB244" i="11"/>
  <c r="AC244" i="11" s="1"/>
  <c r="Z244" i="11"/>
  <c r="C545" i="11"/>
  <c r="B546" i="11"/>
  <c r="AA544" i="11"/>
  <c r="D544" i="11"/>
  <c r="E544" i="11"/>
  <c r="C546" i="11" l="1"/>
  <c r="B547" i="11"/>
  <c r="AA545" i="11"/>
  <c r="D545" i="11"/>
  <c r="E545" i="11"/>
  <c r="K244" i="11"/>
  <c r="L244" i="11" s="1"/>
  <c r="M244" i="11" s="1"/>
  <c r="P244" i="11"/>
  <c r="Q244" i="11" s="1"/>
  <c r="R244" i="11" s="1"/>
  <c r="F244" i="11"/>
  <c r="G244" i="11" s="1"/>
  <c r="H244" i="11" s="1"/>
  <c r="U244" i="11"/>
  <c r="V244" i="11" s="1"/>
  <c r="W244" i="11" s="1"/>
  <c r="C547" i="11" l="1"/>
  <c r="B548" i="11"/>
  <c r="AD244" i="11"/>
  <c r="AE244" i="11" s="1"/>
  <c r="D546" i="11"/>
  <c r="AA546" i="11"/>
  <c r="E546" i="11"/>
  <c r="AF244" i="11" l="1"/>
  <c r="A245" i="11"/>
  <c r="AB245" i="11"/>
  <c r="AC245" i="11" s="1"/>
  <c r="Z245" i="11"/>
  <c r="B549" i="11"/>
  <c r="C548" i="11"/>
  <c r="AA547" i="11"/>
  <c r="D547" i="11"/>
  <c r="E547" i="11"/>
  <c r="D548" i="11" l="1"/>
  <c r="AA548" i="11"/>
  <c r="E548" i="11"/>
  <c r="B550" i="11"/>
  <c r="C549" i="11"/>
  <c r="P245" i="11"/>
  <c r="Q245" i="11" s="1"/>
  <c r="R245" i="11" s="1"/>
  <c r="K245" i="11"/>
  <c r="L245" i="11" s="1"/>
  <c r="M245" i="11" s="1"/>
  <c r="F245" i="11"/>
  <c r="G245" i="11" s="1"/>
  <c r="H245" i="11" s="1"/>
  <c r="U245" i="11"/>
  <c r="V245" i="11" s="1"/>
  <c r="W245" i="11" s="1"/>
  <c r="B551" i="11" l="1"/>
  <c r="C550" i="11"/>
  <c r="AA549" i="11"/>
  <c r="D549" i="11"/>
  <c r="E549" i="11"/>
  <c r="AD245" i="11"/>
  <c r="AE245" i="11" s="1"/>
  <c r="AF245" i="11" l="1"/>
  <c r="A246" i="11"/>
  <c r="Z246" i="11"/>
  <c r="AB246" i="11"/>
  <c r="AC246" i="11" s="1"/>
  <c r="D550" i="11"/>
  <c r="AA550" i="11"/>
  <c r="E550" i="11"/>
  <c r="B552" i="11"/>
  <c r="C551" i="11"/>
  <c r="D551" i="11" l="1"/>
  <c r="AA551" i="11"/>
  <c r="E551" i="11"/>
  <c r="C552" i="11"/>
  <c r="B553" i="11"/>
  <c r="K246" i="11"/>
  <c r="L246" i="11" s="1"/>
  <c r="M246" i="11" s="1"/>
  <c r="P246" i="11"/>
  <c r="Q246" i="11" s="1"/>
  <c r="R246" i="11" s="1"/>
  <c r="F246" i="11"/>
  <c r="G246" i="11" s="1"/>
  <c r="H246" i="11" s="1"/>
  <c r="U246" i="11"/>
  <c r="V246" i="11" s="1"/>
  <c r="W246" i="11" s="1"/>
  <c r="AD246" i="11" l="1"/>
  <c r="AE246" i="11" s="1"/>
  <c r="AF246" i="11" s="1"/>
  <c r="C553" i="11"/>
  <c r="B554" i="11"/>
  <c r="D552" i="11"/>
  <c r="AA552" i="11"/>
  <c r="E552" i="11"/>
  <c r="AB247" i="11" l="1"/>
  <c r="AC247" i="11" s="1"/>
  <c r="Z247" i="11"/>
  <c r="A247" i="11"/>
  <c r="B555" i="11"/>
  <c r="C554" i="11"/>
  <c r="AA553" i="11"/>
  <c r="D553" i="11"/>
  <c r="E553" i="11"/>
  <c r="F247" i="11"/>
  <c r="G247" i="11" s="1"/>
  <c r="H247" i="11" s="1"/>
  <c r="P247" i="11"/>
  <c r="Q247" i="11" s="1"/>
  <c r="R247" i="11" s="1"/>
  <c r="K247" i="11"/>
  <c r="L247" i="11" s="1"/>
  <c r="M247" i="11" s="1"/>
  <c r="U247" i="11"/>
  <c r="V247" i="11" s="1"/>
  <c r="W247" i="11" s="1"/>
  <c r="AD247" i="11" l="1"/>
  <c r="AE247" i="11" s="1"/>
  <c r="D554" i="11"/>
  <c r="AA554" i="11"/>
  <c r="E554" i="11"/>
  <c r="C555" i="11"/>
  <c r="B556" i="11"/>
  <c r="C556" i="11" l="1"/>
  <c r="B557" i="11"/>
  <c r="AA555" i="11"/>
  <c r="D555" i="11"/>
  <c r="E555" i="11"/>
  <c r="AF247" i="11"/>
  <c r="A248" i="11"/>
  <c r="Z248" i="11"/>
  <c r="AB248" i="11"/>
  <c r="AC248" i="11" s="1"/>
  <c r="C557" i="11" l="1"/>
  <c r="B558" i="11"/>
  <c r="P248" i="11"/>
  <c r="Q248" i="11" s="1"/>
  <c r="R248" i="11" s="1"/>
  <c r="K248" i="11"/>
  <c r="L248" i="11" s="1"/>
  <c r="M248" i="11" s="1"/>
  <c r="F248" i="11"/>
  <c r="G248" i="11" s="1"/>
  <c r="H248" i="11" s="1"/>
  <c r="U248" i="11"/>
  <c r="V248" i="11" s="1"/>
  <c r="W248" i="11" s="1"/>
  <c r="D556" i="11"/>
  <c r="AA556" i="11"/>
  <c r="E556" i="11"/>
  <c r="AD248" i="11" l="1"/>
  <c r="AE248" i="11" s="1"/>
  <c r="C558" i="11"/>
  <c r="B559" i="11"/>
  <c r="AA557" i="11"/>
  <c r="D557" i="11"/>
  <c r="E557" i="11"/>
  <c r="B560" i="11" l="1"/>
  <c r="C559" i="11"/>
  <c r="D558" i="11"/>
  <c r="AA558" i="11"/>
  <c r="E558" i="11"/>
  <c r="AF248" i="11"/>
  <c r="A249" i="11"/>
  <c r="Z249" i="11"/>
  <c r="AB249" i="11"/>
  <c r="AC249" i="11" s="1"/>
  <c r="F249" i="11" l="1"/>
  <c r="G249" i="11" s="1"/>
  <c r="H249" i="11" s="1"/>
  <c r="P249" i="11"/>
  <c r="Q249" i="11" s="1"/>
  <c r="R249" i="11" s="1"/>
  <c r="K249" i="11"/>
  <c r="L249" i="11" s="1"/>
  <c r="M249" i="11" s="1"/>
  <c r="U249" i="11"/>
  <c r="V249" i="11" s="1"/>
  <c r="W249" i="11" s="1"/>
  <c r="AA559" i="11"/>
  <c r="D559" i="11"/>
  <c r="E559" i="11"/>
  <c r="B561" i="11"/>
  <c r="C560" i="11"/>
  <c r="AA560" i="11" l="1"/>
  <c r="D560" i="11"/>
  <c r="E560" i="11"/>
  <c r="C561" i="11"/>
  <c r="B562" i="11"/>
  <c r="AD249" i="11"/>
  <c r="AE249" i="11" s="1"/>
  <c r="B563" i="11" l="1"/>
  <c r="C562" i="11"/>
  <c r="D561" i="11"/>
  <c r="AA561" i="11"/>
  <c r="E561" i="11"/>
  <c r="AF249" i="11"/>
  <c r="A250" i="11"/>
  <c r="Z250" i="11"/>
  <c r="AB250" i="11"/>
  <c r="AC250" i="11" s="1"/>
  <c r="AA562" i="11" l="1"/>
  <c r="D562" i="11"/>
  <c r="E562" i="11"/>
  <c r="C563" i="11"/>
  <c r="B564" i="11"/>
  <c r="P250" i="11"/>
  <c r="Q250" i="11" s="1"/>
  <c r="R250" i="11" s="1"/>
  <c r="K250" i="11"/>
  <c r="L250" i="11" s="1"/>
  <c r="M250" i="11" s="1"/>
  <c r="F250" i="11"/>
  <c r="G250" i="11" s="1"/>
  <c r="H250" i="11" s="1"/>
  <c r="U250" i="11"/>
  <c r="V250" i="11" s="1"/>
  <c r="W250" i="11" s="1"/>
  <c r="AD250" i="11" l="1"/>
  <c r="AE250" i="11" s="1"/>
  <c r="AF250" i="11" s="1"/>
  <c r="C564" i="11"/>
  <c r="B565" i="11"/>
  <c r="AA563" i="11"/>
  <c r="D563" i="11"/>
  <c r="E563" i="11"/>
  <c r="AB251" i="11" l="1"/>
  <c r="AC251" i="11" s="1"/>
  <c r="Z251" i="11"/>
  <c r="A251" i="11"/>
  <c r="C565" i="11"/>
  <c r="B566" i="11"/>
  <c r="D564" i="11"/>
  <c r="AA564" i="11"/>
  <c r="E564" i="11"/>
  <c r="P251" i="11"/>
  <c r="Q251" i="11" s="1"/>
  <c r="R251" i="11" s="1"/>
  <c r="K251" i="11"/>
  <c r="L251" i="11" s="1"/>
  <c r="M251" i="11" s="1"/>
  <c r="F251" i="11"/>
  <c r="G251" i="11" s="1"/>
  <c r="H251" i="11" s="1"/>
  <c r="U251" i="11"/>
  <c r="V251" i="11" s="1"/>
  <c r="W251" i="11" s="1"/>
  <c r="C566" i="11" l="1"/>
  <c r="B567" i="11"/>
  <c r="AD251" i="11"/>
  <c r="AE251" i="11" s="1"/>
  <c r="AA565" i="11"/>
  <c r="D565" i="11"/>
  <c r="E565" i="11"/>
  <c r="AF251" i="11" l="1"/>
  <c r="A252" i="11"/>
  <c r="Z252" i="11"/>
  <c r="AB252" i="11"/>
  <c r="AC252" i="11" s="1"/>
  <c r="C567" i="11"/>
  <c r="B568" i="11"/>
  <c r="D566" i="11"/>
  <c r="AA566" i="11"/>
  <c r="E566" i="11"/>
  <c r="C568" i="11" l="1"/>
  <c r="B569" i="11"/>
  <c r="AA567" i="11"/>
  <c r="D567" i="11"/>
  <c r="E567" i="11"/>
  <c r="K252" i="11"/>
  <c r="L252" i="11" s="1"/>
  <c r="M252" i="11" s="1"/>
  <c r="P252" i="11"/>
  <c r="Q252" i="11" s="1"/>
  <c r="R252" i="11" s="1"/>
  <c r="F252" i="11"/>
  <c r="G252" i="11" s="1"/>
  <c r="H252" i="11" s="1"/>
  <c r="U252" i="11"/>
  <c r="V252" i="11" s="1"/>
  <c r="W252" i="11" s="1"/>
  <c r="AD252" i="11" l="1"/>
  <c r="AE252" i="11" s="1"/>
  <c r="AF252" i="11" s="1"/>
  <c r="B570" i="11"/>
  <c r="C569" i="11"/>
  <c r="AA568" i="11"/>
  <c r="D568" i="11"/>
  <c r="E568" i="11"/>
  <c r="AB253" i="11" l="1"/>
  <c r="AC253" i="11" s="1"/>
  <c r="Z253" i="11"/>
  <c r="A253" i="11"/>
  <c r="P253" i="11"/>
  <c r="Q253" i="11" s="1"/>
  <c r="R253" i="11" s="1"/>
  <c r="K253" i="11"/>
  <c r="L253" i="11" s="1"/>
  <c r="M253" i="11" s="1"/>
  <c r="F253" i="11"/>
  <c r="G253" i="11" s="1"/>
  <c r="H253" i="11" s="1"/>
  <c r="U253" i="11"/>
  <c r="V253" i="11" s="1"/>
  <c r="W253" i="11" s="1"/>
  <c r="D569" i="11"/>
  <c r="AA569" i="11"/>
  <c r="E569" i="11"/>
  <c r="B571" i="11"/>
  <c r="C570" i="11"/>
  <c r="AD253" i="11" l="1"/>
  <c r="AE253" i="11" s="1"/>
  <c r="AF253" i="11" s="1"/>
  <c r="D570" i="11"/>
  <c r="AA570" i="11"/>
  <c r="E570" i="11"/>
  <c r="C571" i="11"/>
  <c r="B572" i="11"/>
  <c r="AB254" i="11" l="1"/>
  <c r="AC254" i="11" s="1"/>
  <c r="Z254" i="11"/>
  <c r="A254" i="11"/>
  <c r="B573" i="11"/>
  <c r="C572" i="11"/>
  <c r="D571" i="11"/>
  <c r="AA571" i="11"/>
  <c r="E571" i="11"/>
  <c r="P254" i="11"/>
  <c r="Q254" i="11" s="1"/>
  <c r="R254" i="11" s="1"/>
  <c r="K254" i="11"/>
  <c r="L254" i="11" s="1"/>
  <c r="M254" i="11" s="1"/>
  <c r="F254" i="11"/>
  <c r="G254" i="11" s="1"/>
  <c r="H254" i="11" s="1"/>
  <c r="U254" i="11"/>
  <c r="V254" i="11" s="1"/>
  <c r="W254" i="11" s="1"/>
  <c r="AD254" i="11" l="1"/>
  <c r="AE254" i="11" s="1"/>
  <c r="AF254" i="11" s="1"/>
  <c r="D572" i="11"/>
  <c r="AA572" i="11"/>
  <c r="E572" i="11"/>
  <c r="C573" i="11"/>
  <c r="B574" i="11"/>
  <c r="AB255" i="11" l="1"/>
  <c r="AC255" i="11" s="1"/>
  <c r="Z255" i="11"/>
  <c r="A255" i="11"/>
  <c r="F255" i="11"/>
  <c r="G255" i="11" s="1"/>
  <c r="H255" i="11" s="1"/>
  <c r="P255" i="11"/>
  <c r="Q255" i="11" s="1"/>
  <c r="R255" i="11" s="1"/>
  <c r="K255" i="11"/>
  <c r="L255" i="11" s="1"/>
  <c r="M255" i="11" s="1"/>
  <c r="U255" i="11"/>
  <c r="V255" i="11" s="1"/>
  <c r="W255" i="11" s="1"/>
  <c r="C574" i="11"/>
  <c r="B575" i="11"/>
  <c r="AA573" i="11"/>
  <c r="D573" i="11"/>
  <c r="E573" i="11"/>
  <c r="AD255" i="11" l="1"/>
  <c r="AE255" i="11" s="1"/>
  <c r="C575" i="11"/>
  <c r="B576" i="11"/>
  <c r="AA574" i="11"/>
  <c r="D574" i="11"/>
  <c r="E574" i="11"/>
  <c r="D575" i="11" l="1"/>
  <c r="AA575" i="11"/>
  <c r="E575" i="11"/>
  <c r="AF255" i="11"/>
  <c r="A256" i="11"/>
  <c r="Z256" i="11"/>
  <c r="AB256" i="11"/>
  <c r="AC256" i="11" s="1"/>
  <c r="C576" i="11"/>
  <c r="B577" i="11"/>
  <c r="P256" i="11" l="1"/>
  <c r="Q256" i="11" s="1"/>
  <c r="R256" i="11" s="1"/>
  <c r="K256" i="11"/>
  <c r="L256" i="11" s="1"/>
  <c r="M256" i="11" s="1"/>
  <c r="F256" i="11"/>
  <c r="G256" i="11" s="1"/>
  <c r="H256" i="11" s="1"/>
  <c r="U256" i="11"/>
  <c r="V256" i="11" s="1"/>
  <c r="W256" i="11" s="1"/>
  <c r="B578" i="11"/>
  <c r="C577" i="11"/>
  <c r="AA576" i="11"/>
  <c r="D576" i="11"/>
  <c r="E576" i="11"/>
  <c r="AD256" i="11" l="1"/>
  <c r="AE256" i="11" s="1"/>
  <c r="AF256" i="11" s="1"/>
  <c r="D577" i="11"/>
  <c r="AA577" i="11"/>
  <c r="E577" i="11"/>
  <c r="B579" i="11"/>
  <c r="C578" i="11"/>
  <c r="Z257" i="11" l="1"/>
  <c r="AB257" i="11"/>
  <c r="AC257" i="11" s="1"/>
  <c r="A257" i="11"/>
  <c r="D578" i="11"/>
  <c r="AA578" i="11"/>
  <c r="E578" i="11"/>
  <c r="C579" i="11"/>
  <c r="B580" i="11"/>
  <c r="P257" i="11"/>
  <c r="Q257" i="11" s="1"/>
  <c r="R257" i="11" s="1"/>
  <c r="K257" i="11"/>
  <c r="L257" i="11" s="1"/>
  <c r="M257" i="11" s="1"/>
  <c r="F257" i="11"/>
  <c r="G257" i="11" s="1"/>
  <c r="H257" i="11" s="1"/>
  <c r="U257" i="11"/>
  <c r="V257" i="11" s="1"/>
  <c r="W257" i="11" s="1"/>
  <c r="B581" i="11" l="1"/>
  <c r="C580" i="11"/>
  <c r="D579" i="11"/>
  <c r="AA579" i="11"/>
  <c r="E579" i="11"/>
  <c r="AD257" i="11"/>
  <c r="AE257" i="11" s="1"/>
  <c r="AF257" i="11" l="1"/>
  <c r="A258" i="11"/>
  <c r="Z258" i="11"/>
  <c r="AB258" i="11"/>
  <c r="AC258" i="11" s="1"/>
  <c r="D580" i="11"/>
  <c r="AA580" i="11"/>
  <c r="E580" i="11"/>
  <c r="C581" i="11"/>
  <c r="B582" i="11"/>
  <c r="C582" i="11" l="1"/>
  <c r="B583" i="11"/>
  <c r="AA581" i="11"/>
  <c r="D581" i="11"/>
  <c r="E581" i="11"/>
  <c r="F258" i="11"/>
  <c r="G258" i="11" s="1"/>
  <c r="H258" i="11" s="1"/>
  <c r="P258" i="11"/>
  <c r="Q258" i="11" s="1"/>
  <c r="R258" i="11" s="1"/>
  <c r="K258" i="11"/>
  <c r="L258" i="11" s="1"/>
  <c r="M258" i="11" s="1"/>
  <c r="U258" i="11"/>
  <c r="V258" i="11" s="1"/>
  <c r="W258" i="11" s="1"/>
  <c r="AD258" i="11" l="1"/>
  <c r="AE258" i="11" s="1"/>
  <c r="AF258" i="11" s="1"/>
  <c r="C583" i="11"/>
  <c r="B584" i="11"/>
  <c r="AA582" i="11"/>
  <c r="D582" i="11"/>
  <c r="E582" i="11"/>
  <c r="AB259" i="11" l="1"/>
  <c r="AC259" i="11" s="1"/>
  <c r="Z259" i="11"/>
  <c r="A259" i="11"/>
  <c r="C584" i="11"/>
  <c r="B585" i="11"/>
  <c r="D583" i="11"/>
  <c r="AA583" i="11"/>
  <c r="E583" i="11"/>
  <c r="P259" i="11"/>
  <c r="Q259" i="11" s="1"/>
  <c r="R259" i="11" s="1"/>
  <c r="K259" i="11"/>
  <c r="L259" i="11" s="1"/>
  <c r="M259" i="11" s="1"/>
  <c r="F259" i="11"/>
  <c r="G259" i="11" s="1"/>
  <c r="H259" i="11" s="1"/>
  <c r="U259" i="11"/>
  <c r="V259" i="11" s="1"/>
  <c r="W259" i="11" s="1"/>
  <c r="AD259" i="11" l="1"/>
  <c r="AE259" i="11" s="1"/>
  <c r="AF259" i="11" s="1"/>
  <c r="B586" i="11"/>
  <c r="C585" i="11"/>
  <c r="AA584" i="11"/>
  <c r="D584" i="11"/>
  <c r="E584" i="11"/>
  <c r="AB260" i="11" l="1"/>
  <c r="AC260" i="11" s="1"/>
  <c r="Z260" i="11"/>
  <c r="A260" i="11"/>
  <c r="D585" i="11"/>
  <c r="AA585" i="11"/>
  <c r="E585" i="11"/>
  <c r="B587" i="11"/>
  <c r="C586" i="11"/>
  <c r="K260" i="11"/>
  <c r="L260" i="11" s="1"/>
  <c r="M260" i="11" s="1"/>
  <c r="P260" i="11"/>
  <c r="Q260" i="11" s="1"/>
  <c r="R260" i="11" s="1"/>
  <c r="F260" i="11"/>
  <c r="G260" i="11" s="1"/>
  <c r="H260" i="11" s="1"/>
  <c r="U260" i="11"/>
  <c r="V260" i="11" s="1"/>
  <c r="W260" i="11" s="1"/>
  <c r="AD260" i="11" l="1"/>
  <c r="AE260" i="11" s="1"/>
  <c r="AF260" i="11" s="1"/>
  <c r="D586" i="11"/>
  <c r="AA586" i="11"/>
  <c r="E586" i="11"/>
  <c r="C587" i="11"/>
  <c r="B588" i="11"/>
  <c r="AB261" i="11" l="1"/>
  <c r="AC261" i="11" s="1"/>
  <c r="Z261" i="11"/>
  <c r="A261" i="11"/>
  <c r="D587" i="11"/>
  <c r="AA587" i="11"/>
  <c r="E587" i="11"/>
  <c r="B589" i="11"/>
  <c r="C588" i="11"/>
  <c r="P261" i="11"/>
  <c r="Q261" i="11" s="1"/>
  <c r="R261" i="11" s="1"/>
  <c r="K261" i="11"/>
  <c r="L261" i="11" s="1"/>
  <c r="M261" i="11" s="1"/>
  <c r="F261" i="11"/>
  <c r="G261" i="11" s="1"/>
  <c r="H261" i="11" s="1"/>
  <c r="U261" i="11"/>
  <c r="V261" i="11" s="1"/>
  <c r="W261" i="11" s="1"/>
  <c r="AD261" i="11" l="1"/>
  <c r="AE261" i="11" s="1"/>
  <c r="AF261" i="11" s="1"/>
  <c r="D588" i="11"/>
  <c r="AA588" i="11"/>
  <c r="E588" i="11"/>
  <c r="C589" i="11"/>
  <c r="B590" i="11"/>
  <c r="AB262" i="11" l="1"/>
  <c r="AC262" i="11" s="1"/>
  <c r="Z262" i="11"/>
  <c r="A262" i="11"/>
  <c r="C590" i="11"/>
  <c r="B591" i="11"/>
  <c r="AA589" i="11"/>
  <c r="D589" i="11"/>
  <c r="E589" i="11"/>
  <c r="P262" i="11"/>
  <c r="Q262" i="11" s="1"/>
  <c r="R262" i="11" s="1"/>
  <c r="K262" i="11"/>
  <c r="L262" i="11" s="1"/>
  <c r="M262" i="11" s="1"/>
  <c r="F262" i="11"/>
  <c r="G262" i="11" s="1"/>
  <c r="H262" i="11" s="1"/>
  <c r="U262" i="11"/>
  <c r="V262" i="11" s="1"/>
  <c r="W262" i="11" s="1"/>
  <c r="AD262" i="11" l="1"/>
  <c r="AE262" i="11" s="1"/>
  <c r="AF262" i="11" s="1"/>
  <c r="C591" i="11"/>
  <c r="B592" i="11"/>
  <c r="AA590" i="11"/>
  <c r="D590" i="11"/>
  <c r="E590" i="11"/>
  <c r="AB263" i="11" l="1"/>
  <c r="AC263" i="11" s="1"/>
  <c r="Z263" i="11"/>
  <c r="A263" i="11"/>
  <c r="K263" i="11"/>
  <c r="L263" i="11" s="1"/>
  <c r="M263" i="11" s="1"/>
  <c r="P263" i="11"/>
  <c r="Q263" i="11" s="1"/>
  <c r="R263" i="11" s="1"/>
  <c r="F263" i="11"/>
  <c r="G263" i="11" s="1"/>
  <c r="H263" i="11" s="1"/>
  <c r="U263" i="11"/>
  <c r="V263" i="11" s="1"/>
  <c r="W263" i="11" s="1"/>
  <c r="C592" i="11"/>
  <c r="B593" i="11"/>
  <c r="D591" i="11"/>
  <c r="AA591" i="11"/>
  <c r="E591" i="11"/>
  <c r="AD263" i="11" l="1"/>
  <c r="AE263" i="11" s="1"/>
  <c r="AB264" i="11" s="1"/>
  <c r="AC264" i="11" s="1"/>
  <c r="AA592" i="11"/>
  <c r="D592" i="11"/>
  <c r="E592" i="11"/>
  <c r="B594" i="11"/>
  <c r="C593" i="11"/>
  <c r="Z264" i="11" l="1"/>
  <c r="A264" i="11"/>
  <c r="AF263" i="11"/>
  <c r="U264" i="11" s="1"/>
  <c r="V264" i="11" s="1"/>
  <c r="W264" i="11" s="1"/>
  <c r="D593" i="11"/>
  <c r="AA593" i="11"/>
  <c r="E593" i="11"/>
  <c r="K264" i="11"/>
  <c r="L264" i="11" s="1"/>
  <c r="M264" i="11" s="1"/>
  <c r="B595" i="11"/>
  <c r="C594" i="11"/>
  <c r="F264" i="11" l="1"/>
  <c r="G264" i="11" s="1"/>
  <c r="H264" i="11" s="1"/>
  <c r="P264" i="11"/>
  <c r="Q264" i="11" s="1"/>
  <c r="R264" i="11" s="1"/>
  <c r="B596" i="11"/>
  <c r="C595" i="11"/>
  <c r="D594" i="11"/>
  <c r="AA594" i="11"/>
  <c r="E594" i="11"/>
  <c r="AD264" i="11" l="1"/>
  <c r="AE264" i="11" s="1"/>
  <c r="AF264" i="11" s="1"/>
  <c r="Z265" i="11"/>
  <c r="A265" i="11"/>
  <c r="K265" i="11"/>
  <c r="L265" i="11" s="1"/>
  <c r="M265" i="11" s="1"/>
  <c r="P265" i="11"/>
  <c r="Q265" i="11" s="1"/>
  <c r="R265" i="11" s="1"/>
  <c r="F265" i="11"/>
  <c r="G265" i="11" s="1"/>
  <c r="H265" i="11" s="1"/>
  <c r="U265" i="11"/>
  <c r="V265" i="11" s="1"/>
  <c r="W265" i="11" s="1"/>
  <c r="D595" i="11"/>
  <c r="AA595" i="11"/>
  <c r="E595" i="11"/>
  <c r="B597" i="11"/>
  <c r="C596" i="11"/>
  <c r="AB265" i="11" l="1"/>
  <c r="AC265" i="11" s="1"/>
  <c r="AD265" i="11" s="1"/>
  <c r="AE265" i="11" s="1"/>
  <c r="C597" i="11"/>
  <c r="B598" i="11"/>
  <c r="D596" i="11"/>
  <c r="AA596" i="11"/>
  <c r="E596" i="11"/>
  <c r="C598" i="11" l="1"/>
  <c r="B599" i="11"/>
  <c r="AA597" i="11"/>
  <c r="D597" i="11"/>
  <c r="E597" i="11"/>
  <c r="AF265" i="11"/>
  <c r="A266" i="11"/>
  <c r="Z266" i="11"/>
  <c r="AB266" i="11"/>
  <c r="AC266" i="11" s="1"/>
  <c r="B600" i="11" l="1"/>
  <c r="C599" i="11"/>
  <c r="AA598" i="11"/>
  <c r="D598" i="11"/>
  <c r="E598" i="11"/>
  <c r="P266" i="11"/>
  <c r="Q266" i="11" s="1"/>
  <c r="R266" i="11" s="1"/>
  <c r="K266" i="11"/>
  <c r="L266" i="11" s="1"/>
  <c r="M266" i="11" s="1"/>
  <c r="F266" i="11"/>
  <c r="G266" i="11" s="1"/>
  <c r="H266" i="11" s="1"/>
  <c r="U266" i="11"/>
  <c r="V266" i="11" s="1"/>
  <c r="W266" i="11" s="1"/>
  <c r="D599" i="11" l="1"/>
  <c r="AA599" i="11"/>
  <c r="E599" i="11"/>
  <c r="AD266" i="11"/>
  <c r="AE266" i="11" s="1"/>
  <c r="C600" i="11"/>
  <c r="B601" i="11"/>
  <c r="B602" i="11" l="1"/>
  <c r="C601" i="11"/>
  <c r="AA600" i="11"/>
  <c r="D600" i="11"/>
  <c r="E600" i="11"/>
  <c r="AF266" i="11"/>
  <c r="A267" i="11"/>
  <c r="AB267" i="11"/>
  <c r="AC267" i="11" s="1"/>
  <c r="Z267" i="11"/>
  <c r="D601" i="11" l="1"/>
  <c r="AA601" i="11"/>
  <c r="E601" i="11"/>
  <c r="B603" i="11"/>
  <c r="C602" i="11"/>
  <c r="P267" i="11"/>
  <c r="Q267" i="11" s="1"/>
  <c r="R267" i="11" s="1"/>
  <c r="F267" i="11"/>
  <c r="G267" i="11" s="1"/>
  <c r="H267" i="11" s="1"/>
  <c r="K267" i="11"/>
  <c r="L267" i="11" s="1"/>
  <c r="M267" i="11" s="1"/>
  <c r="U267" i="11"/>
  <c r="V267" i="11" s="1"/>
  <c r="W267" i="11" s="1"/>
  <c r="D602" i="11" l="1"/>
  <c r="AA602" i="11"/>
  <c r="E602" i="11"/>
  <c r="C603" i="11"/>
  <c r="B604" i="11"/>
  <c r="AD267" i="11"/>
  <c r="AE267" i="11" s="1"/>
  <c r="B605" i="11" l="1"/>
  <c r="C604" i="11"/>
  <c r="D603" i="11"/>
  <c r="AA603" i="11"/>
  <c r="E603" i="11"/>
  <c r="AF267" i="11"/>
  <c r="A268" i="11"/>
  <c r="Z268" i="11"/>
  <c r="AB268" i="11"/>
  <c r="AC268" i="11" s="1"/>
  <c r="F268" i="11" l="1"/>
  <c r="G268" i="11" s="1"/>
  <c r="H268" i="11" s="1"/>
  <c r="P268" i="11"/>
  <c r="Q268" i="11" s="1"/>
  <c r="R268" i="11" s="1"/>
  <c r="K268" i="11"/>
  <c r="L268" i="11" s="1"/>
  <c r="M268" i="11" s="1"/>
  <c r="U268" i="11"/>
  <c r="V268" i="11" s="1"/>
  <c r="W268" i="11" s="1"/>
  <c r="D604" i="11"/>
  <c r="AA604" i="11"/>
  <c r="E604" i="11"/>
  <c r="C605" i="11"/>
  <c r="B606" i="11"/>
  <c r="C606" i="11" l="1"/>
  <c r="B607" i="11"/>
  <c r="AA605" i="11"/>
  <c r="D605" i="11"/>
  <c r="E605" i="11"/>
  <c r="AD268" i="11"/>
  <c r="AE268" i="11" s="1"/>
  <c r="AF268" i="11" l="1"/>
  <c r="A269" i="11"/>
  <c r="Z269" i="11"/>
  <c r="AB269" i="11"/>
  <c r="AC269" i="11" s="1"/>
  <c r="B608" i="11"/>
  <c r="C607" i="11"/>
  <c r="AA606" i="11"/>
  <c r="D606" i="11"/>
  <c r="E606" i="11"/>
  <c r="C608" i="11" l="1"/>
  <c r="B609" i="11"/>
  <c r="F269" i="11"/>
  <c r="G269" i="11" s="1"/>
  <c r="H269" i="11" s="1"/>
  <c r="P269" i="11"/>
  <c r="Q269" i="11" s="1"/>
  <c r="R269" i="11" s="1"/>
  <c r="K269" i="11"/>
  <c r="L269" i="11" s="1"/>
  <c r="M269" i="11" s="1"/>
  <c r="U269" i="11"/>
  <c r="V269" i="11" s="1"/>
  <c r="W269" i="11" s="1"/>
  <c r="AA607" i="11"/>
  <c r="D607" i="11"/>
  <c r="E607" i="11"/>
  <c r="AD269" i="11" l="1"/>
  <c r="AE269" i="11" s="1"/>
  <c r="B610" i="11"/>
  <c r="C609" i="11"/>
  <c r="AA608" i="11"/>
  <c r="D608" i="11"/>
  <c r="E608" i="11"/>
  <c r="AF269" i="11" l="1"/>
  <c r="A270" i="11"/>
  <c r="Z270" i="11"/>
  <c r="AB270" i="11"/>
  <c r="AC270" i="11" s="1"/>
  <c r="D609" i="11"/>
  <c r="AA609" i="11"/>
  <c r="E609" i="11"/>
  <c r="B611" i="11"/>
  <c r="C610" i="11"/>
  <c r="D610" i="11" l="1"/>
  <c r="AA610" i="11"/>
  <c r="E610" i="11"/>
  <c r="C611" i="11"/>
  <c r="B612" i="11"/>
  <c r="K270" i="11"/>
  <c r="L270" i="11" s="1"/>
  <c r="M270" i="11" s="1"/>
  <c r="P270" i="11"/>
  <c r="Q270" i="11" s="1"/>
  <c r="R270" i="11" s="1"/>
  <c r="F270" i="11"/>
  <c r="G270" i="11" s="1"/>
  <c r="H270" i="11" s="1"/>
  <c r="U270" i="11"/>
  <c r="V270" i="11" s="1"/>
  <c r="W270" i="11" s="1"/>
  <c r="AD270" i="11" l="1"/>
  <c r="AE270" i="11" s="1"/>
  <c r="AF270" i="11" s="1"/>
  <c r="B613" i="11"/>
  <c r="C612" i="11"/>
  <c r="D611" i="11"/>
  <c r="AA611" i="11"/>
  <c r="E611" i="11"/>
  <c r="AB271" i="11" l="1"/>
  <c r="AC271" i="11" s="1"/>
  <c r="Z271" i="11"/>
  <c r="A271" i="11"/>
  <c r="D612" i="11"/>
  <c r="AA612" i="11"/>
  <c r="E612" i="11"/>
  <c r="C613" i="11"/>
  <c r="B614" i="11"/>
  <c r="K271" i="11"/>
  <c r="L271" i="11" s="1"/>
  <c r="M271" i="11" s="1"/>
  <c r="P271" i="11"/>
  <c r="Q271" i="11" s="1"/>
  <c r="R271" i="11" s="1"/>
  <c r="F271" i="11"/>
  <c r="G271" i="11" s="1"/>
  <c r="H271" i="11" s="1"/>
  <c r="U271" i="11"/>
  <c r="V271" i="11" s="1"/>
  <c r="W271" i="11" s="1"/>
  <c r="AD271" i="11" l="1"/>
  <c r="AE271" i="11" s="1"/>
  <c r="AF271" i="11" s="1"/>
  <c r="C614" i="11"/>
  <c r="B615" i="11"/>
  <c r="AA613" i="11"/>
  <c r="D613" i="11"/>
  <c r="E613" i="11"/>
  <c r="AB272" i="11" l="1"/>
  <c r="AC272" i="11" s="1"/>
  <c r="A272" i="11"/>
  <c r="Z272" i="11"/>
  <c r="B616" i="11"/>
  <c r="C615" i="11"/>
  <c r="AA614" i="11"/>
  <c r="D614" i="11"/>
  <c r="E614" i="11"/>
  <c r="K272" i="11"/>
  <c r="L272" i="11" s="1"/>
  <c r="M272" i="11" s="1"/>
  <c r="P272" i="11"/>
  <c r="Q272" i="11" s="1"/>
  <c r="R272" i="11" s="1"/>
  <c r="F272" i="11"/>
  <c r="G272" i="11" s="1"/>
  <c r="H272" i="11" s="1"/>
  <c r="U272" i="11"/>
  <c r="V272" i="11" s="1"/>
  <c r="W272" i="11" s="1"/>
  <c r="AD272" i="11" l="1"/>
  <c r="AE272" i="11" s="1"/>
  <c r="AA615" i="11"/>
  <c r="D615" i="11"/>
  <c r="E615" i="11"/>
  <c r="C616" i="11"/>
  <c r="B617" i="11"/>
  <c r="B618" i="11" l="1"/>
  <c r="C617" i="11"/>
  <c r="AA616" i="11"/>
  <c r="D616" i="11"/>
  <c r="E616" i="11"/>
  <c r="AF272" i="11"/>
  <c r="A273" i="11"/>
  <c r="Z273" i="11"/>
  <c r="AB273" i="11"/>
  <c r="AC273" i="11" s="1"/>
  <c r="P273" i="11" l="1"/>
  <c r="Q273" i="11" s="1"/>
  <c r="R273" i="11" s="1"/>
  <c r="K273" i="11"/>
  <c r="L273" i="11" s="1"/>
  <c r="M273" i="11" s="1"/>
  <c r="F273" i="11"/>
  <c r="G273" i="11" s="1"/>
  <c r="H273" i="11" s="1"/>
  <c r="U273" i="11"/>
  <c r="V273" i="11" s="1"/>
  <c r="W273" i="11" s="1"/>
  <c r="D617" i="11"/>
  <c r="AA617" i="11"/>
  <c r="E617" i="11"/>
  <c r="B619" i="11"/>
  <c r="C618" i="11"/>
  <c r="AD273" i="11" l="1"/>
  <c r="AE273" i="11" s="1"/>
  <c r="AF273" i="11" s="1"/>
  <c r="D618" i="11"/>
  <c r="AA618" i="11"/>
  <c r="E618" i="11"/>
  <c r="B620" i="11"/>
  <c r="C619" i="11"/>
  <c r="AB274" i="11" l="1"/>
  <c r="AC274" i="11" s="1"/>
  <c r="Z274" i="11"/>
  <c r="A274" i="11"/>
  <c r="D619" i="11"/>
  <c r="AA619" i="11"/>
  <c r="E619" i="11"/>
  <c r="B621" i="11"/>
  <c r="C620" i="11"/>
  <c r="K274" i="11"/>
  <c r="L274" i="11" s="1"/>
  <c r="M274" i="11" s="1"/>
  <c r="P274" i="11"/>
  <c r="Q274" i="11" s="1"/>
  <c r="R274" i="11" s="1"/>
  <c r="F274" i="11"/>
  <c r="G274" i="11" s="1"/>
  <c r="H274" i="11" s="1"/>
  <c r="U274" i="11"/>
  <c r="V274" i="11" s="1"/>
  <c r="W274" i="11" s="1"/>
  <c r="AD274" i="11" l="1"/>
  <c r="AE274" i="11" s="1"/>
  <c r="AF274" i="11" s="1"/>
  <c r="AA620" i="11"/>
  <c r="D620" i="11"/>
  <c r="E620" i="11"/>
  <c r="C621" i="11"/>
  <c r="B622" i="11"/>
  <c r="AB275" i="11" l="1"/>
  <c r="AC275" i="11" s="1"/>
  <c r="Z275" i="11"/>
  <c r="A275" i="11"/>
  <c r="C622" i="11"/>
  <c r="B623" i="11"/>
  <c r="AA621" i="11"/>
  <c r="D621" i="11"/>
  <c r="E621" i="11"/>
  <c r="P275" i="11"/>
  <c r="Q275" i="11" s="1"/>
  <c r="R275" i="11" s="1"/>
  <c r="F275" i="11"/>
  <c r="G275" i="11" s="1"/>
  <c r="H275" i="11" s="1"/>
  <c r="K275" i="11"/>
  <c r="L275" i="11" s="1"/>
  <c r="M275" i="11" s="1"/>
  <c r="U275" i="11"/>
  <c r="V275" i="11" s="1"/>
  <c r="W275" i="11" s="1"/>
  <c r="AD275" i="11" l="1"/>
  <c r="AE275" i="11" s="1"/>
  <c r="AF275" i="11" s="1"/>
  <c r="B624" i="11"/>
  <c r="C623" i="11"/>
  <c r="AA622" i="11"/>
  <c r="D622" i="11"/>
  <c r="E622" i="11"/>
  <c r="AB276" i="11" l="1"/>
  <c r="AC276" i="11" s="1"/>
  <c r="Z276" i="11"/>
  <c r="A276" i="11"/>
  <c r="D623" i="11"/>
  <c r="AA623" i="11"/>
  <c r="E623" i="11"/>
  <c r="C624" i="11"/>
  <c r="B625" i="11"/>
  <c r="K276" i="11"/>
  <c r="L276" i="11" s="1"/>
  <c r="M276" i="11" s="1"/>
  <c r="P276" i="11"/>
  <c r="Q276" i="11" s="1"/>
  <c r="R276" i="11" s="1"/>
  <c r="F276" i="11"/>
  <c r="G276" i="11" s="1"/>
  <c r="H276" i="11" s="1"/>
  <c r="U276" i="11"/>
  <c r="V276" i="11" s="1"/>
  <c r="W276" i="11" s="1"/>
  <c r="AD276" i="11" l="1"/>
  <c r="AE276" i="11" s="1"/>
  <c r="AF276" i="11" s="1"/>
  <c r="B626" i="11"/>
  <c r="C625" i="11"/>
  <c r="AA624" i="11"/>
  <c r="D624" i="11"/>
  <c r="E624" i="11"/>
  <c r="AB277" i="11" l="1"/>
  <c r="AC277" i="11" s="1"/>
  <c r="Z277" i="11"/>
  <c r="A277" i="11"/>
  <c r="D625" i="11"/>
  <c r="AA625" i="11"/>
  <c r="E625" i="11"/>
  <c r="B627" i="11"/>
  <c r="C626" i="11"/>
  <c r="K277" i="11"/>
  <c r="L277" i="11" s="1"/>
  <c r="M277" i="11" s="1"/>
  <c r="P277" i="11"/>
  <c r="Q277" i="11" s="1"/>
  <c r="R277" i="11" s="1"/>
  <c r="F277" i="11"/>
  <c r="G277" i="11" s="1"/>
  <c r="H277" i="11" s="1"/>
  <c r="U277" i="11"/>
  <c r="V277" i="11" s="1"/>
  <c r="W277" i="11" s="1"/>
  <c r="AD277" i="11" l="1"/>
  <c r="AE277" i="11" s="1"/>
  <c r="AF277" i="11" s="1"/>
  <c r="AA626" i="11"/>
  <c r="D626" i="11"/>
  <c r="E626" i="11"/>
  <c r="C627" i="11"/>
  <c r="B628" i="11"/>
  <c r="AB278" i="11" l="1"/>
  <c r="AC278" i="11" s="1"/>
  <c r="Z278" i="11"/>
  <c r="A278" i="11"/>
  <c r="F278" i="11"/>
  <c r="G278" i="11" s="1"/>
  <c r="H278" i="11" s="1"/>
  <c r="P278" i="11"/>
  <c r="Q278" i="11" s="1"/>
  <c r="R278" i="11" s="1"/>
  <c r="K278" i="11"/>
  <c r="L278" i="11" s="1"/>
  <c r="M278" i="11" s="1"/>
  <c r="U278" i="11"/>
  <c r="V278" i="11" s="1"/>
  <c r="W278" i="11" s="1"/>
  <c r="B629" i="11"/>
  <c r="C628" i="11"/>
  <c r="D627" i="11"/>
  <c r="AA627" i="11"/>
  <c r="E627" i="11"/>
  <c r="D628" i="11" l="1"/>
  <c r="AA628" i="11"/>
  <c r="E628" i="11"/>
  <c r="C629" i="11"/>
  <c r="B630" i="11"/>
  <c r="AD278" i="11"/>
  <c r="AE278" i="11" s="1"/>
  <c r="C630" i="11" l="1"/>
  <c r="B631" i="11"/>
  <c r="AF278" i="11"/>
  <c r="A279" i="11"/>
  <c r="Z279" i="11"/>
  <c r="AB279" i="11"/>
  <c r="AC279" i="11" s="1"/>
  <c r="AA629" i="11"/>
  <c r="D629" i="11"/>
  <c r="E629" i="11"/>
  <c r="B632" i="11" l="1"/>
  <c r="C631" i="11"/>
  <c r="AA630" i="11"/>
  <c r="D630" i="11"/>
  <c r="E630" i="11"/>
  <c r="K279" i="11"/>
  <c r="L279" i="11" s="1"/>
  <c r="M279" i="11" s="1"/>
  <c r="P279" i="11"/>
  <c r="Q279" i="11" s="1"/>
  <c r="R279" i="11" s="1"/>
  <c r="F279" i="11"/>
  <c r="G279" i="11" s="1"/>
  <c r="H279" i="11" s="1"/>
  <c r="U279" i="11"/>
  <c r="V279" i="11" s="1"/>
  <c r="W279" i="11" s="1"/>
  <c r="AD279" i="11" l="1"/>
  <c r="AE279" i="11" s="1"/>
  <c r="AF279" i="11" s="1"/>
  <c r="AA631" i="11"/>
  <c r="D631" i="11"/>
  <c r="E631" i="11"/>
  <c r="C632" i="11"/>
  <c r="B633" i="11"/>
  <c r="AB280" i="11" l="1"/>
  <c r="AC280" i="11" s="1"/>
  <c r="Z280" i="11"/>
  <c r="A280" i="11"/>
  <c r="AA632" i="11"/>
  <c r="D632" i="11"/>
  <c r="E632" i="11"/>
  <c r="B634" i="11"/>
  <c r="C633" i="11"/>
  <c r="F280" i="11"/>
  <c r="G280" i="11" s="1"/>
  <c r="H280" i="11" s="1"/>
  <c r="K280" i="11"/>
  <c r="L280" i="11" s="1"/>
  <c r="M280" i="11" s="1"/>
  <c r="P280" i="11"/>
  <c r="Q280" i="11" s="1"/>
  <c r="R280" i="11" s="1"/>
  <c r="U280" i="11"/>
  <c r="V280" i="11" s="1"/>
  <c r="W280" i="11" s="1"/>
  <c r="AD280" i="11" l="1"/>
  <c r="AE280" i="11" s="1"/>
  <c r="D633" i="11"/>
  <c r="AA633" i="11"/>
  <c r="E633" i="11"/>
  <c r="B635" i="11"/>
  <c r="C634" i="11"/>
  <c r="AF280" i="11" l="1"/>
  <c r="A281" i="11"/>
  <c r="Z281" i="11"/>
  <c r="AB281" i="11"/>
  <c r="AC281" i="11" s="1"/>
  <c r="AA634" i="11"/>
  <c r="D634" i="11"/>
  <c r="E634" i="11"/>
  <c r="C635" i="11"/>
  <c r="B636" i="11"/>
  <c r="F281" i="11" l="1"/>
  <c r="G281" i="11" s="1"/>
  <c r="H281" i="11" s="1"/>
  <c r="P281" i="11"/>
  <c r="Q281" i="11" s="1"/>
  <c r="R281" i="11" s="1"/>
  <c r="K281" i="11"/>
  <c r="L281" i="11" s="1"/>
  <c r="M281" i="11" s="1"/>
  <c r="U281" i="11"/>
  <c r="V281" i="11" s="1"/>
  <c r="W281" i="11" s="1"/>
  <c r="B637" i="11"/>
  <c r="C636" i="11"/>
  <c r="D635" i="11"/>
  <c r="AA635" i="11"/>
  <c r="E635" i="11"/>
  <c r="D636" i="11" l="1"/>
  <c r="AA636" i="11"/>
  <c r="E636" i="11"/>
  <c r="C637" i="11"/>
  <c r="B638" i="11"/>
  <c r="AD281" i="11"/>
  <c r="AE281" i="11" s="1"/>
  <c r="C638" i="11" l="1"/>
  <c r="B639" i="11"/>
  <c r="AA637" i="11"/>
  <c r="D637" i="11"/>
  <c r="E637" i="11"/>
  <c r="AF281" i="11"/>
  <c r="A282" i="11"/>
  <c r="Z282" i="11"/>
  <c r="AB282" i="11"/>
  <c r="AC282" i="11" s="1"/>
  <c r="P282" i="11" l="1"/>
  <c r="Q282" i="11" s="1"/>
  <c r="R282" i="11" s="1"/>
  <c r="K282" i="11"/>
  <c r="L282" i="11" s="1"/>
  <c r="M282" i="11" s="1"/>
  <c r="F282" i="11"/>
  <c r="G282" i="11" s="1"/>
  <c r="H282" i="11" s="1"/>
  <c r="U282" i="11"/>
  <c r="V282" i="11" s="1"/>
  <c r="W282" i="11" s="1"/>
  <c r="C639" i="11"/>
  <c r="B640" i="11"/>
  <c r="AA638" i="11"/>
  <c r="D638" i="11"/>
  <c r="E638" i="11"/>
  <c r="AD282" i="11" l="1"/>
  <c r="AE282" i="11" s="1"/>
  <c r="Z283" i="11" s="1"/>
  <c r="C640" i="11"/>
  <c r="B641" i="11"/>
  <c r="AA639" i="11"/>
  <c r="D639" i="11"/>
  <c r="E639" i="11"/>
  <c r="AF282" i="11" l="1"/>
  <c r="AB283" i="11"/>
  <c r="AC283" i="11" s="1"/>
  <c r="A283" i="11"/>
  <c r="K283" i="11"/>
  <c r="L283" i="11" s="1"/>
  <c r="M283" i="11" s="1"/>
  <c r="P283" i="11"/>
  <c r="Q283" i="11" s="1"/>
  <c r="R283" i="11" s="1"/>
  <c r="F283" i="11"/>
  <c r="G283" i="11" s="1"/>
  <c r="H283" i="11" s="1"/>
  <c r="U283" i="11"/>
  <c r="V283" i="11" s="1"/>
  <c r="W283" i="11" s="1"/>
  <c r="B642" i="11"/>
  <c r="C641" i="11"/>
  <c r="AA640" i="11"/>
  <c r="D640" i="11"/>
  <c r="E640" i="11"/>
  <c r="AD283" i="11" l="1"/>
  <c r="AE283" i="11" s="1"/>
  <c r="AF283" i="11" s="1"/>
  <c r="D641" i="11"/>
  <c r="AA641" i="11"/>
  <c r="E641" i="11"/>
  <c r="B643" i="11"/>
  <c r="C642" i="11"/>
  <c r="AB284" i="11" l="1"/>
  <c r="AC284" i="11" s="1"/>
  <c r="Z284" i="11"/>
  <c r="A284" i="11"/>
  <c r="D642" i="11"/>
  <c r="AA642" i="11"/>
  <c r="E642" i="11"/>
  <c r="C643" i="11"/>
  <c r="B644" i="11"/>
  <c r="K284" i="11"/>
  <c r="L284" i="11" s="1"/>
  <c r="M284" i="11" s="1"/>
  <c r="P284" i="11"/>
  <c r="Q284" i="11" s="1"/>
  <c r="R284" i="11" s="1"/>
  <c r="F284" i="11"/>
  <c r="G284" i="11" s="1"/>
  <c r="H284" i="11" s="1"/>
  <c r="U284" i="11"/>
  <c r="V284" i="11" s="1"/>
  <c r="W284" i="11" s="1"/>
  <c r="AD284" i="11" l="1"/>
  <c r="AE284" i="11" s="1"/>
  <c r="AF284" i="11" s="1"/>
  <c r="B645" i="11"/>
  <c r="C644" i="11"/>
  <c r="D643" i="11"/>
  <c r="AA643" i="11"/>
  <c r="E643" i="11"/>
  <c r="AB285" i="11" l="1"/>
  <c r="AC285" i="11" s="1"/>
  <c r="Z285" i="11"/>
  <c r="A285" i="11"/>
  <c r="AA644" i="11"/>
  <c r="D644" i="11"/>
  <c r="E644" i="11"/>
  <c r="C645" i="11"/>
  <c r="B646" i="11"/>
  <c r="P285" i="11"/>
  <c r="Q285" i="11" s="1"/>
  <c r="R285" i="11" s="1"/>
  <c r="K285" i="11"/>
  <c r="L285" i="11" s="1"/>
  <c r="M285" i="11" s="1"/>
  <c r="F285" i="11"/>
  <c r="G285" i="11" s="1"/>
  <c r="H285" i="11" s="1"/>
  <c r="U285" i="11"/>
  <c r="V285" i="11" s="1"/>
  <c r="W285" i="11" s="1"/>
  <c r="C646" i="11" l="1"/>
  <c r="B647" i="11"/>
  <c r="AA645" i="11"/>
  <c r="D645" i="11"/>
  <c r="E645" i="11"/>
  <c r="AD285" i="11"/>
  <c r="AE285" i="11" s="1"/>
  <c r="AF285" i="11" l="1"/>
  <c r="A286" i="11"/>
  <c r="Z286" i="11"/>
  <c r="AB286" i="11"/>
  <c r="AC286" i="11" s="1"/>
  <c r="C647" i="11"/>
  <c r="B648" i="11"/>
  <c r="AA646" i="11"/>
  <c r="D646" i="11"/>
  <c r="E646" i="11"/>
  <c r="C648" i="11" l="1"/>
  <c r="B649" i="11"/>
  <c r="AA647" i="11"/>
  <c r="D647" i="11"/>
  <c r="E647" i="11"/>
  <c r="K286" i="11"/>
  <c r="L286" i="11" s="1"/>
  <c r="M286" i="11" s="1"/>
  <c r="P286" i="11"/>
  <c r="Q286" i="11" s="1"/>
  <c r="R286" i="11" s="1"/>
  <c r="F286" i="11"/>
  <c r="G286" i="11" s="1"/>
  <c r="H286" i="11" s="1"/>
  <c r="U286" i="11"/>
  <c r="V286" i="11" s="1"/>
  <c r="W286" i="11" s="1"/>
  <c r="AD286" i="11" l="1"/>
  <c r="AE286" i="11" s="1"/>
  <c r="AF286" i="11" s="1"/>
  <c r="C649" i="11"/>
  <c r="B650" i="11"/>
  <c r="AA648" i="11"/>
  <c r="D648" i="11"/>
  <c r="E648" i="11"/>
  <c r="AB287" i="11" l="1"/>
  <c r="AC287" i="11" s="1"/>
  <c r="Z287" i="11"/>
  <c r="A287" i="11"/>
  <c r="D649" i="11"/>
  <c r="AA649" i="11"/>
  <c r="E649" i="11"/>
  <c r="F287" i="11"/>
  <c r="G287" i="11" s="1"/>
  <c r="H287" i="11" s="1"/>
  <c r="K287" i="11"/>
  <c r="L287" i="11" s="1"/>
  <c r="M287" i="11" s="1"/>
  <c r="P287" i="11"/>
  <c r="Q287" i="11" s="1"/>
  <c r="R287" i="11" s="1"/>
  <c r="U287" i="11"/>
  <c r="V287" i="11" s="1"/>
  <c r="W287" i="11" s="1"/>
  <c r="B651" i="11"/>
  <c r="C650" i="11"/>
  <c r="AA650" i="11" l="1"/>
  <c r="D650" i="11"/>
  <c r="E650" i="11"/>
  <c r="C651" i="11"/>
  <c r="B652" i="11"/>
  <c r="AD287" i="11"/>
  <c r="AE287" i="11" s="1"/>
  <c r="AF287" i="11" l="1"/>
  <c r="A288" i="11"/>
  <c r="Z288" i="11"/>
  <c r="AB288" i="11"/>
  <c r="AC288" i="11" s="1"/>
  <c r="C652" i="11"/>
  <c r="B653" i="11"/>
  <c r="D651" i="11"/>
  <c r="AA651" i="11"/>
  <c r="E651" i="11"/>
  <c r="C653" i="11" l="1"/>
  <c r="B654" i="11"/>
  <c r="D652" i="11"/>
  <c r="AA652" i="11"/>
  <c r="E652" i="11"/>
  <c r="P288" i="11"/>
  <c r="Q288" i="11" s="1"/>
  <c r="R288" i="11" s="1"/>
  <c r="K288" i="11"/>
  <c r="L288" i="11" s="1"/>
  <c r="M288" i="11" s="1"/>
  <c r="F288" i="11"/>
  <c r="G288" i="11" s="1"/>
  <c r="H288" i="11" s="1"/>
  <c r="U288" i="11"/>
  <c r="V288" i="11" s="1"/>
  <c r="W288" i="11" s="1"/>
  <c r="AD288" i="11" l="1"/>
  <c r="AE288" i="11" s="1"/>
  <c r="AF288" i="11" s="1"/>
  <c r="B655" i="11"/>
  <c r="C654" i="11"/>
  <c r="D653" i="11"/>
  <c r="AA653" i="11"/>
  <c r="E653" i="11"/>
  <c r="Z289" i="11" l="1"/>
  <c r="AB289" i="11"/>
  <c r="AC289" i="11" s="1"/>
  <c r="A289" i="11"/>
  <c r="P289" i="11"/>
  <c r="Q289" i="11" s="1"/>
  <c r="R289" i="11" s="1"/>
  <c r="K289" i="11"/>
  <c r="L289" i="11" s="1"/>
  <c r="M289" i="11" s="1"/>
  <c r="F289" i="11"/>
  <c r="G289" i="11" s="1"/>
  <c r="H289" i="11" s="1"/>
  <c r="U289" i="11"/>
  <c r="V289" i="11" s="1"/>
  <c r="W289" i="11" s="1"/>
  <c r="AA654" i="11"/>
  <c r="D654" i="11"/>
  <c r="E654" i="11"/>
  <c r="C655" i="11"/>
  <c r="B656" i="11"/>
  <c r="AD289" i="11" l="1"/>
  <c r="AE289" i="11" s="1"/>
  <c r="AF289" i="11" s="1"/>
  <c r="B657" i="11"/>
  <c r="C656" i="11"/>
  <c r="AA655" i="11"/>
  <c r="D655" i="11"/>
  <c r="E655" i="11"/>
  <c r="AB290" i="11" l="1"/>
  <c r="AC290" i="11" s="1"/>
  <c r="Z290" i="11"/>
  <c r="A290" i="11"/>
  <c r="B95" i="4" s="1"/>
  <c r="D656" i="11"/>
  <c r="AA656" i="11"/>
  <c r="E656" i="11"/>
  <c r="C657" i="11"/>
  <c r="B658" i="11"/>
  <c r="P290" i="11"/>
  <c r="Q290" i="11" s="1"/>
  <c r="R290" i="11" s="1"/>
  <c r="K290" i="11"/>
  <c r="L290" i="11" s="1"/>
  <c r="M290" i="11" s="1"/>
  <c r="F290" i="11"/>
  <c r="G290" i="11" s="1"/>
  <c r="H290" i="11" s="1"/>
  <c r="U290" i="11"/>
  <c r="V290" i="11" s="1"/>
  <c r="W290" i="11" s="1"/>
  <c r="AD290" i="11" l="1"/>
  <c r="AE290" i="11" s="1"/>
  <c r="AF290" i="11" s="1"/>
  <c r="B659" i="11"/>
  <c r="C658" i="11"/>
  <c r="D657" i="11"/>
  <c r="AA657" i="11"/>
  <c r="E657" i="11"/>
  <c r="AB291" i="11" l="1"/>
  <c r="AC291" i="11" s="1"/>
  <c r="Z291" i="11"/>
  <c r="A291" i="11"/>
  <c r="D658" i="11"/>
  <c r="AA658" i="11"/>
  <c r="E658" i="11"/>
  <c r="C659" i="11"/>
  <c r="B660" i="11"/>
  <c r="P291" i="11"/>
  <c r="Q291" i="11" s="1"/>
  <c r="R291" i="11" s="1"/>
  <c r="F291" i="11"/>
  <c r="G291" i="11" s="1"/>
  <c r="H291" i="11" s="1"/>
  <c r="K291" i="11"/>
  <c r="L291" i="11" s="1"/>
  <c r="M291" i="11" s="1"/>
  <c r="U291" i="11"/>
  <c r="V291" i="11" s="1"/>
  <c r="W291" i="11" s="1"/>
  <c r="C660" i="11" l="1"/>
  <c r="B661" i="11"/>
  <c r="AD291" i="11"/>
  <c r="AE291" i="11" s="1"/>
  <c r="AA659" i="11"/>
  <c r="D659" i="11"/>
  <c r="E659" i="11"/>
  <c r="AF291" i="11" l="1"/>
  <c r="A292" i="11"/>
  <c r="Z292" i="11"/>
  <c r="AB292" i="11"/>
  <c r="AC292" i="11" s="1"/>
  <c r="B662" i="11"/>
  <c r="C661" i="11"/>
  <c r="D660" i="11"/>
  <c r="AA660" i="11"/>
  <c r="E660" i="11"/>
  <c r="B663" i="11" l="1"/>
  <c r="C662" i="11"/>
  <c r="P292" i="11"/>
  <c r="Q292" i="11" s="1"/>
  <c r="R292" i="11" s="1"/>
  <c r="K292" i="11"/>
  <c r="L292" i="11" s="1"/>
  <c r="M292" i="11" s="1"/>
  <c r="F292" i="11"/>
  <c r="G292" i="11" s="1"/>
  <c r="H292" i="11" s="1"/>
  <c r="U292" i="11"/>
  <c r="V292" i="11" s="1"/>
  <c r="W292" i="11" s="1"/>
  <c r="D661" i="11"/>
  <c r="AA661" i="11"/>
  <c r="E661" i="11"/>
  <c r="AD292" i="11" l="1"/>
  <c r="AE292" i="11" s="1"/>
  <c r="AF292" i="11" s="1"/>
  <c r="AA662" i="11"/>
  <c r="D662" i="11"/>
  <c r="E662" i="11"/>
  <c r="B664" i="11"/>
  <c r="C663" i="11"/>
  <c r="AB293" i="11" l="1"/>
  <c r="AC293" i="11" s="1"/>
  <c r="Z293" i="11"/>
  <c r="A293" i="11"/>
  <c r="F293" i="11"/>
  <c r="G293" i="11" s="1"/>
  <c r="H293" i="11" s="1"/>
  <c r="K293" i="11"/>
  <c r="L293" i="11" s="1"/>
  <c r="M293" i="11" s="1"/>
  <c r="P293" i="11"/>
  <c r="Q293" i="11" s="1"/>
  <c r="R293" i="11" s="1"/>
  <c r="U293" i="11"/>
  <c r="V293" i="11" s="1"/>
  <c r="W293" i="11" s="1"/>
  <c r="D663" i="11"/>
  <c r="AA663" i="11"/>
  <c r="E663" i="11"/>
  <c r="B665" i="11"/>
  <c r="C664" i="11"/>
  <c r="D664" i="11" l="1"/>
  <c r="AA664" i="11"/>
  <c r="E664" i="11"/>
  <c r="C665" i="11"/>
  <c r="B666" i="11"/>
  <c r="AD293" i="11"/>
  <c r="AE293" i="11" s="1"/>
  <c r="AA665" i="11" l="1"/>
  <c r="D665" i="11"/>
  <c r="E665" i="11"/>
  <c r="AF293" i="11"/>
  <c r="A294" i="11"/>
  <c r="Z294" i="11"/>
  <c r="AB294" i="11"/>
  <c r="AC294" i="11" s="1"/>
  <c r="B667" i="11"/>
  <c r="C666" i="11"/>
  <c r="AA666" i="11" l="1"/>
  <c r="D666" i="11"/>
  <c r="E666" i="11"/>
  <c r="B668" i="11"/>
  <c r="C667" i="11"/>
  <c r="F294" i="11"/>
  <c r="G294" i="11" s="1"/>
  <c r="H294" i="11" s="1"/>
  <c r="P294" i="11"/>
  <c r="Q294" i="11" s="1"/>
  <c r="R294" i="11" s="1"/>
  <c r="K294" i="11"/>
  <c r="L294" i="11" s="1"/>
  <c r="M294" i="11" s="1"/>
  <c r="U294" i="11"/>
  <c r="V294" i="11" s="1"/>
  <c r="W294" i="11" s="1"/>
  <c r="AD294" i="11" l="1"/>
  <c r="AE294" i="11" s="1"/>
  <c r="AA667" i="11"/>
  <c r="D667" i="11"/>
  <c r="E667" i="11"/>
  <c r="B669" i="11"/>
  <c r="C668" i="11"/>
  <c r="D668" i="11" l="1"/>
  <c r="AA668" i="11"/>
  <c r="E668" i="11"/>
  <c r="AF294" i="11"/>
  <c r="A295" i="11"/>
  <c r="Z295" i="11"/>
  <c r="AB295" i="11"/>
  <c r="AC295" i="11" s="1"/>
  <c r="C669" i="11"/>
  <c r="B670" i="11"/>
  <c r="B671" i="11" l="1"/>
  <c r="C670" i="11"/>
  <c r="AA669" i="11"/>
  <c r="D669" i="11"/>
  <c r="E669" i="11"/>
  <c r="P295" i="11"/>
  <c r="Q295" i="11" s="1"/>
  <c r="R295" i="11" s="1"/>
  <c r="K295" i="11"/>
  <c r="L295" i="11" s="1"/>
  <c r="M295" i="11" s="1"/>
  <c r="F295" i="11"/>
  <c r="G295" i="11" s="1"/>
  <c r="H295" i="11" s="1"/>
  <c r="U295" i="11"/>
  <c r="V295" i="11" s="1"/>
  <c r="W295" i="11" s="1"/>
  <c r="AA670" i="11" l="1"/>
  <c r="D670" i="11"/>
  <c r="E670" i="11"/>
  <c r="AD295" i="11"/>
  <c r="AE295" i="11" s="1"/>
  <c r="C671" i="11"/>
  <c r="B672" i="11"/>
  <c r="D671" i="11" l="1"/>
  <c r="AA671" i="11"/>
  <c r="E671" i="11"/>
  <c r="AF295" i="11"/>
  <c r="A296" i="11"/>
  <c r="Z296" i="11"/>
  <c r="AB296" i="11"/>
  <c r="AC296" i="11" s="1"/>
  <c r="B673" i="11"/>
  <c r="C672" i="11"/>
  <c r="D672" i="11" l="1"/>
  <c r="AA672" i="11"/>
  <c r="E672" i="11"/>
  <c r="C673" i="11"/>
  <c r="B674" i="11"/>
  <c r="K296" i="11"/>
  <c r="L296" i="11" s="1"/>
  <c r="M296" i="11" s="1"/>
  <c r="F296" i="11"/>
  <c r="G296" i="11" s="1"/>
  <c r="H296" i="11" s="1"/>
  <c r="P296" i="11"/>
  <c r="Q296" i="11" s="1"/>
  <c r="R296" i="11" s="1"/>
  <c r="U296" i="11"/>
  <c r="V296" i="11" s="1"/>
  <c r="W296" i="11" s="1"/>
  <c r="AD296" i="11" l="1"/>
  <c r="AE296" i="11" s="1"/>
  <c r="B675" i="11"/>
  <c r="C674" i="11"/>
  <c r="AA673" i="11"/>
  <c r="D673" i="11"/>
  <c r="E673" i="11"/>
  <c r="AF296" i="11" l="1"/>
  <c r="A297" i="11"/>
  <c r="Z297" i="11"/>
  <c r="AB297" i="11"/>
  <c r="AC297" i="11" s="1"/>
  <c r="D674" i="11"/>
  <c r="AA674" i="11"/>
  <c r="E674" i="11"/>
  <c r="B676" i="11"/>
  <c r="C675" i="11"/>
  <c r="AA675" i="11" l="1"/>
  <c r="D675" i="11"/>
  <c r="E675" i="11"/>
  <c r="B677" i="11"/>
  <c r="C676" i="11"/>
  <c r="P297" i="11"/>
  <c r="Q297" i="11" s="1"/>
  <c r="R297" i="11" s="1"/>
  <c r="K297" i="11"/>
  <c r="L297" i="11" s="1"/>
  <c r="M297" i="11" s="1"/>
  <c r="F297" i="11"/>
  <c r="G297" i="11" s="1"/>
  <c r="H297" i="11" s="1"/>
  <c r="U297" i="11"/>
  <c r="V297" i="11" s="1"/>
  <c r="W297" i="11" s="1"/>
  <c r="AD297" i="11" l="1"/>
  <c r="AE297" i="11" s="1"/>
  <c r="AF297" i="11" s="1"/>
  <c r="D676" i="11"/>
  <c r="AA676" i="11"/>
  <c r="E676" i="11"/>
  <c r="B678" i="11"/>
  <c r="C677" i="11"/>
  <c r="AB298" i="11" l="1"/>
  <c r="AC298" i="11" s="1"/>
  <c r="Z298" i="11"/>
  <c r="A298" i="11"/>
  <c r="D677" i="11"/>
  <c r="AA677" i="11"/>
  <c r="E677" i="11"/>
  <c r="C678" i="11"/>
  <c r="B679" i="11"/>
  <c r="P298" i="11"/>
  <c r="Q298" i="11" s="1"/>
  <c r="R298" i="11" s="1"/>
  <c r="K298" i="11"/>
  <c r="L298" i="11" s="1"/>
  <c r="M298" i="11" s="1"/>
  <c r="F298" i="11"/>
  <c r="G298" i="11" s="1"/>
  <c r="H298" i="11" s="1"/>
  <c r="U298" i="11"/>
  <c r="V298" i="11" s="1"/>
  <c r="W298" i="11" s="1"/>
  <c r="AD298" i="11" l="1"/>
  <c r="AE298" i="11" s="1"/>
  <c r="AF298" i="11" s="1"/>
  <c r="C679" i="11"/>
  <c r="B680" i="11"/>
  <c r="AA678" i="11"/>
  <c r="D678" i="11"/>
  <c r="E678" i="11"/>
  <c r="AB299" i="11" l="1"/>
  <c r="AC299" i="11" s="1"/>
  <c r="Z299" i="11"/>
  <c r="A299" i="11"/>
  <c r="AA679" i="11"/>
  <c r="D679" i="11"/>
  <c r="E679" i="11"/>
  <c r="K299" i="11"/>
  <c r="L299" i="11" s="1"/>
  <c r="M299" i="11" s="1"/>
  <c r="P299" i="11"/>
  <c r="Q299" i="11" s="1"/>
  <c r="R299" i="11" s="1"/>
  <c r="F299" i="11"/>
  <c r="G299" i="11" s="1"/>
  <c r="H299" i="11" s="1"/>
  <c r="U299" i="11"/>
  <c r="V299" i="11" s="1"/>
  <c r="W299" i="11" s="1"/>
  <c r="B681" i="11"/>
  <c r="C680" i="11"/>
  <c r="AD299" i="11" l="1"/>
  <c r="AE299" i="11" s="1"/>
  <c r="AB300" i="11" s="1"/>
  <c r="AC300" i="11" s="1"/>
  <c r="D680" i="11"/>
  <c r="AA680" i="11"/>
  <c r="E680" i="11"/>
  <c r="B682" i="11"/>
  <c r="C681" i="11"/>
  <c r="Z300" i="11" l="1"/>
  <c r="A300" i="11"/>
  <c r="AF299" i="11"/>
  <c r="P300" i="11"/>
  <c r="Q300" i="11" s="1"/>
  <c r="R300" i="11" s="1"/>
  <c r="K300" i="11"/>
  <c r="L300" i="11" s="1"/>
  <c r="M300" i="11" s="1"/>
  <c r="F300" i="11"/>
  <c r="G300" i="11" s="1"/>
  <c r="H300" i="11" s="1"/>
  <c r="U300" i="11"/>
  <c r="V300" i="11" s="1"/>
  <c r="W300" i="11" s="1"/>
  <c r="AA681" i="11"/>
  <c r="D681" i="11"/>
  <c r="E681" i="11"/>
  <c r="C682" i="11"/>
  <c r="B683" i="11"/>
  <c r="AD300" i="11" l="1"/>
  <c r="AE300" i="11" s="1"/>
  <c r="AF300" i="11" s="1"/>
  <c r="B684" i="11"/>
  <c r="C683" i="11"/>
  <c r="D682" i="11"/>
  <c r="AA682" i="11"/>
  <c r="E682" i="11"/>
  <c r="AB301" i="11" l="1"/>
  <c r="AC301" i="11" s="1"/>
  <c r="A301" i="11"/>
  <c r="Z301" i="11"/>
  <c r="D683" i="11"/>
  <c r="AA683" i="11"/>
  <c r="E683" i="11"/>
  <c r="B685" i="11"/>
  <c r="C684" i="11"/>
  <c r="P301" i="11"/>
  <c r="Q301" i="11" s="1"/>
  <c r="R301" i="11" s="1"/>
  <c r="K301" i="11"/>
  <c r="L301" i="11" s="1"/>
  <c r="M301" i="11" s="1"/>
  <c r="F301" i="11"/>
  <c r="G301" i="11" s="1"/>
  <c r="H301" i="11" s="1"/>
  <c r="U301" i="11"/>
  <c r="V301" i="11" s="1"/>
  <c r="W301" i="11" s="1"/>
  <c r="AD301" i="11" l="1"/>
  <c r="AE301" i="11" s="1"/>
  <c r="AF301" i="11" s="1"/>
  <c r="AA684" i="11"/>
  <c r="D684" i="11"/>
  <c r="E684" i="11"/>
  <c r="C685" i="11"/>
  <c r="B686" i="11"/>
  <c r="AB302" i="11" l="1"/>
  <c r="AC302" i="11" s="1"/>
  <c r="Z302" i="11"/>
  <c r="A302" i="11"/>
  <c r="D685" i="11"/>
  <c r="AA685" i="11"/>
  <c r="E685" i="11"/>
  <c r="B687" i="11"/>
  <c r="C686" i="11"/>
  <c r="P302" i="11"/>
  <c r="Q302" i="11" s="1"/>
  <c r="R302" i="11" s="1"/>
  <c r="K302" i="11"/>
  <c r="L302" i="11" s="1"/>
  <c r="M302" i="11" s="1"/>
  <c r="F302" i="11"/>
  <c r="G302" i="11" s="1"/>
  <c r="H302" i="11" s="1"/>
  <c r="U302" i="11"/>
  <c r="V302" i="11" s="1"/>
  <c r="W302" i="11" s="1"/>
  <c r="AD302" i="11" l="1"/>
  <c r="AE302" i="11" s="1"/>
  <c r="AF302" i="11" s="1"/>
  <c r="D686" i="11"/>
  <c r="AA686" i="11"/>
  <c r="E686" i="11"/>
  <c r="B688" i="11"/>
  <c r="C687" i="11"/>
  <c r="AB303" i="11" l="1"/>
  <c r="AC303" i="11" s="1"/>
  <c r="Z303" i="11"/>
  <c r="A303" i="11"/>
  <c r="AA687" i="11"/>
  <c r="D687" i="11"/>
  <c r="E687" i="11"/>
  <c r="C688" i="11"/>
  <c r="B689" i="11"/>
  <c r="P303" i="11"/>
  <c r="Q303" i="11" s="1"/>
  <c r="R303" i="11" s="1"/>
  <c r="K303" i="11"/>
  <c r="L303" i="11" s="1"/>
  <c r="M303" i="11" s="1"/>
  <c r="F303" i="11"/>
  <c r="G303" i="11" s="1"/>
  <c r="H303" i="11" s="1"/>
  <c r="U303" i="11"/>
  <c r="V303" i="11" s="1"/>
  <c r="W303" i="11" s="1"/>
  <c r="AD303" i="11" l="1"/>
  <c r="AE303" i="11" s="1"/>
  <c r="AF303" i="11" s="1"/>
  <c r="C689" i="11"/>
  <c r="B690" i="11"/>
  <c r="AA688" i="11"/>
  <c r="D688" i="11"/>
  <c r="E688" i="11"/>
  <c r="Z304" i="11" l="1"/>
  <c r="AB304" i="11"/>
  <c r="AC304" i="11" s="1"/>
  <c r="A304" i="11"/>
  <c r="C690" i="11"/>
  <c r="B691" i="11"/>
  <c r="D689" i="11"/>
  <c r="AA689" i="11"/>
  <c r="E689" i="11"/>
  <c r="K304" i="11"/>
  <c r="L304" i="11" s="1"/>
  <c r="M304" i="11" s="1"/>
  <c r="P304" i="11"/>
  <c r="Q304" i="11" s="1"/>
  <c r="R304" i="11" s="1"/>
  <c r="F304" i="11"/>
  <c r="G304" i="11" s="1"/>
  <c r="H304" i="11" s="1"/>
  <c r="U304" i="11"/>
  <c r="V304" i="11" s="1"/>
  <c r="W304" i="11" s="1"/>
  <c r="AD304" i="11" l="1"/>
  <c r="AE304" i="11" s="1"/>
  <c r="AF304" i="11" s="1"/>
  <c r="D690" i="11"/>
  <c r="AA690" i="11"/>
  <c r="E690" i="11"/>
  <c r="B692" i="11"/>
  <c r="C691" i="11"/>
  <c r="AB305" i="11" l="1"/>
  <c r="AC305" i="11" s="1"/>
  <c r="Z305" i="11"/>
  <c r="A305" i="11"/>
  <c r="D691" i="11"/>
  <c r="AA691" i="11"/>
  <c r="E691" i="11"/>
  <c r="C692" i="11"/>
  <c r="B693" i="11"/>
  <c r="P305" i="11"/>
  <c r="Q305" i="11" s="1"/>
  <c r="R305" i="11" s="1"/>
  <c r="K305" i="11"/>
  <c r="L305" i="11" s="1"/>
  <c r="M305" i="11" s="1"/>
  <c r="F305" i="11"/>
  <c r="G305" i="11" s="1"/>
  <c r="H305" i="11" s="1"/>
  <c r="U305" i="11"/>
  <c r="V305" i="11" s="1"/>
  <c r="W305" i="11" s="1"/>
  <c r="AD305" i="11" l="1"/>
  <c r="AE305" i="11" s="1"/>
  <c r="AF305" i="11" s="1"/>
  <c r="C693" i="11"/>
  <c r="B694" i="11"/>
  <c r="D692" i="11"/>
  <c r="AA692" i="11"/>
  <c r="E692" i="11"/>
  <c r="AB306" i="11" l="1"/>
  <c r="AC306" i="11" s="1"/>
  <c r="Z306" i="11"/>
  <c r="A306" i="11"/>
  <c r="C694" i="11"/>
  <c r="B695" i="11"/>
  <c r="D693" i="11"/>
  <c r="AA693" i="11"/>
  <c r="E693" i="11"/>
  <c r="P306" i="11"/>
  <c r="Q306" i="11" s="1"/>
  <c r="R306" i="11" s="1"/>
  <c r="K306" i="11"/>
  <c r="L306" i="11" s="1"/>
  <c r="M306" i="11" s="1"/>
  <c r="F306" i="11"/>
  <c r="G306" i="11" s="1"/>
  <c r="H306" i="11" s="1"/>
  <c r="U306" i="11"/>
  <c r="V306" i="11" s="1"/>
  <c r="W306" i="11" s="1"/>
  <c r="AD306" i="11" l="1"/>
  <c r="AE306" i="11" s="1"/>
  <c r="AF306" i="11" s="1"/>
  <c r="B696" i="11"/>
  <c r="C695" i="11"/>
  <c r="AA694" i="11"/>
  <c r="D694" i="11"/>
  <c r="E694" i="11"/>
  <c r="AB307" i="11" l="1"/>
  <c r="AC307" i="11" s="1"/>
  <c r="Z307" i="11"/>
  <c r="A307" i="11"/>
  <c r="P307" i="11"/>
  <c r="Q307" i="11" s="1"/>
  <c r="R307" i="11" s="1"/>
  <c r="K307" i="11"/>
  <c r="L307" i="11" s="1"/>
  <c r="M307" i="11" s="1"/>
  <c r="F307" i="11"/>
  <c r="G307" i="11" s="1"/>
  <c r="H307" i="11" s="1"/>
  <c r="U307" i="11"/>
  <c r="V307" i="11" s="1"/>
  <c r="W307" i="11" s="1"/>
  <c r="D695" i="11"/>
  <c r="AA695" i="11"/>
  <c r="E695" i="11"/>
  <c r="B697" i="11"/>
  <c r="C696" i="11"/>
  <c r="AA696" i="11" l="1"/>
  <c r="D696" i="11"/>
  <c r="E696" i="11"/>
  <c r="C697" i="11"/>
  <c r="B698" i="11"/>
  <c r="AD307" i="11"/>
  <c r="AE307" i="11" s="1"/>
  <c r="AF307" i="11" l="1"/>
  <c r="A308" i="11"/>
  <c r="Z308" i="11"/>
  <c r="AB308" i="11"/>
  <c r="AC308" i="11" s="1"/>
  <c r="B699" i="11"/>
  <c r="C698" i="11"/>
  <c r="D697" i="11"/>
  <c r="AA697" i="11"/>
  <c r="E697" i="11"/>
  <c r="AA698" i="11" l="1"/>
  <c r="D698" i="11"/>
  <c r="E698" i="11"/>
  <c r="B700" i="11"/>
  <c r="C699" i="11"/>
  <c r="P308" i="11"/>
  <c r="Q308" i="11" s="1"/>
  <c r="R308" i="11" s="1"/>
  <c r="K308" i="11"/>
  <c r="L308" i="11" s="1"/>
  <c r="M308" i="11" s="1"/>
  <c r="F308" i="11"/>
  <c r="G308" i="11" s="1"/>
  <c r="H308" i="11" s="1"/>
  <c r="U308" i="11"/>
  <c r="V308" i="11" s="1"/>
  <c r="W308" i="11" s="1"/>
  <c r="AD308" i="11" l="1"/>
  <c r="AE308" i="11" s="1"/>
  <c r="AF308" i="11" s="1"/>
  <c r="D699" i="11"/>
  <c r="AA699" i="11"/>
  <c r="E699" i="11"/>
  <c r="B701" i="11"/>
  <c r="C700" i="11"/>
  <c r="Z309" i="11" l="1"/>
  <c r="A309" i="11"/>
  <c r="AB309" i="11"/>
  <c r="AC309" i="11" s="1"/>
  <c r="D700" i="11"/>
  <c r="AA700" i="11"/>
  <c r="E700" i="11"/>
  <c r="C701" i="11"/>
  <c r="B702" i="11"/>
  <c r="P309" i="11"/>
  <c r="Q309" i="11" s="1"/>
  <c r="R309" i="11" s="1"/>
  <c r="K309" i="11"/>
  <c r="L309" i="11" s="1"/>
  <c r="M309" i="11" s="1"/>
  <c r="F309" i="11"/>
  <c r="G309" i="11" s="1"/>
  <c r="H309" i="11" s="1"/>
  <c r="U309" i="11"/>
  <c r="V309" i="11" s="1"/>
  <c r="W309" i="11" s="1"/>
  <c r="AD309" i="11" l="1"/>
  <c r="AE309" i="11" s="1"/>
  <c r="AF309" i="11" s="1"/>
  <c r="B703" i="11"/>
  <c r="C702" i="11"/>
  <c r="D701" i="11"/>
  <c r="AA701" i="11"/>
  <c r="E701" i="11"/>
  <c r="AB310" i="11" l="1"/>
  <c r="AC310" i="11" s="1"/>
  <c r="Z310" i="11"/>
  <c r="A310" i="11"/>
  <c r="AA702" i="11"/>
  <c r="D702" i="11"/>
  <c r="E702" i="11"/>
  <c r="B704" i="11"/>
  <c r="C703" i="11"/>
  <c r="P310" i="11"/>
  <c r="Q310" i="11" s="1"/>
  <c r="R310" i="11" s="1"/>
  <c r="K310" i="11"/>
  <c r="L310" i="11" s="1"/>
  <c r="M310" i="11" s="1"/>
  <c r="F310" i="11"/>
  <c r="G310" i="11" s="1"/>
  <c r="H310" i="11" s="1"/>
  <c r="U310" i="11"/>
  <c r="V310" i="11" s="1"/>
  <c r="W310" i="11" s="1"/>
  <c r="AD310" i="11" l="1"/>
  <c r="AE310" i="11" s="1"/>
  <c r="AF310" i="11" s="1"/>
  <c r="D703" i="11"/>
  <c r="AA703" i="11"/>
  <c r="E703" i="11"/>
  <c r="C704" i="11"/>
  <c r="B705" i="11"/>
  <c r="Z311" i="11" l="1"/>
  <c r="AB311" i="11"/>
  <c r="AC311" i="11" s="1"/>
  <c r="A311" i="11"/>
  <c r="C705" i="11"/>
  <c r="B706" i="11"/>
  <c r="D704" i="11"/>
  <c r="AA704" i="11"/>
  <c r="E704" i="11"/>
  <c r="P311" i="11"/>
  <c r="Q311" i="11" s="1"/>
  <c r="R311" i="11" s="1"/>
  <c r="K311" i="11"/>
  <c r="L311" i="11" s="1"/>
  <c r="M311" i="11" s="1"/>
  <c r="F311" i="11"/>
  <c r="G311" i="11" s="1"/>
  <c r="H311" i="11" s="1"/>
  <c r="U311" i="11"/>
  <c r="V311" i="11" s="1"/>
  <c r="W311" i="11" s="1"/>
  <c r="AD311" i="11" l="1"/>
  <c r="AE311" i="11" s="1"/>
  <c r="AB312" i="11" s="1"/>
  <c r="AC312" i="11" s="1"/>
  <c r="C706" i="11"/>
  <c r="B707" i="11"/>
  <c r="D705" i="11"/>
  <c r="AA705" i="11"/>
  <c r="E705" i="11"/>
  <c r="AF311" i="11" l="1"/>
  <c r="Z312" i="11"/>
  <c r="A312" i="11"/>
  <c r="B708" i="11"/>
  <c r="C707" i="11"/>
  <c r="D706" i="11"/>
  <c r="AA706" i="11"/>
  <c r="E706" i="11"/>
  <c r="P312" i="11"/>
  <c r="Q312" i="11" s="1"/>
  <c r="R312" i="11" s="1"/>
  <c r="K312" i="11"/>
  <c r="L312" i="11" s="1"/>
  <c r="M312" i="11" s="1"/>
  <c r="F312" i="11"/>
  <c r="G312" i="11" s="1"/>
  <c r="H312" i="11" s="1"/>
  <c r="U312" i="11"/>
  <c r="V312" i="11" s="1"/>
  <c r="W312" i="11" s="1"/>
  <c r="D707" i="11" l="1"/>
  <c r="AA707" i="11"/>
  <c r="E707" i="11"/>
  <c r="AD312" i="11"/>
  <c r="AE312" i="11" s="1"/>
  <c r="C708" i="11"/>
  <c r="B709" i="11"/>
  <c r="C709" i="11" l="1"/>
  <c r="B710" i="11"/>
  <c r="D708" i="11"/>
  <c r="AA708" i="11"/>
  <c r="E708" i="11"/>
  <c r="AF312" i="11"/>
  <c r="A313" i="11"/>
  <c r="Z313" i="11"/>
  <c r="AB313" i="11"/>
  <c r="AC313" i="11" s="1"/>
  <c r="C710" i="11" l="1"/>
  <c r="B711" i="11"/>
  <c r="D709" i="11"/>
  <c r="AA709" i="11"/>
  <c r="E709" i="11"/>
  <c r="P313" i="11"/>
  <c r="Q313" i="11" s="1"/>
  <c r="R313" i="11" s="1"/>
  <c r="K313" i="11"/>
  <c r="L313" i="11" s="1"/>
  <c r="M313" i="11" s="1"/>
  <c r="F313" i="11"/>
  <c r="G313" i="11" s="1"/>
  <c r="H313" i="11" s="1"/>
  <c r="U313" i="11"/>
  <c r="V313" i="11" s="1"/>
  <c r="W313" i="11" s="1"/>
  <c r="AD313" i="11" l="1"/>
  <c r="AE313" i="11" s="1"/>
  <c r="AF313" i="11" s="1"/>
  <c r="B712" i="11"/>
  <c r="C711" i="11"/>
  <c r="D710" i="11"/>
  <c r="AA710" i="11"/>
  <c r="E710" i="11"/>
  <c r="Z314" i="11" l="1"/>
  <c r="AB314" i="11"/>
  <c r="AC314" i="11" s="1"/>
  <c r="A314" i="11"/>
  <c r="P314" i="11"/>
  <c r="Q314" i="11" s="1"/>
  <c r="R314" i="11" s="1"/>
  <c r="K314" i="11"/>
  <c r="L314" i="11" s="1"/>
  <c r="M314" i="11" s="1"/>
  <c r="F314" i="11"/>
  <c r="G314" i="11" s="1"/>
  <c r="H314" i="11" s="1"/>
  <c r="U314" i="11"/>
  <c r="V314" i="11" s="1"/>
  <c r="W314" i="11" s="1"/>
  <c r="D711" i="11"/>
  <c r="AA711" i="11"/>
  <c r="E711" i="11"/>
  <c r="C712" i="11"/>
  <c r="B713" i="11"/>
  <c r="AD314" i="11" l="1"/>
  <c r="AE314" i="11" s="1"/>
  <c r="AB315" i="11" s="1"/>
  <c r="AC315" i="11" s="1"/>
  <c r="C713" i="11"/>
  <c r="B714" i="11"/>
  <c r="AA712" i="11"/>
  <c r="D712" i="11"/>
  <c r="E712" i="11"/>
  <c r="Z315" i="11" l="1"/>
  <c r="A315" i="11"/>
  <c r="AF314" i="11"/>
  <c r="F315" i="11"/>
  <c r="G315" i="11" s="1"/>
  <c r="H315" i="11" s="1"/>
  <c r="P315" i="11"/>
  <c r="Q315" i="11" s="1"/>
  <c r="R315" i="11" s="1"/>
  <c r="K315" i="11"/>
  <c r="L315" i="11" s="1"/>
  <c r="M315" i="11" s="1"/>
  <c r="U315" i="11"/>
  <c r="V315" i="11" s="1"/>
  <c r="W315" i="11" s="1"/>
  <c r="C714" i="11"/>
  <c r="B715" i="11"/>
  <c r="D713" i="11"/>
  <c r="AA713" i="11"/>
  <c r="E713" i="11"/>
  <c r="D714" i="11" l="1"/>
  <c r="AA714" i="11"/>
  <c r="E714" i="11"/>
  <c r="B716" i="11"/>
  <c r="C715" i="11"/>
  <c r="AD315" i="11"/>
  <c r="AE315" i="11" s="1"/>
  <c r="B717" i="11" l="1"/>
  <c r="C716" i="11"/>
  <c r="AF315" i="11"/>
  <c r="A316" i="11"/>
  <c r="Z316" i="11"/>
  <c r="AB316" i="11"/>
  <c r="AC316" i="11" s="1"/>
  <c r="D715" i="11"/>
  <c r="AA715" i="11"/>
  <c r="E715" i="11"/>
  <c r="F316" i="11" l="1"/>
  <c r="G316" i="11" s="1"/>
  <c r="H316" i="11" s="1"/>
  <c r="K316" i="11"/>
  <c r="L316" i="11" s="1"/>
  <c r="M316" i="11" s="1"/>
  <c r="P316" i="11"/>
  <c r="Q316" i="11" s="1"/>
  <c r="R316" i="11" s="1"/>
  <c r="U316" i="11"/>
  <c r="V316" i="11" s="1"/>
  <c r="W316" i="11" s="1"/>
  <c r="AA716" i="11"/>
  <c r="D716" i="11"/>
  <c r="E716" i="11"/>
  <c r="C717" i="11"/>
  <c r="B718" i="11"/>
  <c r="C718" i="11" l="1"/>
  <c r="B719" i="11"/>
  <c r="D717" i="11"/>
  <c r="AA717" i="11"/>
  <c r="E717" i="11"/>
  <c r="AD316" i="11"/>
  <c r="AE316" i="11" s="1"/>
  <c r="AF316" i="11" l="1"/>
  <c r="A317" i="11"/>
  <c r="Z317" i="11"/>
  <c r="AB317" i="11"/>
  <c r="AC317" i="11" s="1"/>
  <c r="B720" i="11"/>
  <c r="C719" i="11"/>
  <c r="D718" i="11"/>
  <c r="AA718" i="11"/>
  <c r="E718" i="11"/>
  <c r="D719" i="11" l="1"/>
  <c r="AA719" i="11"/>
  <c r="E719" i="11"/>
  <c r="C720" i="11"/>
  <c r="B721" i="11"/>
  <c r="K317" i="11"/>
  <c r="L317" i="11" s="1"/>
  <c r="M317" i="11" s="1"/>
  <c r="F317" i="11"/>
  <c r="G317" i="11" s="1"/>
  <c r="H317" i="11" s="1"/>
  <c r="P317" i="11"/>
  <c r="Q317" i="11" s="1"/>
  <c r="R317" i="11" s="1"/>
  <c r="U317" i="11"/>
  <c r="V317" i="11" s="1"/>
  <c r="W317" i="11" s="1"/>
  <c r="AD317" i="11" l="1"/>
  <c r="AE317" i="11" s="1"/>
  <c r="D720" i="11"/>
  <c r="AA720" i="11"/>
  <c r="E720" i="11"/>
  <c r="C721" i="11"/>
  <c r="B722" i="11"/>
  <c r="C722" i="11" l="1"/>
  <c r="B723" i="11"/>
  <c r="D721" i="11"/>
  <c r="AA721" i="11"/>
  <c r="E721" i="11"/>
  <c r="AF317" i="11"/>
  <c r="A318" i="11"/>
  <c r="Z318" i="11"/>
  <c r="AB318" i="11"/>
  <c r="AC318" i="11" s="1"/>
  <c r="F318" i="11" l="1"/>
  <c r="G318" i="11" s="1"/>
  <c r="H318" i="11" s="1"/>
  <c r="P318" i="11"/>
  <c r="Q318" i="11" s="1"/>
  <c r="R318" i="11" s="1"/>
  <c r="K318" i="11"/>
  <c r="L318" i="11" s="1"/>
  <c r="M318" i="11" s="1"/>
  <c r="U318" i="11"/>
  <c r="V318" i="11" s="1"/>
  <c r="W318" i="11" s="1"/>
  <c r="B724" i="11"/>
  <c r="C723" i="11"/>
  <c r="D722" i="11"/>
  <c r="AA722" i="11"/>
  <c r="E722" i="11"/>
  <c r="C724" i="11" l="1"/>
  <c r="B725" i="11"/>
  <c r="D723" i="11"/>
  <c r="AA723" i="11"/>
  <c r="E723" i="11"/>
  <c r="AD318" i="11"/>
  <c r="AE318" i="11" s="1"/>
  <c r="AF318" i="11" l="1"/>
  <c r="A319" i="11"/>
  <c r="AB319" i="11"/>
  <c r="AC319" i="11" s="1"/>
  <c r="Z319" i="11"/>
  <c r="C725" i="11"/>
  <c r="B726" i="11"/>
  <c r="D724" i="11"/>
  <c r="AA724" i="11"/>
  <c r="E724" i="11"/>
  <c r="C726" i="11" l="1"/>
  <c r="B727" i="11"/>
  <c r="D725" i="11"/>
  <c r="AA725" i="11"/>
  <c r="E725" i="11"/>
  <c r="K319" i="11"/>
  <c r="L319" i="11" s="1"/>
  <c r="M319" i="11" s="1"/>
  <c r="F319" i="11"/>
  <c r="G319" i="11" s="1"/>
  <c r="H319" i="11" s="1"/>
  <c r="P319" i="11"/>
  <c r="Q319" i="11" s="1"/>
  <c r="R319" i="11" s="1"/>
  <c r="U319" i="11"/>
  <c r="V319" i="11" s="1"/>
  <c r="W319" i="11" s="1"/>
  <c r="AD319" i="11" l="1"/>
  <c r="AE319" i="11" s="1"/>
  <c r="B728" i="11"/>
  <c r="C727" i="11"/>
  <c r="D726" i="11"/>
  <c r="AA726" i="11"/>
  <c r="E726" i="11"/>
  <c r="B729" i="11" l="1"/>
  <c r="C728" i="11"/>
  <c r="D727" i="11"/>
  <c r="AA727" i="11"/>
  <c r="E727" i="11"/>
  <c r="AF319" i="11"/>
  <c r="A320" i="11"/>
  <c r="Z320" i="11"/>
  <c r="AB320" i="11"/>
  <c r="AC320" i="11" s="1"/>
  <c r="P320" i="11" l="1"/>
  <c r="Q320" i="11" s="1"/>
  <c r="R320" i="11" s="1"/>
  <c r="K320" i="11"/>
  <c r="L320" i="11" s="1"/>
  <c r="M320" i="11" s="1"/>
  <c r="F320" i="11"/>
  <c r="G320" i="11" s="1"/>
  <c r="H320" i="11" s="1"/>
  <c r="U320" i="11"/>
  <c r="V320" i="11" s="1"/>
  <c r="W320" i="11" s="1"/>
  <c r="AA728" i="11"/>
  <c r="D728" i="11"/>
  <c r="E728" i="11"/>
  <c r="C729" i="11"/>
  <c r="B730" i="11"/>
  <c r="AD320" i="11" l="1"/>
  <c r="AE320" i="11" s="1"/>
  <c r="AF320" i="11" s="1"/>
  <c r="B731" i="11"/>
  <c r="C730" i="11"/>
  <c r="D729" i="11"/>
  <c r="AA729" i="11"/>
  <c r="E729" i="11"/>
  <c r="AB321" i="11" l="1"/>
  <c r="AC321" i="11" s="1"/>
  <c r="Z321" i="11"/>
  <c r="A321" i="11"/>
  <c r="AA730" i="11"/>
  <c r="D730" i="11"/>
  <c r="E730" i="11"/>
  <c r="B732" i="11"/>
  <c r="C731" i="11"/>
  <c r="P321" i="11"/>
  <c r="Q321" i="11" s="1"/>
  <c r="R321" i="11" s="1"/>
  <c r="K321" i="11"/>
  <c r="L321" i="11" s="1"/>
  <c r="M321" i="11" s="1"/>
  <c r="F321" i="11"/>
  <c r="G321" i="11" s="1"/>
  <c r="H321" i="11" s="1"/>
  <c r="U321" i="11"/>
  <c r="V321" i="11" s="1"/>
  <c r="W321" i="11" s="1"/>
  <c r="AD321" i="11" l="1"/>
  <c r="AE321" i="11" s="1"/>
  <c r="AB322" i="11" s="1"/>
  <c r="AC322" i="11" s="1"/>
  <c r="D731" i="11"/>
  <c r="AA731" i="11"/>
  <c r="E731" i="11"/>
  <c r="B733" i="11"/>
  <c r="C732" i="11"/>
  <c r="Z322" i="11" l="1"/>
  <c r="A322" i="11"/>
  <c r="AF321" i="11"/>
  <c r="K322" i="11" s="1"/>
  <c r="L322" i="11" s="1"/>
  <c r="M322" i="11" s="1"/>
  <c r="AA732" i="11"/>
  <c r="D732" i="11"/>
  <c r="E732" i="11"/>
  <c r="C733" i="11"/>
  <c r="B734" i="11"/>
  <c r="F322" i="11" l="1"/>
  <c r="G322" i="11" s="1"/>
  <c r="H322" i="11" s="1"/>
  <c r="U322" i="11"/>
  <c r="V322" i="11" s="1"/>
  <c r="W322" i="11" s="1"/>
  <c r="P322" i="11"/>
  <c r="Q322" i="11" s="1"/>
  <c r="R322" i="11" s="1"/>
  <c r="C734" i="11"/>
  <c r="B735" i="11"/>
  <c r="D733" i="11"/>
  <c r="AA733" i="11"/>
  <c r="E733" i="11"/>
  <c r="AD322" i="11" l="1"/>
  <c r="AE322" i="11" s="1"/>
  <c r="AF322" i="11" s="1"/>
  <c r="U323" i="11" s="1"/>
  <c r="V323" i="11" s="1"/>
  <c r="W323" i="11" s="1"/>
  <c r="B736" i="11"/>
  <c r="C735" i="11"/>
  <c r="AA734" i="11"/>
  <c r="D734" i="11"/>
  <c r="E734" i="11"/>
  <c r="K323" i="11"/>
  <c r="L323" i="11" s="1"/>
  <c r="M323" i="11" s="1"/>
  <c r="F323" i="11"/>
  <c r="G323" i="11" s="1"/>
  <c r="H323" i="11" s="1"/>
  <c r="P323" i="11" l="1"/>
  <c r="Q323" i="11" s="1"/>
  <c r="R323" i="11" s="1"/>
  <c r="A323" i="11"/>
  <c r="Z323" i="11"/>
  <c r="AB323" i="11"/>
  <c r="AC323" i="11" s="1"/>
  <c r="D735" i="11"/>
  <c r="AA735" i="11"/>
  <c r="E735" i="11"/>
  <c r="C736" i="11"/>
  <c r="B737" i="11"/>
  <c r="AD323" i="11" l="1"/>
  <c r="AE323" i="11" s="1"/>
  <c r="AF323" i="11" s="1"/>
  <c r="Z324" i="11"/>
  <c r="A324" i="11"/>
  <c r="C737" i="11"/>
  <c r="B738" i="11"/>
  <c r="AA736" i="11"/>
  <c r="D736" i="11"/>
  <c r="E736" i="11"/>
  <c r="P324" i="11"/>
  <c r="Q324" i="11" s="1"/>
  <c r="R324" i="11" s="1"/>
  <c r="K324" i="11"/>
  <c r="L324" i="11" s="1"/>
  <c r="M324" i="11" s="1"/>
  <c r="F324" i="11"/>
  <c r="G324" i="11" s="1"/>
  <c r="H324" i="11" s="1"/>
  <c r="U324" i="11"/>
  <c r="V324" i="11" s="1"/>
  <c r="W324" i="11" s="1"/>
  <c r="AB324" i="11" l="1"/>
  <c r="AC324" i="11" s="1"/>
  <c r="C738" i="11"/>
  <c r="B739" i="11"/>
  <c r="AD324" i="11"/>
  <c r="AE324" i="11" s="1"/>
  <c r="AA737" i="11"/>
  <c r="D737" i="11"/>
  <c r="E737" i="11"/>
  <c r="AF324" i="11" l="1"/>
  <c r="A325" i="11"/>
  <c r="AB325" i="11"/>
  <c r="AC325" i="11" s="1"/>
  <c r="Z325" i="11"/>
  <c r="C739" i="11"/>
  <c r="B740" i="11"/>
  <c r="D738" i="11"/>
  <c r="AA738" i="11"/>
  <c r="E738" i="11"/>
  <c r="C740" i="11" l="1"/>
  <c r="B741" i="11"/>
  <c r="D739" i="11"/>
  <c r="AA739" i="11"/>
  <c r="E739" i="11"/>
  <c r="F325" i="11"/>
  <c r="G325" i="11" s="1"/>
  <c r="H325" i="11" s="1"/>
  <c r="K325" i="11"/>
  <c r="L325" i="11" s="1"/>
  <c r="M325" i="11" s="1"/>
  <c r="P325" i="11"/>
  <c r="Q325" i="11" s="1"/>
  <c r="R325" i="11" s="1"/>
  <c r="U325" i="11"/>
  <c r="V325" i="11" s="1"/>
  <c r="W325" i="11" s="1"/>
  <c r="C741" i="11" l="1"/>
  <c r="B742" i="11"/>
  <c r="AD325" i="11"/>
  <c r="AE325" i="11" s="1"/>
  <c r="AA740" i="11"/>
  <c r="D740" i="11"/>
  <c r="E740" i="11"/>
  <c r="AF325" i="11" l="1"/>
  <c r="A326" i="11"/>
  <c r="Z326" i="11"/>
  <c r="AB326" i="11"/>
  <c r="AC326" i="11" s="1"/>
  <c r="C742" i="11"/>
  <c r="B743" i="11"/>
  <c r="D741" i="11"/>
  <c r="AA741" i="11"/>
  <c r="E741" i="11"/>
  <c r="C743" i="11" l="1"/>
  <c r="B744" i="11"/>
  <c r="D742" i="11"/>
  <c r="AA742" i="11"/>
  <c r="E742" i="11"/>
  <c r="P326" i="11"/>
  <c r="Q326" i="11" s="1"/>
  <c r="R326" i="11" s="1"/>
  <c r="K326" i="11"/>
  <c r="L326" i="11" s="1"/>
  <c r="M326" i="11" s="1"/>
  <c r="F326" i="11"/>
  <c r="G326" i="11" s="1"/>
  <c r="H326" i="11" s="1"/>
  <c r="U326" i="11"/>
  <c r="V326" i="11" s="1"/>
  <c r="W326" i="11" s="1"/>
  <c r="AD326" i="11" l="1"/>
  <c r="AE326" i="11" s="1"/>
  <c r="AF326" i="11" s="1"/>
  <c r="C744" i="11"/>
  <c r="B745" i="11"/>
  <c r="AA743" i="11"/>
  <c r="D743" i="11"/>
  <c r="E743" i="11"/>
  <c r="Z327" i="11" l="1"/>
  <c r="AB327" i="11"/>
  <c r="AC327" i="11" s="1"/>
  <c r="A327" i="11"/>
  <c r="C745" i="11"/>
  <c r="B746" i="11"/>
  <c r="D744" i="11"/>
  <c r="AA744" i="11"/>
  <c r="E744" i="11"/>
  <c r="K327" i="11"/>
  <c r="L327" i="11" s="1"/>
  <c r="M327" i="11" s="1"/>
  <c r="P327" i="11"/>
  <c r="Q327" i="11" s="1"/>
  <c r="R327" i="11" s="1"/>
  <c r="F327" i="11"/>
  <c r="G327" i="11" s="1"/>
  <c r="H327" i="11" s="1"/>
  <c r="U327" i="11"/>
  <c r="V327" i="11" s="1"/>
  <c r="W327" i="11" s="1"/>
  <c r="AD327" i="11" l="1"/>
  <c r="AE327" i="11" s="1"/>
  <c r="AF327" i="11" s="1"/>
  <c r="B747" i="11"/>
  <c r="C746" i="11"/>
  <c r="D745" i="11"/>
  <c r="AA745" i="11"/>
  <c r="E745" i="11"/>
  <c r="AB328" i="11" l="1"/>
  <c r="AC328" i="11" s="1"/>
  <c r="Z328" i="11"/>
  <c r="A328" i="11"/>
  <c r="C747" i="11"/>
  <c r="B748" i="11"/>
  <c r="AA746" i="11"/>
  <c r="D746" i="11"/>
  <c r="E746" i="11"/>
  <c r="P328" i="11"/>
  <c r="Q328" i="11" s="1"/>
  <c r="R328" i="11" s="1"/>
  <c r="K328" i="11"/>
  <c r="L328" i="11" s="1"/>
  <c r="M328" i="11" s="1"/>
  <c r="F328" i="11"/>
  <c r="G328" i="11" s="1"/>
  <c r="H328" i="11" s="1"/>
  <c r="U328" i="11"/>
  <c r="V328" i="11" s="1"/>
  <c r="W328" i="11" s="1"/>
  <c r="C748" i="11" l="1"/>
  <c r="B749" i="11"/>
  <c r="AD328" i="11"/>
  <c r="AE328" i="11" s="1"/>
  <c r="D747" i="11"/>
  <c r="AA747" i="11"/>
  <c r="E747" i="11"/>
  <c r="B750" i="11" l="1"/>
  <c r="C749" i="11"/>
  <c r="D748" i="11"/>
  <c r="AA748" i="11"/>
  <c r="E748" i="11"/>
  <c r="AF328" i="11"/>
  <c r="A329" i="11"/>
  <c r="Z329" i="11"/>
  <c r="AB329" i="11"/>
  <c r="AC329" i="11" s="1"/>
  <c r="P329" i="11" l="1"/>
  <c r="Q329" i="11" s="1"/>
  <c r="R329" i="11" s="1"/>
  <c r="F329" i="11"/>
  <c r="G329" i="11" s="1"/>
  <c r="H329" i="11" s="1"/>
  <c r="K329" i="11"/>
  <c r="L329" i="11" s="1"/>
  <c r="M329" i="11" s="1"/>
  <c r="U329" i="11"/>
  <c r="V329" i="11" s="1"/>
  <c r="W329" i="11" s="1"/>
  <c r="D749" i="11"/>
  <c r="AA749" i="11"/>
  <c r="E749" i="11"/>
  <c r="B751" i="11"/>
  <c r="C750" i="11"/>
  <c r="AA750" i="11" l="1"/>
  <c r="D750" i="11"/>
  <c r="E750" i="11"/>
  <c r="C751" i="11"/>
  <c r="B752" i="11"/>
  <c r="AD329" i="11"/>
  <c r="AE329" i="11" s="1"/>
  <c r="AF329" i="11" l="1"/>
  <c r="A330" i="11"/>
  <c r="AB330" i="11"/>
  <c r="AC330" i="11" s="1"/>
  <c r="Z330" i="11"/>
  <c r="C752" i="11"/>
  <c r="B753" i="11"/>
  <c r="D751" i="11"/>
  <c r="AA751" i="11"/>
  <c r="E751" i="11"/>
  <c r="B754" i="11" l="1"/>
  <c r="C753" i="11"/>
  <c r="D752" i="11"/>
  <c r="AA752" i="11"/>
  <c r="E752" i="11"/>
  <c r="F330" i="11"/>
  <c r="G330" i="11" s="1"/>
  <c r="H330" i="11" s="1"/>
  <c r="P330" i="11"/>
  <c r="Q330" i="11" s="1"/>
  <c r="R330" i="11" s="1"/>
  <c r="K330" i="11"/>
  <c r="L330" i="11" s="1"/>
  <c r="M330" i="11" s="1"/>
  <c r="U330" i="11"/>
  <c r="V330" i="11" s="1"/>
  <c r="W330" i="11" s="1"/>
  <c r="D753" i="11" l="1"/>
  <c r="AA753" i="11"/>
  <c r="E753" i="11"/>
  <c r="B755" i="11"/>
  <c r="C754" i="11"/>
  <c r="AD330" i="11"/>
  <c r="AE330" i="11" s="1"/>
  <c r="AF330" i="11" l="1"/>
  <c r="A331" i="11"/>
  <c r="Z331" i="11"/>
  <c r="AB331" i="11"/>
  <c r="AC331" i="11" s="1"/>
  <c r="AA754" i="11"/>
  <c r="D754" i="11"/>
  <c r="E754" i="11"/>
  <c r="C755" i="11"/>
  <c r="B756" i="11"/>
  <c r="C756" i="11" l="1"/>
  <c r="B757" i="11"/>
  <c r="D755" i="11"/>
  <c r="AA755" i="11"/>
  <c r="E755" i="11"/>
  <c r="P331" i="11"/>
  <c r="Q331" i="11" s="1"/>
  <c r="R331" i="11" s="1"/>
  <c r="K331" i="11"/>
  <c r="L331" i="11" s="1"/>
  <c r="M331" i="11" s="1"/>
  <c r="F331" i="11"/>
  <c r="G331" i="11" s="1"/>
  <c r="H331" i="11" s="1"/>
  <c r="U331" i="11"/>
  <c r="V331" i="11" s="1"/>
  <c r="W331" i="11" s="1"/>
  <c r="AD331" i="11" l="1"/>
  <c r="AE331" i="11" s="1"/>
  <c r="AF331" i="11" s="1"/>
  <c r="B758" i="11"/>
  <c r="C757" i="11"/>
  <c r="D756" i="11"/>
  <c r="AA756" i="11"/>
  <c r="E756" i="11"/>
  <c r="AB332" i="11" l="1"/>
  <c r="AC332" i="11" s="1"/>
  <c r="Z332" i="11"/>
  <c r="A332" i="11"/>
  <c r="D757" i="11"/>
  <c r="AA757" i="11"/>
  <c r="E757" i="11"/>
  <c r="B759" i="11"/>
  <c r="C758" i="11"/>
  <c r="P332" i="11"/>
  <c r="Q332" i="11" s="1"/>
  <c r="R332" i="11" s="1"/>
  <c r="K332" i="11"/>
  <c r="L332" i="11" s="1"/>
  <c r="M332" i="11" s="1"/>
  <c r="F332" i="11"/>
  <c r="G332" i="11" s="1"/>
  <c r="H332" i="11" s="1"/>
  <c r="U332" i="11"/>
  <c r="V332" i="11" s="1"/>
  <c r="W332" i="11" s="1"/>
  <c r="AD332" i="11" l="1"/>
  <c r="AE332" i="11" s="1"/>
  <c r="AF332" i="11" s="1"/>
  <c r="AA758" i="11"/>
  <c r="D758" i="11"/>
  <c r="E758" i="11"/>
  <c r="C759" i="11"/>
  <c r="B760" i="11"/>
  <c r="AB333" i="11" l="1"/>
  <c r="AC333" i="11" s="1"/>
  <c r="Z333" i="11"/>
  <c r="A333" i="11"/>
  <c r="B761" i="11"/>
  <c r="C760" i="11"/>
  <c r="D759" i="11"/>
  <c r="AA759" i="11"/>
  <c r="E759" i="11"/>
  <c r="P333" i="11"/>
  <c r="Q333" i="11" s="1"/>
  <c r="R333" i="11" s="1"/>
  <c r="K333" i="11"/>
  <c r="L333" i="11" s="1"/>
  <c r="M333" i="11" s="1"/>
  <c r="F333" i="11"/>
  <c r="G333" i="11" s="1"/>
  <c r="H333" i="11" s="1"/>
  <c r="U333" i="11"/>
  <c r="V333" i="11" s="1"/>
  <c r="W333" i="11" s="1"/>
  <c r="AD333" i="11" l="1"/>
  <c r="AE333" i="11" s="1"/>
  <c r="AF333" i="11" s="1"/>
  <c r="D760" i="11"/>
  <c r="AA760" i="11"/>
  <c r="E760" i="11"/>
  <c r="B762" i="11"/>
  <c r="C761" i="11"/>
  <c r="AB334" i="11" l="1"/>
  <c r="AC334" i="11" s="1"/>
  <c r="Z334" i="11"/>
  <c r="A334" i="11"/>
  <c r="D761" i="11"/>
  <c r="AA761" i="11"/>
  <c r="E761" i="11"/>
  <c r="B763" i="11"/>
  <c r="C762" i="11"/>
  <c r="P334" i="11"/>
  <c r="Q334" i="11" s="1"/>
  <c r="R334" i="11" s="1"/>
  <c r="F334" i="11"/>
  <c r="G334" i="11" s="1"/>
  <c r="H334" i="11" s="1"/>
  <c r="K334" i="11"/>
  <c r="L334" i="11" s="1"/>
  <c r="M334" i="11" s="1"/>
  <c r="U334" i="11"/>
  <c r="V334" i="11" s="1"/>
  <c r="W334" i="11" s="1"/>
  <c r="AD334" i="11" l="1"/>
  <c r="AE334" i="11" s="1"/>
  <c r="AF334" i="11" s="1"/>
  <c r="D762" i="11"/>
  <c r="AA762" i="11"/>
  <c r="E762" i="11"/>
  <c r="C763" i="11"/>
  <c r="B764" i="11"/>
  <c r="AB335" i="11" l="1"/>
  <c r="AC335" i="11" s="1"/>
  <c r="Z335" i="11"/>
  <c r="A335" i="11"/>
  <c r="P335" i="11"/>
  <c r="Q335" i="11" s="1"/>
  <c r="R335" i="11" s="1"/>
  <c r="F335" i="11"/>
  <c r="G335" i="11" s="1"/>
  <c r="H335" i="11" s="1"/>
  <c r="K335" i="11"/>
  <c r="L335" i="11" s="1"/>
  <c r="M335" i="11" s="1"/>
  <c r="U335" i="11"/>
  <c r="V335" i="11" s="1"/>
  <c r="W335" i="11" s="1"/>
  <c r="C764" i="11"/>
  <c r="B765" i="11"/>
  <c r="AA763" i="11"/>
  <c r="D763" i="11"/>
  <c r="E763" i="11"/>
  <c r="B766" i="11" l="1"/>
  <c r="C765" i="11"/>
  <c r="D764" i="11"/>
  <c r="AA764" i="11"/>
  <c r="E764" i="11"/>
  <c r="AD335" i="11"/>
  <c r="AE335" i="11" s="1"/>
  <c r="AF335" i="11" l="1"/>
  <c r="A336" i="11"/>
  <c r="Z336" i="11"/>
  <c r="AB336" i="11"/>
  <c r="AC336" i="11" s="1"/>
  <c r="D765" i="11"/>
  <c r="AA765" i="11"/>
  <c r="E765" i="11"/>
  <c r="B767" i="11"/>
  <c r="C766" i="11"/>
  <c r="AA766" i="11" l="1"/>
  <c r="D766" i="11"/>
  <c r="E766" i="11"/>
  <c r="C767" i="11"/>
  <c r="B768" i="11"/>
  <c r="P336" i="11"/>
  <c r="Q336" i="11" s="1"/>
  <c r="R336" i="11" s="1"/>
  <c r="K336" i="11"/>
  <c r="L336" i="11" s="1"/>
  <c r="M336" i="11" s="1"/>
  <c r="F336" i="11"/>
  <c r="G336" i="11" s="1"/>
  <c r="H336" i="11" s="1"/>
  <c r="U336" i="11"/>
  <c r="V336" i="11" s="1"/>
  <c r="W336" i="11" s="1"/>
  <c r="AD336" i="11" l="1"/>
  <c r="AE336" i="11" s="1"/>
  <c r="AF336" i="11" s="1"/>
  <c r="B769" i="11"/>
  <c r="C768" i="11"/>
  <c r="D767" i="11"/>
  <c r="AA767" i="11"/>
  <c r="E767" i="11"/>
  <c r="AB337" i="11" l="1"/>
  <c r="AC337" i="11" s="1"/>
  <c r="Z337" i="11"/>
  <c r="A337" i="11"/>
  <c r="D768" i="11"/>
  <c r="AA768" i="11"/>
  <c r="E768" i="11"/>
  <c r="B770" i="11"/>
  <c r="C769" i="11"/>
  <c r="P337" i="11"/>
  <c r="Q337" i="11" s="1"/>
  <c r="R337" i="11" s="1"/>
  <c r="K337" i="11"/>
  <c r="L337" i="11" s="1"/>
  <c r="M337" i="11" s="1"/>
  <c r="F337" i="11"/>
  <c r="G337" i="11" s="1"/>
  <c r="H337" i="11" s="1"/>
  <c r="U337" i="11"/>
  <c r="V337" i="11" s="1"/>
  <c r="W337" i="11" s="1"/>
  <c r="AD337" i="11" l="1"/>
  <c r="AE337" i="11" s="1"/>
  <c r="AF337" i="11" s="1"/>
  <c r="D769" i="11"/>
  <c r="E769" i="11"/>
  <c r="C770" i="11"/>
  <c r="B771" i="11"/>
  <c r="AB338" i="11" l="1"/>
  <c r="AC338" i="11" s="1"/>
  <c r="Z338" i="11"/>
  <c r="A338" i="11"/>
  <c r="B772" i="11"/>
  <c r="C771" i="11"/>
  <c r="D770" i="11"/>
  <c r="E770" i="11"/>
  <c r="P338" i="11"/>
  <c r="Q338" i="11" s="1"/>
  <c r="R338" i="11" s="1"/>
  <c r="K338" i="11"/>
  <c r="L338" i="11" s="1"/>
  <c r="M338" i="11" s="1"/>
  <c r="F338" i="11"/>
  <c r="G338" i="11" s="1"/>
  <c r="H338" i="11" s="1"/>
  <c r="U338" i="11"/>
  <c r="V338" i="11" s="1"/>
  <c r="W338" i="11" s="1"/>
  <c r="AD338" i="11" l="1"/>
  <c r="AE338" i="11" s="1"/>
  <c r="AF338" i="11" s="1"/>
  <c r="E771" i="11"/>
  <c r="D771" i="11"/>
  <c r="B773" i="11"/>
  <c r="C772" i="11"/>
  <c r="AB339" i="11" l="1"/>
  <c r="AC339" i="11" s="1"/>
  <c r="Z339" i="11"/>
  <c r="A339" i="11"/>
  <c r="E772" i="11"/>
  <c r="D772" i="11"/>
  <c r="B774" i="11"/>
  <c r="C773" i="11"/>
  <c r="K339" i="11"/>
  <c r="L339" i="11" s="1"/>
  <c r="M339" i="11" s="1"/>
  <c r="P339" i="11"/>
  <c r="Q339" i="11" s="1"/>
  <c r="R339" i="11" s="1"/>
  <c r="F339" i="11"/>
  <c r="G339" i="11" s="1"/>
  <c r="H339" i="11" s="1"/>
  <c r="U339" i="11"/>
  <c r="V339" i="11" s="1"/>
  <c r="W339" i="11" s="1"/>
  <c r="AD339" i="11" l="1"/>
  <c r="AE339" i="11" s="1"/>
  <c r="AF339" i="11" s="1"/>
  <c r="E773" i="11"/>
  <c r="D773" i="11"/>
  <c r="B775" i="11"/>
  <c r="C774" i="11"/>
  <c r="AB340" i="11" l="1"/>
  <c r="AC340" i="11" s="1"/>
  <c r="Z340" i="11"/>
  <c r="A340" i="11"/>
  <c r="E774" i="11"/>
  <c r="D774" i="11"/>
  <c r="K340" i="11"/>
  <c r="L340" i="11" s="1"/>
  <c r="M340" i="11" s="1"/>
  <c r="P340" i="11"/>
  <c r="Q340" i="11" s="1"/>
  <c r="R340" i="11" s="1"/>
  <c r="F340" i="11"/>
  <c r="G340" i="11" s="1"/>
  <c r="H340" i="11" s="1"/>
  <c r="U340" i="11"/>
  <c r="V340" i="11" s="1"/>
  <c r="W340" i="11" s="1"/>
  <c r="B776" i="11"/>
  <c r="C775" i="11"/>
  <c r="B777" i="11" l="1"/>
  <c r="C776" i="11"/>
  <c r="AD340" i="11"/>
  <c r="AE340" i="11" s="1"/>
  <c r="E775" i="11"/>
  <c r="D775" i="11"/>
  <c r="E776" i="11" l="1"/>
  <c r="D776" i="11"/>
  <c r="B778" i="11"/>
  <c r="C777" i="11"/>
  <c r="AF340" i="11"/>
  <c r="A341" i="11"/>
  <c r="Z341" i="11"/>
  <c r="AB341" i="11"/>
  <c r="AC341" i="11" s="1"/>
  <c r="E777" i="11" l="1"/>
  <c r="D777" i="11"/>
  <c r="B779" i="11"/>
  <c r="C778" i="11"/>
  <c r="P341" i="11"/>
  <c r="Q341" i="11" s="1"/>
  <c r="R341" i="11" s="1"/>
  <c r="K341" i="11"/>
  <c r="L341" i="11" s="1"/>
  <c r="M341" i="11" s="1"/>
  <c r="F341" i="11"/>
  <c r="G341" i="11" s="1"/>
  <c r="H341" i="11" s="1"/>
  <c r="U341" i="11"/>
  <c r="V341" i="11" s="1"/>
  <c r="W341" i="11" s="1"/>
  <c r="AD341" i="11" l="1"/>
  <c r="AE341" i="11" s="1"/>
  <c r="AF341" i="11" s="1"/>
  <c r="Z342" i="11"/>
  <c r="AB342" i="11"/>
  <c r="AC342" i="11" s="1"/>
  <c r="E778" i="11"/>
  <c r="D778" i="11"/>
  <c r="B780" i="11"/>
  <c r="C779" i="11"/>
  <c r="A342" i="11" l="1"/>
  <c r="P342" i="11"/>
  <c r="Q342" i="11" s="1"/>
  <c r="R342" i="11" s="1"/>
  <c r="K342" i="11"/>
  <c r="L342" i="11" s="1"/>
  <c r="M342" i="11" s="1"/>
  <c r="F342" i="11"/>
  <c r="G342" i="11" s="1"/>
  <c r="H342" i="11" s="1"/>
  <c r="U342" i="11"/>
  <c r="V342" i="11" s="1"/>
  <c r="W342" i="11" s="1"/>
  <c r="E779" i="11"/>
  <c r="D779" i="11"/>
  <c r="B781" i="11"/>
  <c r="C780" i="11"/>
  <c r="AD342" i="11" l="1"/>
  <c r="AE342" i="11" s="1"/>
  <c r="A343" i="11" s="1"/>
  <c r="D780" i="11"/>
  <c r="E780" i="11"/>
  <c r="B782" i="11"/>
  <c r="C781" i="11"/>
  <c r="Z343" i="11" l="1"/>
  <c r="AB343" i="11"/>
  <c r="AC343" i="11" s="1"/>
  <c r="AF342" i="11"/>
  <c r="U343" i="11" s="1"/>
  <c r="V343" i="11" s="1"/>
  <c r="W343" i="11" s="1"/>
  <c r="F343" i="11"/>
  <c r="G343" i="11" s="1"/>
  <c r="H343" i="11" s="1"/>
  <c r="K343" i="11"/>
  <c r="L343" i="11" s="1"/>
  <c r="M343" i="11" s="1"/>
  <c r="P343" i="11"/>
  <c r="Q343" i="11" s="1"/>
  <c r="R343" i="11" s="1"/>
  <c r="D781" i="11"/>
  <c r="E781" i="11"/>
  <c r="B783" i="11"/>
  <c r="C782" i="11"/>
  <c r="D782" i="11" l="1"/>
  <c r="E782" i="11"/>
  <c r="B784" i="11"/>
  <c r="C783" i="11"/>
  <c r="AD343" i="11"/>
  <c r="AE343" i="11" s="1"/>
  <c r="AF343" i="11" l="1"/>
  <c r="A344" i="11"/>
  <c r="Z344" i="11"/>
  <c r="AB344" i="11"/>
  <c r="AC344" i="11" s="1"/>
  <c r="D783" i="11"/>
  <c r="E783" i="11"/>
  <c r="B785" i="11"/>
  <c r="C784" i="11"/>
  <c r="P344" i="11" l="1"/>
  <c r="Q344" i="11" s="1"/>
  <c r="R344" i="11" s="1"/>
  <c r="K344" i="11"/>
  <c r="L344" i="11" s="1"/>
  <c r="M344" i="11" s="1"/>
  <c r="F344" i="11"/>
  <c r="G344" i="11" s="1"/>
  <c r="H344" i="11" s="1"/>
  <c r="U344" i="11"/>
  <c r="V344" i="11" s="1"/>
  <c r="W344" i="11" s="1"/>
  <c r="D784" i="11"/>
  <c r="E784" i="11"/>
  <c r="B786" i="11"/>
  <c r="C785" i="11"/>
  <c r="AD344" i="11" l="1"/>
  <c r="AE344" i="11" s="1"/>
  <c r="D785" i="11"/>
  <c r="E785" i="11"/>
  <c r="B787" i="11"/>
  <c r="C786" i="11"/>
  <c r="AF344" i="11" l="1"/>
  <c r="A345" i="11"/>
  <c r="Z345" i="11"/>
  <c r="AB345" i="11"/>
  <c r="AC345" i="11" s="1"/>
  <c r="D786" i="11"/>
  <c r="E786" i="11"/>
  <c r="B788" i="11"/>
  <c r="C787" i="11"/>
  <c r="P345" i="11" l="1"/>
  <c r="Q345" i="11" s="1"/>
  <c r="R345" i="11" s="1"/>
  <c r="K345" i="11"/>
  <c r="L345" i="11" s="1"/>
  <c r="M345" i="11" s="1"/>
  <c r="F345" i="11"/>
  <c r="G345" i="11" s="1"/>
  <c r="H345" i="11" s="1"/>
  <c r="U345" i="11"/>
  <c r="V345" i="11" s="1"/>
  <c r="W345" i="11" s="1"/>
  <c r="D787" i="11"/>
  <c r="E787" i="11"/>
  <c r="B789" i="11"/>
  <c r="C788" i="11"/>
  <c r="AD345" i="11" l="1"/>
  <c r="AE345" i="11" s="1"/>
  <c r="D788" i="11"/>
  <c r="E788" i="11"/>
  <c r="B790" i="11"/>
  <c r="C789" i="11"/>
  <c r="AF345" i="11" l="1"/>
  <c r="A346" i="11"/>
  <c r="Z346" i="11"/>
  <c r="AB346" i="11"/>
  <c r="AC346" i="11" s="1"/>
  <c r="D789" i="11"/>
  <c r="E789" i="11"/>
  <c r="B791" i="11"/>
  <c r="C790" i="11"/>
  <c r="P346" i="11" l="1"/>
  <c r="Q346" i="11" s="1"/>
  <c r="R346" i="11" s="1"/>
  <c r="K346" i="11"/>
  <c r="L346" i="11" s="1"/>
  <c r="M346" i="11" s="1"/>
  <c r="F346" i="11"/>
  <c r="G346" i="11" s="1"/>
  <c r="H346" i="11" s="1"/>
  <c r="U346" i="11"/>
  <c r="V346" i="11" s="1"/>
  <c r="W346" i="11" s="1"/>
  <c r="D790" i="11"/>
  <c r="E790" i="11"/>
  <c r="B792" i="11"/>
  <c r="C791" i="11"/>
  <c r="AD346" i="11" l="1"/>
  <c r="AE346" i="11" s="1"/>
  <c r="D791" i="11"/>
  <c r="E791" i="11"/>
  <c r="B793" i="11"/>
  <c r="C792" i="11"/>
  <c r="AF346" i="11" l="1"/>
  <c r="A347" i="11"/>
  <c r="Z347" i="11"/>
  <c r="AB347" i="11"/>
  <c r="AC347" i="11" s="1"/>
  <c r="D792" i="11"/>
  <c r="E792" i="11"/>
  <c r="B794" i="11"/>
  <c r="C793" i="11"/>
  <c r="P347" i="11" l="1"/>
  <c r="Q347" i="11" s="1"/>
  <c r="R347" i="11" s="1"/>
  <c r="F347" i="11"/>
  <c r="G347" i="11" s="1"/>
  <c r="H347" i="11" s="1"/>
  <c r="K347" i="11"/>
  <c r="L347" i="11" s="1"/>
  <c r="M347" i="11" s="1"/>
  <c r="U347" i="11"/>
  <c r="V347" i="11" s="1"/>
  <c r="W347" i="11" s="1"/>
  <c r="D793" i="11"/>
  <c r="E793" i="11"/>
  <c r="B795" i="11"/>
  <c r="C794" i="11"/>
  <c r="D794" i="11" l="1"/>
  <c r="E794" i="11"/>
  <c r="AD347" i="11"/>
  <c r="AE347" i="11" s="1"/>
  <c r="B796" i="11"/>
  <c r="C795" i="11"/>
  <c r="D795" i="11" l="1"/>
  <c r="E795" i="11"/>
  <c r="B797" i="11"/>
  <c r="C796" i="11"/>
  <c r="AF347" i="11"/>
  <c r="A348" i="11"/>
  <c r="Z348" i="11"/>
  <c r="AB348" i="11"/>
  <c r="AC348" i="11" s="1"/>
  <c r="K348" i="11" l="1"/>
  <c r="L348" i="11" s="1"/>
  <c r="M348" i="11" s="1"/>
  <c r="F348" i="11"/>
  <c r="G348" i="11" s="1"/>
  <c r="H348" i="11" s="1"/>
  <c r="P348" i="11"/>
  <c r="Q348" i="11" s="1"/>
  <c r="R348" i="11" s="1"/>
  <c r="U348" i="11"/>
  <c r="V348" i="11" s="1"/>
  <c r="W348" i="11" s="1"/>
  <c r="D796" i="11"/>
  <c r="E796" i="11"/>
  <c r="B798" i="11"/>
  <c r="C797" i="11"/>
  <c r="D797" i="11" l="1"/>
  <c r="E797" i="11"/>
  <c r="AD348" i="11"/>
  <c r="AE348" i="11" s="1"/>
  <c r="C798" i="11"/>
  <c r="B799" i="11"/>
  <c r="B800" i="11" l="1"/>
  <c r="C799" i="11"/>
  <c r="E798" i="11"/>
  <c r="D798" i="11"/>
  <c r="AF348" i="11"/>
  <c r="A349" i="11"/>
  <c r="Z349" i="11"/>
  <c r="AB349" i="11"/>
  <c r="AC349" i="11" s="1"/>
  <c r="E799" i="11" l="1"/>
  <c r="D799" i="11"/>
  <c r="C800" i="11"/>
  <c r="B801" i="11"/>
  <c r="K349" i="11"/>
  <c r="L349" i="11" s="1"/>
  <c r="M349" i="11" s="1"/>
  <c r="P349" i="11"/>
  <c r="Q349" i="11" s="1"/>
  <c r="R349" i="11" s="1"/>
  <c r="F349" i="11"/>
  <c r="G349" i="11" s="1"/>
  <c r="H349" i="11" s="1"/>
  <c r="U349" i="11"/>
  <c r="V349" i="11" s="1"/>
  <c r="W349" i="11" s="1"/>
  <c r="AD349" i="11" l="1"/>
  <c r="AE349" i="11" s="1"/>
  <c r="A350" i="11" s="1"/>
  <c r="B96" i="4" s="1"/>
  <c r="C801" i="11"/>
  <c r="B802" i="11"/>
  <c r="E800" i="11"/>
  <c r="D800" i="11"/>
  <c r="AB350" i="11" l="1"/>
  <c r="AC350" i="11" s="1"/>
  <c r="Z350" i="11"/>
  <c r="AF349" i="11"/>
  <c r="P350" i="11" s="1"/>
  <c r="Q350" i="11" s="1"/>
  <c r="R350" i="11" s="1"/>
  <c r="C802" i="11"/>
  <c r="B803" i="11"/>
  <c r="D801" i="11"/>
  <c r="E801" i="11"/>
  <c r="F350" i="11" l="1"/>
  <c r="G350" i="11" s="1"/>
  <c r="H350" i="11" s="1"/>
  <c r="U350" i="11"/>
  <c r="V350" i="11" s="1"/>
  <c r="W350" i="11" s="1"/>
  <c r="K350" i="11"/>
  <c r="L350" i="11" s="1"/>
  <c r="M350" i="11" s="1"/>
  <c r="B804" i="11"/>
  <c r="C803" i="11"/>
  <c r="E802" i="11"/>
  <c r="D802" i="11"/>
  <c r="AD350" i="11" l="1"/>
  <c r="AE350" i="11" s="1"/>
  <c r="AF350" i="11"/>
  <c r="U351" i="11" s="1"/>
  <c r="V351" i="11" s="1"/>
  <c r="W351" i="11" s="1"/>
  <c r="AB351" i="11"/>
  <c r="AC351" i="11" s="1"/>
  <c r="Z351" i="11"/>
  <c r="A351" i="11"/>
  <c r="P351" i="11"/>
  <c r="Q351" i="11" s="1"/>
  <c r="R351" i="11" s="1"/>
  <c r="F351" i="11"/>
  <c r="G351" i="11" s="1"/>
  <c r="H351" i="11" s="1"/>
  <c r="K351" i="11"/>
  <c r="L351" i="11" s="1"/>
  <c r="M351" i="11" s="1"/>
  <c r="D803" i="11"/>
  <c r="E803" i="11"/>
  <c r="C804" i="11"/>
  <c r="B805" i="11"/>
  <c r="AD351" i="11" l="1"/>
  <c r="AE351" i="11" s="1"/>
  <c r="AF351" i="11" s="1"/>
  <c r="E804" i="11"/>
  <c r="D804" i="11"/>
  <c r="B806" i="11"/>
  <c r="C805" i="11"/>
  <c r="AB352" i="11" l="1"/>
  <c r="AC352" i="11" s="1"/>
  <c r="Z352" i="11"/>
  <c r="A352" i="11"/>
  <c r="P352" i="11"/>
  <c r="Q352" i="11" s="1"/>
  <c r="R352" i="11" s="1"/>
  <c r="K352" i="11"/>
  <c r="L352" i="11" s="1"/>
  <c r="M352" i="11" s="1"/>
  <c r="F352" i="11"/>
  <c r="G352" i="11" s="1"/>
  <c r="H352" i="11" s="1"/>
  <c r="U352" i="11"/>
  <c r="V352" i="11" s="1"/>
  <c r="W352" i="11" s="1"/>
  <c r="D805" i="11"/>
  <c r="E805" i="11"/>
  <c r="C806" i="11"/>
  <c r="B807" i="11"/>
  <c r="AD352" i="11" l="1"/>
  <c r="AE352" i="11" s="1"/>
  <c r="B808" i="11"/>
  <c r="C807" i="11"/>
  <c r="E806" i="11"/>
  <c r="D806" i="11"/>
  <c r="C808" i="11" l="1"/>
  <c r="B809" i="11"/>
  <c r="AF352" i="11"/>
  <c r="A353" i="11"/>
  <c r="Z353" i="11"/>
  <c r="AB353" i="11"/>
  <c r="AC353" i="11" s="1"/>
  <c r="D807" i="11"/>
  <c r="E807" i="11"/>
  <c r="C809" i="11" l="1"/>
  <c r="B810" i="11"/>
  <c r="E808" i="11"/>
  <c r="D808" i="11"/>
  <c r="P353" i="11"/>
  <c r="Q353" i="11" s="1"/>
  <c r="R353" i="11" s="1"/>
  <c r="F353" i="11"/>
  <c r="G353" i="11" s="1"/>
  <c r="H353" i="11" s="1"/>
  <c r="K353" i="11"/>
  <c r="L353" i="11" s="1"/>
  <c r="M353" i="11" s="1"/>
  <c r="U353" i="11"/>
  <c r="V353" i="11" s="1"/>
  <c r="W353" i="11" s="1"/>
  <c r="B811" i="11" l="1"/>
  <c r="C810" i="11"/>
  <c r="D809" i="11"/>
  <c r="E809" i="11"/>
  <c r="AD353" i="11"/>
  <c r="AE353" i="11" s="1"/>
  <c r="E810" i="11" l="1"/>
  <c r="D810" i="11"/>
  <c r="C811" i="11"/>
  <c r="B812" i="11"/>
  <c r="AF353" i="11"/>
  <c r="A354" i="11"/>
  <c r="Z354" i="11"/>
  <c r="AB354" i="11"/>
  <c r="AC354" i="11" s="1"/>
  <c r="D811" i="11" l="1"/>
  <c r="E811" i="11"/>
  <c r="B813" i="11"/>
  <c r="C812" i="11"/>
  <c r="K354" i="11"/>
  <c r="L354" i="11" s="1"/>
  <c r="M354" i="11" s="1"/>
  <c r="P354" i="11"/>
  <c r="Q354" i="11" s="1"/>
  <c r="R354" i="11" s="1"/>
  <c r="F354" i="11"/>
  <c r="G354" i="11" s="1"/>
  <c r="H354" i="11" s="1"/>
  <c r="U354" i="11"/>
  <c r="V354" i="11" s="1"/>
  <c r="W354" i="11" s="1"/>
  <c r="AD354" i="11" l="1"/>
  <c r="AE354" i="11" s="1"/>
  <c r="E812" i="11"/>
  <c r="D812" i="11"/>
  <c r="C813" i="11"/>
  <c r="B814" i="11"/>
  <c r="D813" i="11" l="1"/>
  <c r="E813" i="11"/>
  <c r="AF354" i="11"/>
  <c r="A355" i="11"/>
  <c r="Z355" i="11"/>
  <c r="AB355" i="11"/>
  <c r="AC355" i="11" s="1"/>
  <c r="B815" i="11"/>
  <c r="C814" i="11"/>
  <c r="E814" i="11" l="1"/>
  <c r="D814" i="11"/>
  <c r="C815" i="11"/>
  <c r="B816" i="11"/>
  <c r="P355" i="11"/>
  <c r="Q355" i="11" s="1"/>
  <c r="R355" i="11" s="1"/>
  <c r="K355" i="11"/>
  <c r="L355" i="11" s="1"/>
  <c r="M355" i="11" s="1"/>
  <c r="F355" i="11"/>
  <c r="G355" i="11" s="1"/>
  <c r="H355" i="11" s="1"/>
  <c r="U355" i="11"/>
  <c r="V355" i="11" s="1"/>
  <c r="W355" i="11" s="1"/>
  <c r="AD355" i="11" l="1"/>
  <c r="AE355" i="11" s="1"/>
  <c r="AF355" i="11" s="1"/>
  <c r="B817" i="11"/>
  <c r="C816" i="11"/>
  <c r="D815" i="11"/>
  <c r="E815" i="11"/>
  <c r="A356" i="11" l="1"/>
  <c r="AB356" i="11"/>
  <c r="AC356" i="11" s="1"/>
  <c r="Z356" i="11"/>
  <c r="P356" i="11"/>
  <c r="Q356" i="11" s="1"/>
  <c r="R356" i="11" s="1"/>
  <c r="K356" i="11"/>
  <c r="L356" i="11" s="1"/>
  <c r="M356" i="11" s="1"/>
  <c r="F356" i="11"/>
  <c r="G356" i="11" s="1"/>
  <c r="H356" i="11" s="1"/>
  <c r="U356" i="11"/>
  <c r="V356" i="11" s="1"/>
  <c r="W356" i="11" s="1"/>
  <c r="E816" i="11"/>
  <c r="D816" i="11"/>
  <c r="C817" i="11"/>
  <c r="B818" i="11"/>
  <c r="D817" i="11" l="1"/>
  <c r="E817" i="11"/>
  <c r="AD356" i="11"/>
  <c r="AE356" i="11" s="1"/>
  <c r="B819" i="11"/>
  <c r="C818" i="11"/>
  <c r="C819" i="11" l="1"/>
  <c r="B820" i="11"/>
  <c r="AF356" i="11"/>
  <c r="A357" i="11"/>
  <c r="AB357" i="11"/>
  <c r="AC357" i="11" s="1"/>
  <c r="Z357" i="11"/>
  <c r="E818" i="11"/>
  <c r="D818" i="11"/>
  <c r="K357" i="11" l="1"/>
  <c r="L357" i="11" s="1"/>
  <c r="M357" i="11" s="1"/>
  <c r="P357" i="11"/>
  <c r="Q357" i="11" s="1"/>
  <c r="R357" i="11" s="1"/>
  <c r="F357" i="11"/>
  <c r="G357" i="11" s="1"/>
  <c r="H357" i="11" s="1"/>
  <c r="U357" i="11"/>
  <c r="V357" i="11" s="1"/>
  <c r="W357" i="11" s="1"/>
  <c r="B821" i="11"/>
  <c r="C820" i="11"/>
  <c r="D819" i="11"/>
  <c r="E819" i="11"/>
  <c r="AD357" i="11" l="1"/>
  <c r="AE357" i="11" s="1"/>
  <c r="AF357" i="11" s="1"/>
  <c r="E820" i="11"/>
  <c r="D820" i="11"/>
  <c r="C821" i="11"/>
  <c r="B822" i="11"/>
  <c r="AB358" i="11" l="1"/>
  <c r="AC358" i="11" s="1"/>
  <c r="Z358" i="11"/>
  <c r="A358" i="11"/>
  <c r="B823" i="11"/>
  <c r="C822" i="11"/>
  <c r="D821" i="11"/>
  <c r="E821" i="11"/>
  <c r="P358" i="11"/>
  <c r="Q358" i="11" s="1"/>
  <c r="R358" i="11" s="1"/>
  <c r="K358" i="11"/>
  <c r="L358" i="11" s="1"/>
  <c r="M358" i="11" s="1"/>
  <c r="F358" i="11"/>
  <c r="G358" i="11" s="1"/>
  <c r="H358" i="11" s="1"/>
  <c r="U358" i="11"/>
  <c r="V358" i="11" s="1"/>
  <c r="W358" i="11" s="1"/>
  <c r="AD358" i="11" l="1"/>
  <c r="AE358" i="11" s="1"/>
  <c r="AF358" i="11" s="1"/>
  <c r="E822" i="11"/>
  <c r="D822" i="11"/>
  <c r="C823" i="11"/>
  <c r="B824" i="11"/>
  <c r="AB359" i="11" l="1"/>
  <c r="AC359" i="11" s="1"/>
  <c r="Z359" i="11"/>
  <c r="A359" i="11"/>
  <c r="B825" i="11"/>
  <c r="C824" i="11"/>
  <c r="D823" i="11"/>
  <c r="E823" i="11"/>
  <c r="P359" i="11"/>
  <c r="Q359" i="11" s="1"/>
  <c r="R359" i="11" s="1"/>
  <c r="K359" i="11"/>
  <c r="L359" i="11" s="1"/>
  <c r="M359" i="11" s="1"/>
  <c r="F359" i="11"/>
  <c r="G359" i="11" s="1"/>
  <c r="H359" i="11" s="1"/>
  <c r="U359" i="11"/>
  <c r="V359" i="11" s="1"/>
  <c r="W359" i="11" s="1"/>
  <c r="AD359" i="11" l="1"/>
  <c r="AE359" i="11" s="1"/>
  <c r="C825" i="11"/>
  <c r="B826" i="11"/>
  <c r="E824" i="11"/>
  <c r="D824" i="11"/>
  <c r="D825" i="11" l="1"/>
  <c r="E825" i="11"/>
  <c r="AF359" i="11"/>
  <c r="A360" i="11"/>
  <c r="Z360" i="11"/>
  <c r="AB360" i="11"/>
  <c r="AC360" i="11" s="1"/>
  <c r="B827" i="11"/>
  <c r="C826" i="11"/>
  <c r="E826" i="11" l="1"/>
  <c r="D826" i="11"/>
  <c r="K360" i="11"/>
  <c r="L360" i="11" s="1"/>
  <c r="M360" i="11" s="1"/>
  <c r="P360" i="11"/>
  <c r="Q360" i="11" s="1"/>
  <c r="R360" i="11" s="1"/>
  <c r="F360" i="11"/>
  <c r="G360" i="11" s="1"/>
  <c r="H360" i="11" s="1"/>
  <c r="U360" i="11"/>
  <c r="V360" i="11" s="1"/>
  <c r="W360" i="11" s="1"/>
  <c r="C827" i="11"/>
  <c r="B828" i="11"/>
  <c r="AD360" i="11" l="1"/>
  <c r="AE360" i="11" s="1"/>
  <c r="B829" i="11"/>
  <c r="C828" i="11"/>
  <c r="D827" i="11"/>
  <c r="E827" i="11"/>
  <c r="C829" i="11" l="1"/>
  <c r="B830" i="11"/>
  <c r="AF360" i="11"/>
  <c r="A361" i="11"/>
  <c r="Z361" i="11"/>
  <c r="AB361" i="11"/>
  <c r="AC361" i="11" s="1"/>
  <c r="E828" i="11"/>
  <c r="D828" i="11"/>
  <c r="F361" i="11" l="1"/>
  <c r="G361" i="11" s="1"/>
  <c r="H361" i="11" s="1"/>
  <c r="K361" i="11"/>
  <c r="L361" i="11" s="1"/>
  <c r="M361" i="11" s="1"/>
  <c r="P361" i="11"/>
  <c r="Q361" i="11" s="1"/>
  <c r="R361" i="11" s="1"/>
  <c r="U361" i="11"/>
  <c r="V361" i="11" s="1"/>
  <c r="W361" i="11" s="1"/>
  <c r="B831" i="11"/>
  <c r="C830" i="11"/>
  <c r="D829" i="11"/>
  <c r="E829" i="11"/>
  <c r="AD361" i="11" l="1"/>
  <c r="AE361" i="11" s="1"/>
  <c r="E830" i="11"/>
  <c r="D830" i="11"/>
  <c r="C831" i="11"/>
  <c r="B832" i="11"/>
  <c r="AF361" i="11" l="1"/>
  <c r="A362" i="11"/>
  <c r="Z362" i="11"/>
  <c r="AB362" i="11"/>
  <c r="AC362" i="11" s="1"/>
  <c r="B833" i="11"/>
  <c r="C832" i="11"/>
  <c r="D831" i="11"/>
  <c r="E831" i="11"/>
  <c r="E832" i="11" l="1"/>
  <c r="D832" i="11"/>
  <c r="F362" i="11"/>
  <c r="G362" i="11" s="1"/>
  <c r="H362" i="11" s="1"/>
  <c r="K362" i="11"/>
  <c r="L362" i="11" s="1"/>
  <c r="M362" i="11" s="1"/>
  <c r="P362" i="11"/>
  <c r="Q362" i="11" s="1"/>
  <c r="R362" i="11" s="1"/>
  <c r="U362" i="11"/>
  <c r="V362" i="11" s="1"/>
  <c r="W362" i="11" s="1"/>
  <c r="C833" i="11"/>
  <c r="B834" i="11"/>
  <c r="AD362" i="11" l="1"/>
  <c r="AE362" i="11" s="1"/>
  <c r="B835" i="11"/>
  <c r="C834" i="11"/>
  <c r="D833" i="11"/>
  <c r="E833" i="11"/>
  <c r="AF362" i="11" l="1"/>
  <c r="A363" i="11"/>
  <c r="Z363" i="11"/>
  <c r="AB363" i="11"/>
  <c r="AC363" i="11" s="1"/>
  <c r="E834" i="11"/>
  <c r="D834" i="11"/>
  <c r="C835" i="11"/>
  <c r="B836" i="11"/>
  <c r="K363" i="11" l="1"/>
  <c r="L363" i="11" s="1"/>
  <c r="M363" i="11" s="1"/>
  <c r="P363" i="11"/>
  <c r="Q363" i="11" s="1"/>
  <c r="R363" i="11" s="1"/>
  <c r="F363" i="11"/>
  <c r="G363" i="11" s="1"/>
  <c r="H363" i="11" s="1"/>
  <c r="U363" i="11"/>
  <c r="V363" i="11" s="1"/>
  <c r="W363" i="11" s="1"/>
  <c r="B837" i="11"/>
  <c r="C836" i="11"/>
  <c r="D835" i="11"/>
  <c r="E835" i="11"/>
  <c r="AD363" i="11" l="1"/>
  <c r="AE363" i="11" s="1"/>
  <c r="E836" i="11"/>
  <c r="D836" i="11"/>
  <c r="C837" i="11"/>
  <c r="B838" i="11"/>
  <c r="AF363" i="11" l="1"/>
  <c r="A364" i="11"/>
  <c r="AB364" i="11"/>
  <c r="AC364" i="11" s="1"/>
  <c r="Z364" i="11"/>
  <c r="B839" i="11"/>
  <c r="C838" i="11"/>
  <c r="D837" i="11"/>
  <c r="E837" i="11"/>
  <c r="E838" i="11" l="1"/>
  <c r="D838" i="11"/>
  <c r="P364" i="11"/>
  <c r="Q364" i="11" s="1"/>
  <c r="R364" i="11" s="1"/>
  <c r="K364" i="11"/>
  <c r="L364" i="11" s="1"/>
  <c r="M364" i="11" s="1"/>
  <c r="F364" i="11"/>
  <c r="G364" i="11" s="1"/>
  <c r="H364" i="11" s="1"/>
  <c r="U364" i="11"/>
  <c r="V364" i="11" s="1"/>
  <c r="W364" i="11" s="1"/>
  <c r="C839" i="11"/>
  <c r="B840" i="11"/>
  <c r="AD364" i="11" l="1"/>
  <c r="AE364" i="11" s="1"/>
  <c r="B841" i="11"/>
  <c r="C840" i="11"/>
  <c r="D839" i="11"/>
  <c r="E839" i="11"/>
  <c r="E840" i="11" l="1"/>
  <c r="D840" i="11"/>
  <c r="C841" i="11"/>
  <c r="B842" i="11"/>
  <c r="AF364" i="11"/>
  <c r="A365" i="11"/>
  <c r="AB365" i="11"/>
  <c r="AC365" i="11" s="1"/>
  <c r="Z365" i="11"/>
  <c r="K365" i="11" l="1"/>
  <c r="L365" i="11" s="1"/>
  <c r="M365" i="11" s="1"/>
  <c r="P365" i="11"/>
  <c r="Q365" i="11" s="1"/>
  <c r="R365" i="11" s="1"/>
  <c r="F365" i="11"/>
  <c r="G365" i="11" s="1"/>
  <c r="H365" i="11" s="1"/>
  <c r="U365" i="11"/>
  <c r="V365" i="11" s="1"/>
  <c r="W365" i="11" s="1"/>
  <c r="B843" i="11"/>
  <c r="C842" i="11"/>
  <c r="D841" i="11"/>
  <c r="E841" i="11"/>
  <c r="AD365" i="11" l="1"/>
  <c r="AE365" i="11" s="1"/>
  <c r="AF365" i="11" s="1"/>
  <c r="E842" i="11"/>
  <c r="D842" i="11"/>
  <c r="C843" i="11"/>
  <c r="B844" i="11"/>
  <c r="AB366" i="11" l="1"/>
  <c r="AC366" i="11" s="1"/>
  <c r="Z366" i="11"/>
  <c r="A366" i="11"/>
  <c r="D843" i="11"/>
  <c r="E843" i="11"/>
  <c r="K366" i="11"/>
  <c r="L366" i="11" s="1"/>
  <c r="M366" i="11" s="1"/>
  <c r="P366" i="11"/>
  <c r="Q366" i="11" s="1"/>
  <c r="R366" i="11" s="1"/>
  <c r="F366" i="11"/>
  <c r="G366" i="11" s="1"/>
  <c r="H366" i="11" s="1"/>
  <c r="U366" i="11"/>
  <c r="V366" i="11" s="1"/>
  <c r="W366" i="11" s="1"/>
  <c r="B845" i="11"/>
  <c r="C844" i="11"/>
  <c r="AD366" i="11" l="1"/>
  <c r="AE366" i="11" s="1"/>
  <c r="A367" i="11" s="1"/>
  <c r="C845" i="11"/>
  <c r="B846" i="11"/>
  <c r="D844" i="11"/>
  <c r="E844" i="11"/>
  <c r="AF366" i="11" l="1"/>
  <c r="Z367" i="11"/>
  <c r="AB367" i="11"/>
  <c r="AC367" i="11" s="1"/>
  <c r="P367" i="11"/>
  <c r="Q367" i="11" s="1"/>
  <c r="R367" i="11" s="1"/>
  <c r="K367" i="11"/>
  <c r="L367" i="11" s="1"/>
  <c r="M367" i="11" s="1"/>
  <c r="F367" i="11"/>
  <c r="G367" i="11" s="1"/>
  <c r="H367" i="11" s="1"/>
  <c r="U367" i="11"/>
  <c r="V367" i="11" s="1"/>
  <c r="W367" i="11" s="1"/>
  <c r="D845" i="11"/>
  <c r="E845" i="11"/>
  <c r="B847" i="11"/>
  <c r="C846" i="11"/>
  <c r="AD367" i="11" l="1"/>
  <c r="AE367" i="11" s="1"/>
  <c r="AF367" i="11" s="1"/>
  <c r="D846" i="11"/>
  <c r="E846" i="11"/>
  <c r="C847" i="11"/>
  <c r="B848" i="11"/>
  <c r="AB368" i="11" l="1"/>
  <c r="AC368" i="11" s="1"/>
  <c r="Z368" i="11"/>
  <c r="A368" i="11"/>
  <c r="D847" i="11"/>
  <c r="E847" i="11"/>
  <c r="K368" i="11"/>
  <c r="L368" i="11" s="1"/>
  <c r="M368" i="11" s="1"/>
  <c r="P368" i="11"/>
  <c r="Q368" i="11" s="1"/>
  <c r="R368" i="11" s="1"/>
  <c r="F368" i="11"/>
  <c r="G368" i="11" s="1"/>
  <c r="H368" i="11" s="1"/>
  <c r="U368" i="11"/>
  <c r="V368" i="11" s="1"/>
  <c r="W368" i="11" s="1"/>
  <c r="B849" i="11"/>
  <c r="C848" i="11"/>
  <c r="D848" i="11" l="1"/>
  <c r="E848" i="11"/>
  <c r="AD368" i="11"/>
  <c r="AE368" i="11" s="1"/>
  <c r="C849" i="11"/>
  <c r="B850" i="11"/>
  <c r="D849" i="11" l="1"/>
  <c r="E849" i="11"/>
  <c r="AF368" i="11"/>
  <c r="A369" i="11"/>
  <c r="Z369" i="11"/>
  <c r="AB369" i="11"/>
  <c r="AC369" i="11" s="1"/>
  <c r="B851" i="11"/>
  <c r="C850" i="11"/>
  <c r="K369" i="11" l="1"/>
  <c r="L369" i="11" s="1"/>
  <c r="M369" i="11" s="1"/>
  <c r="P369" i="11"/>
  <c r="Q369" i="11" s="1"/>
  <c r="R369" i="11" s="1"/>
  <c r="F369" i="11"/>
  <c r="G369" i="11" s="1"/>
  <c r="H369" i="11" s="1"/>
  <c r="U369" i="11"/>
  <c r="V369" i="11" s="1"/>
  <c r="W369" i="11" s="1"/>
  <c r="D850" i="11"/>
  <c r="E850" i="11"/>
  <c r="C851" i="11"/>
  <c r="B852" i="11"/>
  <c r="AD369" i="11" l="1"/>
  <c r="AE369" i="11" s="1"/>
  <c r="B853" i="11"/>
  <c r="C852" i="11"/>
  <c r="D851" i="11"/>
  <c r="E851" i="11"/>
  <c r="D852" i="11" l="1"/>
  <c r="E852" i="11"/>
  <c r="C853" i="11"/>
  <c r="B854" i="11"/>
  <c r="AF369" i="11"/>
  <c r="A370" i="11"/>
  <c r="Z370" i="11"/>
  <c r="AB370" i="11"/>
  <c r="AC370" i="11" s="1"/>
  <c r="B855" i="11" l="1"/>
  <c r="C854" i="11"/>
  <c r="P370" i="11"/>
  <c r="Q370" i="11" s="1"/>
  <c r="R370" i="11" s="1"/>
  <c r="K370" i="11"/>
  <c r="L370" i="11" s="1"/>
  <c r="M370" i="11" s="1"/>
  <c r="F370" i="11"/>
  <c r="G370" i="11" s="1"/>
  <c r="H370" i="11" s="1"/>
  <c r="U370" i="11"/>
  <c r="V370" i="11" s="1"/>
  <c r="W370" i="11" s="1"/>
  <c r="D853" i="11"/>
  <c r="E853" i="11"/>
  <c r="AD370" i="11" l="1"/>
  <c r="AE370" i="11" s="1"/>
  <c r="D854" i="11"/>
  <c r="E854" i="11"/>
  <c r="C855" i="11"/>
  <c r="B856" i="11"/>
  <c r="AF370" i="11" l="1"/>
  <c r="A371" i="11"/>
  <c r="Z371" i="11"/>
  <c r="AB371" i="11"/>
  <c r="AC371" i="11" s="1"/>
  <c r="D855" i="11"/>
  <c r="E855" i="11"/>
  <c r="B857" i="11"/>
  <c r="C856" i="11"/>
  <c r="K371" i="11" l="1"/>
  <c r="L371" i="11" s="1"/>
  <c r="M371" i="11" s="1"/>
  <c r="P371" i="11"/>
  <c r="Q371" i="11" s="1"/>
  <c r="R371" i="11" s="1"/>
  <c r="F371" i="11"/>
  <c r="G371" i="11" s="1"/>
  <c r="H371" i="11" s="1"/>
  <c r="U371" i="11"/>
  <c r="V371" i="11" s="1"/>
  <c r="W371" i="11" s="1"/>
  <c r="D856" i="11"/>
  <c r="E856" i="11"/>
  <c r="C857" i="11"/>
  <c r="B858" i="11"/>
  <c r="AD371" i="11" l="1"/>
  <c r="AE371" i="11" s="1"/>
  <c r="AF371" i="11" s="1"/>
  <c r="A372" i="11"/>
  <c r="Z372" i="11"/>
  <c r="AB372" i="11"/>
  <c r="AC372" i="11" s="1"/>
  <c r="B859" i="11"/>
  <c r="C858" i="11"/>
  <c r="D857" i="11"/>
  <c r="E857" i="11"/>
  <c r="C859" i="11" l="1"/>
  <c r="B860" i="11"/>
  <c r="D858" i="11"/>
  <c r="E858" i="11"/>
  <c r="P372" i="11"/>
  <c r="Q372" i="11" s="1"/>
  <c r="R372" i="11" s="1"/>
  <c r="K372" i="11"/>
  <c r="L372" i="11" s="1"/>
  <c r="M372" i="11" s="1"/>
  <c r="F372" i="11"/>
  <c r="G372" i="11" s="1"/>
  <c r="H372" i="11" s="1"/>
  <c r="U372" i="11"/>
  <c r="V372" i="11" s="1"/>
  <c r="W372" i="11" s="1"/>
  <c r="AD372" i="11" l="1"/>
  <c r="AE372" i="11" s="1"/>
  <c r="AF372" i="11" s="1"/>
  <c r="B861" i="11"/>
  <c r="C860" i="11"/>
  <c r="D859" i="11"/>
  <c r="E859" i="11"/>
  <c r="AB373" i="11" l="1"/>
  <c r="AC373" i="11" s="1"/>
  <c r="Z373" i="11"/>
  <c r="A373" i="11"/>
  <c r="D860" i="11"/>
  <c r="E860" i="11"/>
  <c r="C861" i="11"/>
  <c r="B862" i="11"/>
  <c r="K373" i="11"/>
  <c r="L373" i="11" s="1"/>
  <c r="M373" i="11" s="1"/>
  <c r="F373" i="11"/>
  <c r="G373" i="11" s="1"/>
  <c r="H373" i="11" s="1"/>
  <c r="P373" i="11"/>
  <c r="Q373" i="11" s="1"/>
  <c r="R373" i="11" s="1"/>
  <c r="U373" i="11"/>
  <c r="V373" i="11" s="1"/>
  <c r="W373" i="11" s="1"/>
  <c r="AD373" i="11" l="1"/>
  <c r="AE373" i="11" s="1"/>
  <c r="B863" i="11"/>
  <c r="C862" i="11"/>
  <c r="D861" i="11"/>
  <c r="E861" i="11"/>
  <c r="D862" i="11" l="1"/>
  <c r="E862" i="11"/>
  <c r="C863" i="11"/>
  <c r="B864" i="11"/>
  <c r="AF373" i="11"/>
  <c r="A374" i="11"/>
  <c r="Z374" i="11"/>
  <c r="AB374" i="11"/>
  <c r="AC374" i="11" s="1"/>
  <c r="F374" i="11" l="1"/>
  <c r="G374" i="11" s="1"/>
  <c r="H374" i="11" s="1"/>
  <c r="K374" i="11"/>
  <c r="L374" i="11" s="1"/>
  <c r="M374" i="11" s="1"/>
  <c r="P374" i="11"/>
  <c r="Q374" i="11" s="1"/>
  <c r="R374" i="11" s="1"/>
  <c r="U374" i="11"/>
  <c r="V374" i="11" s="1"/>
  <c r="W374" i="11" s="1"/>
  <c r="D863" i="11"/>
  <c r="E863" i="11"/>
  <c r="B865" i="11"/>
  <c r="C864" i="11"/>
  <c r="D864" i="11" l="1"/>
  <c r="E864" i="11"/>
  <c r="B866" i="11"/>
  <c r="C865" i="11"/>
  <c r="AD374" i="11"/>
  <c r="AE374" i="11" s="1"/>
  <c r="E865" i="11" l="1"/>
  <c r="D865" i="11"/>
  <c r="B867" i="11"/>
  <c r="C866" i="11"/>
  <c r="AF374" i="11"/>
  <c r="A375" i="11"/>
  <c r="Z375" i="11"/>
  <c r="AB375" i="11"/>
  <c r="AC375" i="11" s="1"/>
  <c r="E866" i="11" l="1"/>
  <c r="D866" i="11"/>
  <c r="B868" i="11"/>
  <c r="C867" i="11"/>
  <c r="K375" i="11"/>
  <c r="L375" i="11" s="1"/>
  <c r="M375" i="11" s="1"/>
  <c r="P375" i="11"/>
  <c r="Q375" i="11" s="1"/>
  <c r="R375" i="11" s="1"/>
  <c r="F375" i="11"/>
  <c r="G375" i="11" s="1"/>
  <c r="H375" i="11" s="1"/>
  <c r="U375" i="11"/>
  <c r="V375" i="11" s="1"/>
  <c r="W375" i="11" s="1"/>
  <c r="AD375" i="11" l="1"/>
  <c r="AE375" i="11" s="1"/>
  <c r="E867" i="11"/>
  <c r="D867" i="11"/>
  <c r="B869" i="11"/>
  <c r="C868" i="11"/>
  <c r="AF375" i="11" l="1"/>
  <c r="A376" i="11"/>
  <c r="Z376" i="11"/>
  <c r="AB376" i="11"/>
  <c r="AC376" i="11" s="1"/>
  <c r="E868" i="11"/>
  <c r="D868" i="11"/>
  <c r="B870" i="11"/>
  <c r="C869" i="11"/>
  <c r="K376" i="11" l="1"/>
  <c r="L376" i="11" s="1"/>
  <c r="M376" i="11" s="1"/>
  <c r="P376" i="11"/>
  <c r="Q376" i="11" s="1"/>
  <c r="R376" i="11" s="1"/>
  <c r="F376" i="11"/>
  <c r="G376" i="11" s="1"/>
  <c r="H376" i="11" s="1"/>
  <c r="U376" i="11"/>
  <c r="V376" i="11" s="1"/>
  <c r="W376" i="11" s="1"/>
  <c r="D869" i="11"/>
  <c r="E869" i="11"/>
  <c r="B871" i="11"/>
  <c r="C870" i="11"/>
  <c r="AD376" i="11" l="1"/>
  <c r="AE376" i="11" s="1"/>
  <c r="AF376" i="11" s="1"/>
  <c r="D870" i="11"/>
  <c r="E870" i="11"/>
  <c r="B872" i="11"/>
  <c r="C871" i="11"/>
  <c r="Z377" i="11" l="1"/>
  <c r="AB377" i="11"/>
  <c r="AC377" i="11" s="1"/>
  <c r="A377" i="11"/>
  <c r="K377" i="11"/>
  <c r="L377" i="11" s="1"/>
  <c r="M377" i="11" s="1"/>
  <c r="P377" i="11"/>
  <c r="Q377" i="11" s="1"/>
  <c r="R377" i="11" s="1"/>
  <c r="F377" i="11"/>
  <c r="G377" i="11" s="1"/>
  <c r="H377" i="11" s="1"/>
  <c r="U377" i="11"/>
  <c r="V377" i="11" s="1"/>
  <c r="W377" i="11" s="1"/>
  <c r="D871" i="11"/>
  <c r="E871" i="11"/>
  <c r="C872" i="11"/>
  <c r="B873" i="11"/>
  <c r="AD377" i="11" l="1"/>
  <c r="AE377" i="11" s="1"/>
  <c r="AF377" i="11" s="1"/>
  <c r="B874" i="11"/>
  <c r="C873" i="11"/>
  <c r="D872" i="11"/>
  <c r="E872" i="11"/>
  <c r="Z378" i="11"/>
  <c r="AB378" i="11"/>
  <c r="AC378" i="11" s="1"/>
  <c r="A378" i="11" l="1"/>
  <c r="E873" i="11"/>
  <c r="D873" i="11"/>
  <c r="C874" i="11"/>
  <c r="B875" i="11"/>
  <c r="K378" i="11"/>
  <c r="L378" i="11" s="1"/>
  <c r="M378" i="11" s="1"/>
  <c r="P378" i="11"/>
  <c r="Q378" i="11" s="1"/>
  <c r="R378" i="11" s="1"/>
  <c r="F378" i="11"/>
  <c r="G378" i="11" s="1"/>
  <c r="H378" i="11" s="1"/>
  <c r="U378" i="11"/>
  <c r="V378" i="11" s="1"/>
  <c r="W378" i="11" s="1"/>
  <c r="AD378" i="11" l="1"/>
  <c r="AE378" i="11" s="1"/>
  <c r="AF378" i="11" s="1"/>
  <c r="B876" i="11"/>
  <c r="C875" i="11"/>
  <c r="E874" i="11"/>
  <c r="D874" i="11"/>
  <c r="AB379" i="11" l="1"/>
  <c r="AC379" i="11" s="1"/>
  <c r="Z379" i="11"/>
  <c r="A379" i="11"/>
  <c r="E875" i="11"/>
  <c r="D875" i="11"/>
  <c r="C876" i="11"/>
  <c r="B877" i="11"/>
  <c r="K379" i="11"/>
  <c r="L379" i="11" s="1"/>
  <c r="M379" i="11" s="1"/>
  <c r="F379" i="11"/>
  <c r="G379" i="11" s="1"/>
  <c r="H379" i="11" s="1"/>
  <c r="P379" i="11"/>
  <c r="Q379" i="11" s="1"/>
  <c r="R379" i="11" s="1"/>
  <c r="U379" i="11"/>
  <c r="V379" i="11" s="1"/>
  <c r="W379" i="11" s="1"/>
  <c r="AD379" i="11" l="1"/>
  <c r="AE379" i="11" s="1"/>
  <c r="C877" i="11"/>
  <c r="B878" i="11"/>
  <c r="E876" i="11"/>
  <c r="D876" i="11"/>
  <c r="B879" i="11" l="1"/>
  <c r="C878" i="11"/>
  <c r="D877" i="11"/>
  <c r="E877" i="11"/>
  <c r="AF379" i="11"/>
  <c r="A380" i="11"/>
  <c r="Z380" i="11"/>
  <c r="AB380" i="11"/>
  <c r="AC380" i="11" s="1"/>
  <c r="E878" i="11" l="1"/>
  <c r="D878" i="11"/>
  <c r="C879" i="11"/>
  <c r="B880" i="11"/>
  <c r="K380" i="11"/>
  <c r="L380" i="11" s="1"/>
  <c r="M380" i="11" s="1"/>
  <c r="F380" i="11"/>
  <c r="G380" i="11" s="1"/>
  <c r="H380" i="11" s="1"/>
  <c r="P380" i="11"/>
  <c r="Q380" i="11" s="1"/>
  <c r="R380" i="11" s="1"/>
  <c r="U380" i="11"/>
  <c r="V380" i="11" s="1"/>
  <c r="W380" i="11" s="1"/>
  <c r="AD380" i="11" l="1"/>
  <c r="AE380" i="11" s="1"/>
  <c r="B881" i="11"/>
  <c r="C880" i="11"/>
  <c r="E879" i="11"/>
  <c r="D879" i="11"/>
  <c r="D880" i="11" l="1"/>
  <c r="E880" i="11"/>
  <c r="B882" i="11"/>
  <c r="C881" i="11"/>
  <c r="AF380" i="11"/>
  <c r="A381" i="11"/>
  <c r="Z381" i="11"/>
  <c r="AB381" i="11"/>
  <c r="AC381" i="11" s="1"/>
  <c r="F381" i="11" l="1"/>
  <c r="G381" i="11" s="1"/>
  <c r="H381" i="11" s="1"/>
  <c r="K381" i="11"/>
  <c r="L381" i="11" s="1"/>
  <c r="M381" i="11" s="1"/>
  <c r="P381" i="11"/>
  <c r="Q381" i="11" s="1"/>
  <c r="R381" i="11" s="1"/>
  <c r="U381" i="11"/>
  <c r="V381" i="11" s="1"/>
  <c r="W381" i="11" s="1"/>
  <c r="E881" i="11"/>
  <c r="D881" i="11"/>
  <c r="C882" i="11"/>
  <c r="B883" i="11"/>
  <c r="C883" i="11" l="1"/>
  <c r="B884" i="11"/>
  <c r="E882" i="11"/>
  <c r="D882" i="11"/>
  <c r="AD381" i="11"/>
  <c r="AE381" i="11" s="1"/>
  <c r="C884" i="11" l="1"/>
  <c r="B885" i="11"/>
  <c r="E883" i="11"/>
  <c r="D883" i="11"/>
  <c r="AF381" i="11"/>
  <c r="A382" i="11"/>
  <c r="Z382" i="11"/>
  <c r="AB382" i="11"/>
  <c r="AC382" i="11" s="1"/>
  <c r="C885" i="11" l="1"/>
  <c r="B886" i="11"/>
  <c r="E884" i="11"/>
  <c r="D884" i="11"/>
  <c r="K382" i="11"/>
  <c r="L382" i="11" s="1"/>
  <c r="M382" i="11" s="1"/>
  <c r="P382" i="11"/>
  <c r="Q382" i="11" s="1"/>
  <c r="R382" i="11" s="1"/>
  <c r="F382" i="11"/>
  <c r="G382" i="11" s="1"/>
  <c r="H382" i="11" s="1"/>
  <c r="U382" i="11"/>
  <c r="V382" i="11" s="1"/>
  <c r="W382" i="11" s="1"/>
  <c r="AD382" i="11" l="1"/>
  <c r="AE382" i="11" s="1"/>
  <c r="AF382" i="11" s="1"/>
  <c r="C886" i="11"/>
  <c r="B887" i="11"/>
  <c r="E885" i="11"/>
  <c r="D885" i="11"/>
  <c r="Z383" i="11" l="1"/>
  <c r="AB383" i="11"/>
  <c r="AC383" i="11" s="1"/>
  <c r="A383" i="11"/>
  <c r="K383" i="11"/>
  <c r="L383" i="11" s="1"/>
  <c r="M383" i="11" s="1"/>
  <c r="F383" i="11"/>
  <c r="G383" i="11" s="1"/>
  <c r="H383" i="11" s="1"/>
  <c r="P383" i="11"/>
  <c r="Q383" i="11" s="1"/>
  <c r="R383" i="11" s="1"/>
  <c r="U383" i="11"/>
  <c r="V383" i="11" s="1"/>
  <c r="W383" i="11" s="1"/>
  <c r="C887" i="11"/>
  <c r="B888" i="11"/>
  <c r="E886" i="11"/>
  <c r="D886" i="11"/>
  <c r="AD383" i="11" l="1"/>
  <c r="AE383" i="11" s="1"/>
  <c r="AF383" i="11" s="1"/>
  <c r="C888" i="11"/>
  <c r="B889" i="11"/>
  <c r="E887" i="11"/>
  <c r="D887" i="11"/>
  <c r="AB384" i="11"/>
  <c r="AC384" i="11" s="1"/>
  <c r="A384" i="11" l="1"/>
  <c r="Z384" i="11"/>
  <c r="C889" i="11"/>
  <c r="B890" i="11"/>
  <c r="E888" i="11"/>
  <c r="D888" i="11"/>
  <c r="P384" i="11"/>
  <c r="Q384" i="11" s="1"/>
  <c r="R384" i="11" s="1"/>
  <c r="K384" i="11"/>
  <c r="L384" i="11" s="1"/>
  <c r="M384" i="11" s="1"/>
  <c r="F384" i="11"/>
  <c r="G384" i="11" s="1"/>
  <c r="H384" i="11" s="1"/>
  <c r="U384" i="11"/>
  <c r="V384" i="11" s="1"/>
  <c r="W384" i="11" s="1"/>
  <c r="AD384" i="11" l="1"/>
  <c r="AE384" i="11" s="1"/>
  <c r="A385" i="11" s="1"/>
  <c r="C890" i="11"/>
  <c r="B891" i="11"/>
  <c r="E889" i="11"/>
  <c r="D889" i="11"/>
  <c r="Z385" i="11" l="1"/>
  <c r="AB385" i="11"/>
  <c r="AC385" i="11" s="1"/>
  <c r="AF384" i="11"/>
  <c r="P385" i="11"/>
  <c r="Q385" i="11" s="1"/>
  <c r="R385" i="11" s="1"/>
  <c r="F385" i="11"/>
  <c r="G385" i="11" s="1"/>
  <c r="H385" i="11" s="1"/>
  <c r="K385" i="11"/>
  <c r="L385" i="11" s="1"/>
  <c r="M385" i="11" s="1"/>
  <c r="U385" i="11"/>
  <c r="V385" i="11" s="1"/>
  <c r="W385" i="11" s="1"/>
  <c r="C891" i="11"/>
  <c r="B892" i="11"/>
  <c r="E890" i="11"/>
  <c r="D890" i="11"/>
  <c r="AD385" i="11" l="1"/>
  <c r="AE385" i="11" s="1"/>
  <c r="AF385" i="11" s="1"/>
  <c r="C892" i="11"/>
  <c r="B893" i="11"/>
  <c r="E891" i="11"/>
  <c r="D891" i="11"/>
  <c r="Z386" i="11"/>
  <c r="AB386" i="11"/>
  <c r="AC386" i="11" s="1"/>
  <c r="A386" i="11" l="1"/>
  <c r="C893" i="11"/>
  <c r="B894" i="11"/>
  <c r="E892" i="11"/>
  <c r="D892" i="11"/>
  <c r="K386" i="11"/>
  <c r="L386" i="11" s="1"/>
  <c r="M386" i="11" s="1"/>
  <c r="P386" i="11"/>
  <c r="Q386" i="11" s="1"/>
  <c r="R386" i="11" s="1"/>
  <c r="F386" i="11"/>
  <c r="G386" i="11" s="1"/>
  <c r="H386" i="11" s="1"/>
  <c r="U386" i="11"/>
  <c r="V386" i="11" s="1"/>
  <c r="W386" i="11" s="1"/>
  <c r="AD386" i="11" l="1"/>
  <c r="AE386" i="11" s="1"/>
  <c r="AF386" i="11" s="1"/>
  <c r="C894" i="11"/>
  <c r="B895" i="11"/>
  <c r="AB387" i="11"/>
  <c r="AC387" i="11" s="1"/>
  <c r="E893" i="11"/>
  <c r="D893" i="11"/>
  <c r="Z387" i="11" l="1"/>
  <c r="A387" i="11"/>
  <c r="K387" i="11"/>
  <c r="L387" i="11" s="1"/>
  <c r="M387" i="11" s="1"/>
  <c r="P387" i="11"/>
  <c r="Q387" i="11" s="1"/>
  <c r="R387" i="11" s="1"/>
  <c r="F387" i="11"/>
  <c r="G387" i="11" s="1"/>
  <c r="H387" i="11" s="1"/>
  <c r="U387" i="11"/>
  <c r="V387" i="11" s="1"/>
  <c r="W387" i="11" s="1"/>
  <c r="C895" i="11"/>
  <c r="B896" i="11"/>
  <c r="E894" i="11"/>
  <c r="D894" i="11"/>
  <c r="C896" i="11" l="1"/>
  <c r="B897" i="11"/>
  <c r="E895" i="11"/>
  <c r="D895" i="11"/>
  <c r="AD387" i="11"/>
  <c r="AE387" i="11" s="1"/>
  <c r="C897" i="11" l="1"/>
  <c r="B898" i="11"/>
  <c r="AF387" i="11"/>
  <c r="A388" i="11"/>
  <c r="Z388" i="11"/>
  <c r="AB388" i="11"/>
  <c r="AC388" i="11" s="1"/>
  <c r="E896" i="11"/>
  <c r="D896" i="11"/>
  <c r="K388" i="11" l="1"/>
  <c r="L388" i="11" s="1"/>
  <c r="M388" i="11" s="1"/>
  <c r="P388" i="11"/>
  <c r="Q388" i="11" s="1"/>
  <c r="R388" i="11" s="1"/>
  <c r="F388" i="11"/>
  <c r="G388" i="11" s="1"/>
  <c r="H388" i="11" s="1"/>
  <c r="AD388" i="11" s="1"/>
  <c r="AE388" i="11" s="1"/>
  <c r="U388" i="11"/>
  <c r="V388" i="11" s="1"/>
  <c r="W388" i="11" s="1"/>
  <c r="C898" i="11"/>
  <c r="B899" i="11"/>
  <c r="E897" i="11"/>
  <c r="D897" i="11"/>
  <c r="AF388" i="11" l="1"/>
  <c r="A389" i="11"/>
  <c r="AB389" i="11"/>
  <c r="AC389" i="11" s="1"/>
  <c r="Z389" i="11"/>
  <c r="E898" i="11"/>
  <c r="D898" i="11"/>
  <c r="C899" i="11"/>
  <c r="B900" i="11"/>
  <c r="C900" i="11" l="1"/>
  <c r="B901" i="11"/>
  <c r="E899" i="11"/>
  <c r="D899" i="11"/>
  <c r="P389" i="11"/>
  <c r="Q389" i="11" s="1"/>
  <c r="R389" i="11" s="1"/>
  <c r="F389" i="11"/>
  <c r="G389" i="11" s="1"/>
  <c r="H389" i="11" s="1"/>
  <c r="K389" i="11"/>
  <c r="L389" i="11" s="1"/>
  <c r="M389" i="11" s="1"/>
  <c r="U389" i="11"/>
  <c r="V389" i="11" s="1"/>
  <c r="W389" i="11" s="1"/>
  <c r="AD389" i="11" l="1"/>
  <c r="AE389" i="11" s="1"/>
  <c r="C901" i="11"/>
  <c r="B902" i="11"/>
  <c r="E900" i="11"/>
  <c r="D900" i="11"/>
  <c r="AF389" i="11" l="1"/>
  <c r="A390" i="11"/>
  <c r="Z390" i="11"/>
  <c r="AB390" i="11"/>
  <c r="AC390" i="11" s="1"/>
  <c r="C902" i="11"/>
  <c r="B903" i="11"/>
  <c r="E901" i="11"/>
  <c r="D901" i="11"/>
  <c r="C903" i="11" l="1"/>
  <c r="B904" i="11"/>
  <c r="E902" i="11"/>
  <c r="D902" i="11"/>
  <c r="P390" i="11"/>
  <c r="Q390" i="11" s="1"/>
  <c r="R390" i="11" s="1"/>
  <c r="K390" i="11"/>
  <c r="L390" i="11" s="1"/>
  <c r="M390" i="11" s="1"/>
  <c r="F390" i="11"/>
  <c r="G390" i="11" s="1"/>
  <c r="H390" i="11" s="1"/>
  <c r="U390" i="11"/>
  <c r="V390" i="11" s="1"/>
  <c r="W390" i="11" s="1"/>
  <c r="AD390" i="11" l="1"/>
  <c r="AE390" i="11" s="1"/>
  <c r="AF390" i="11" s="1"/>
  <c r="C904" i="11"/>
  <c r="B905" i="11"/>
  <c r="A391" i="11"/>
  <c r="Z391" i="11"/>
  <c r="AB391" i="11"/>
  <c r="AC391" i="11" s="1"/>
  <c r="E903" i="11"/>
  <c r="D903" i="11"/>
  <c r="P391" i="11" l="1"/>
  <c r="Q391" i="11" s="1"/>
  <c r="R391" i="11" s="1"/>
  <c r="K391" i="11"/>
  <c r="L391" i="11" s="1"/>
  <c r="M391" i="11" s="1"/>
  <c r="F391" i="11"/>
  <c r="G391" i="11" s="1"/>
  <c r="H391" i="11" s="1"/>
  <c r="U391" i="11"/>
  <c r="V391" i="11" s="1"/>
  <c r="W391" i="11" s="1"/>
  <c r="C905" i="11"/>
  <c r="B906" i="11"/>
  <c r="E904" i="11"/>
  <c r="D904" i="11"/>
  <c r="AD391" i="11" l="1"/>
  <c r="AE391" i="11" s="1"/>
  <c r="C906" i="11"/>
  <c r="B907" i="11"/>
  <c r="E905" i="11"/>
  <c r="D905" i="11"/>
  <c r="AF391" i="11" l="1"/>
  <c r="A392" i="11"/>
  <c r="AB392" i="11"/>
  <c r="AC392" i="11" s="1"/>
  <c r="Z392" i="11"/>
  <c r="C907" i="11"/>
  <c r="B908" i="11"/>
  <c r="E906" i="11"/>
  <c r="D906" i="11"/>
  <c r="C908" i="11" l="1"/>
  <c r="B909" i="11"/>
  <c r="E907" i="11"/>
  <c r="D907" i="11"/>
  <c r="P392" i="11"/>
  <c r="Q392" i="11" s="1"/>
  <c r="R392" i="11" s="1"/>
  <c r="F392" i="11"/>
  <c r="G392" i="11" s="1"/>
  <c r="H392" i="11" s="1"/>
  <c r="K392" i="11"/>
  <c r="L392" i="11" s="1"/>
  <c r="M392" i="11" s="1"/>
  <c r="U392" i="11"/>
  <c r="V392" i="11" s="1"/>
  <c r="W392" i="11" s="1"/>
  <c r="C909" i="11" l="1"/>
  <c r="B910" i="11"/>
  <c r="E908" i="11"/>
  <c r="D908" i="11"/>
  <c r="AD392" i="11"/>
  <c r="AE392" i="11" s="1"/>
  <c r="C910" i="11" l="1"/>
  <c r="B911" i="11"/>
  <c r="E909" i="11"/>
  <c r="D909" i="11"/>
  <c r="AF392" i="11"/>
  <c r="A393" i="11"/>
  <c r="AB393" i="11"/>
  <c r="AC393" i="11" s="1"/>
  <c r="Z393" i="11"/>
  <c r="C911" i="11" l="1"/>
  <c r="B912" i="11"/>
  <c r="E910" i="11"/>
  <c r="D910" i="11"/>
  <c r="K393" i="11"/>
  <c r="L393" i="11" s="1"/>
  <c r="M393" i="11" s="1"/>
  <c r="P393" i="11"/>
  <c r="Q393" i="11" s="1"/>
  <c r="R393" i="11" s="1"/>
  <c r="F393" i="11"/>
  <c r="G393" i="11" s="1"/>
  <c r="H393" i="11" s="1"/>
  <c r="U393" i="11"/>
  <c r="V393" i="11" s="1"/>
  <c r="W393" i="11" s="1"/>
  <c r="AD393" i="11" l="1"/>
  <c r="AE393" i="11" s="1"/>
  <c r="A394" i="11" s="1"/>
  <c r="C912" i="11"/>
  <c r="B913" i="11"/>
  <c r="E911" i="11"/>
  <c r="D911" i="11"/>
  <c r="AB394" i="11" l="1"/>
  <c r="AC394" i="11" s="1"/>
  <c r="Z394" i="11"/>
  <c r="AF393" i="11"/>
  <c r="P394" i="11"/>
  <c r="Q394" i="11" s="1"/>
  <c r="R394" i="11" s="1"/>
  <c r="K394" i="11"/>
  <c r="L394" i="11" s="1"/>
  <c r="M394" i="11" s="1"/>
  <c r="F394" i="11"/>
  <c r="G394" i="11" s="1"/>
  <c r="H394" i="11" s="1"/>
  <c r="U394" i="11"/>
  <c r="V394" i="11" s="1"/>
  <c r="W394" i="11" s="1"/>
  <c r="C913" i="11"/>
  <c r="B914" i="11"/>
  <c r="E912" i="11"/>
  <c r="D912" i="11"/>
  <c r="C914" i="11" l="1"/>
  <c r="B915" i="11"/>
  <c r="E913" i="11"/>
  <c r="D913" i="11"/>
  <c r="AD394" i="11"/>
  <c r="AE394" i="11" s="1"/>
  <c r="C915" i="11" l="1"/>
  <c r="B916" i="11"/>
  <c r="E914" i="11"/>
  <c r="D914" i="11"/>
  <c r="AF394" i="11"/>
  <c r="A395" i="11"/>
  <c r="Z395" i="11"/>
  <c r="AB395" i="11"/>
  <c r="AC395" i="11" s="1"/>
  <c r="C916" i="11" l="1"/>
  <c r="B917" i="11"/>
  <c r="E915" i="11"/>
  <c r="D915" i="11"/>
  <c r="P395" i="11"/>
  <c r="Q395" i="11" s="1"/>
  <c r="R395" i="11" s="1"/>
  <c r="F395" i="11"/>
  <c r="G395" i="11" s="1"/>
  <c r="H395" i="11" s="1"/>
  <c r="K395" i="11"/>
  <c r="L395" i="11" s="1"/>
  <c r="M395" i="11" s="1"/>
  <c r="U395" i="11"/>
  <c r="V395" i="11" s="1"/>
  <c r="W395" i="11" s="1"/>
  <c r="C917" i="11" l="1"/>
  <c r="B918" i="11"/>
  <c r="E916" i="11"/>
  <c r="D916" i="11"/>
  <c r="AD395" i="11"/>
  <c r="AE395" i="11" s="1"/>
  <c r="C918" i="11" l="1"/>
  <c r="B919" i="11"/>
  <c r="E917" i="11"/>
  <c r="D917" i="11"/>
  <c r="AF395" i="11"/>
  <c r="A396" i="11"/>
  <c r="Z396" i="11"/>
  <c r="AB396" i="11"/>
  <c r="AC396" i="11" s="1"/>
  <c r="C919" i="11" l="1"/>
  <c r="B920" i="11"/>
  <c r="E918" i="11"/>
  <c r="D918" i="11"/>
  <c r="P396" i="11"/>
  <c r="Q396" i="11" s="1"/>
  <c r="R396" i="11" s="1"/>
  <c r="K396" i="11"/>
  <c r="L396" i="11" s="1"/>
  <c r="M396" i="11" s="1"/>
  <c r="F396" i="11"/>
  <c r="G396" i="11" s="1"/>
  <c r="H396" i="11" s="1"/>
  <c r="U396" i="11"/>
  <c r="V396" i="11" s="1"/>
  <c r="W396" i="11" s="1"/>
  <c r="AD396" i="11" l="1"/>
  <c r="AE396" i="11" s="1"/>
  <c r="C920" i="11"/>
  <c r="B921" i="11"/>
  <c r="AF396" i="11"/>
  <c r="A397" i="11"/>
  <c r="Z397" i="11"/>
  <c r="AB397" i="11"/>
  <c r="AC397" i="11" s="1"/>
  <c r="E919" i="11"/>
  <c r="D919" i="11"/>
  <c r="C921" i="11" l="1"/>
  <c r="B922" i="11"/>
  <c r="E920" i="11"/>
  <c r="D920" i="11"/>
  <c r="P397" i="11"/>
  <c r="Q397" i="11" s="1"/>
  <c r="R397" i="11" s="1"/>
  <c r="K397" i="11"/>
  <c r="L397" i="11" s="1"/>
  <c r="M397" i="11" s="1"/>
  <c r="F397" i="11"/>
  <c r="G397" i="11" s="1"/>
  <c r="H397" i="11" s="1"/>
  <c r="U397" i="11"/>
  <c r="V397" i="11" s="1"/>
  <c r="W397" i="11" s="1"/>
  <c r="AD397" i="11" l="1"/>
  <c r="AE397" i="11" s="1"/>
  <c r="A398" i="11" s="1"/>
  <c r="C922" i="11"/>
  <c r="B923" i="11"/>
  <c r="Z398" i="11"/>
  <c r="AB398" i="11"/>
  <c r="AC398" i="11" s="1"/>
  <c r="E921" i="11"/>
  <c r="D921" i="11"/>
  <c r="AF397" i="11" l="1"/>
  <c r="F398" i="11" s="1"/>
  <c r="G398" i="11" s="1"/>
  <c r="H398" i="11" s="1"/>
  <c r="E922" i="11"/>
  <c r="D922" i="11"/>
  <c r="C923" i="11"/>
  <c r="B924" i="11"/>
  <c r="K398" i="11"/>
  <c r="L398" i="11" s="1"/>
  <c r="M398" i="11" s="1"/>
  <c r="P398" i="11"/>
  <c r="Q398" i="11" s="1"/>
  <c r="R398" i="11" s="1"/>
  <c r="U398" i="11" l="1"/>
  <c r="V398" i="11" s="1"/>
  <c r="W398" i="11" s="1"/>
  <c r="AD398" i="11"/>
  <c r="AE398" i="11" s="1"/>
  <c r="AF398" i="11" s="1"/>
  <c r="C924" i="11"/>
  <c r="B925" i="11"/>
  <c r="E923" i="11"/>
  <c r="D923" i="11"/>
  <c r="AB399" i="11" l="1"/>
  <c r="AC399" i="11" s="1"/>
  <c r="Z399" i="11"/>
  <c r="A399" i="11"/>
  <c r="E924" i="11"/>
  <c r="D924" i="11"/>
  <c r="C925" i="11"/>
  <c r="B926" i="11"/>
  <c r="P399" i="11"/>
  <c r="Q399" i="11" s="1"/>
  <c r="R399" i="11" s="1"/>
  <c r="K399" i="11"/>
  <c r="L399" i="11" s="1"/>
  <c r="M399" i="11" s="1"/>
  <c r="F399" i="11"/>
  <c r="G399" i="11" s="1"/>
  <c r="H399" i="11" s="1"/>
  <c r="U399" i="11"/>
  <c r="V399" i="11" s="1"/>
  <c r="W399" i="11" s="1"/>
  <c r="AD399" i="11" l="1"/>
  <c r="AE399" i="11" s="1"/>
  <c r="AF399" i="11" s="1"/>
  <c r="A400" i="11"/>
  <c r="Z400" i="11"/>
  <c r="AB400" i="11"/>
  <c r="AC400" i="11" s="1"/>
  <c r="C926" i="11"/>
  <c r="B927" i="11"/>
  <c r="E925" i="11"/>
  <c r="D925" i="11"/>
  <c r="E926" i="11" l="1"/>
  <c r="D926" i="11"/>
  <c r="C927" i="11"/>
  <c r="B928" i="11"/>
  <c r="F400" i="11"/>
  <c r="G400" i="11" s="1"/>
  <c r="H400" i="11" s="1"/>
  <c r="P400" i="11"/>
  <c r="Q400" i="11" s="1"/>
  <c r="R400" i="11" s="1"/>
  <c r="K400" i="11"/>
  <c r="L400" i="11" s="1"/>
  <c r="M400" i="11" s="1"/>
  <c r="U400" i="11"/>
  <c r="V400" i="11" s="1"/>
  <c r="W400" i="11" s="1"/>
  <c r="E927" i="11" l="1"/>
  <c r="D927" i="11"/>
  <c r="C928" i="11"/>
  <c r="B929" i="11"/>
  <c r="AD400" i="11"/>
  <c r="AE400" i="11" s="1"/>
  <c r="AF400" i="11" l="1"/>
  <c r="A401" i="11"/>
  <c r="Z401" i="11"/>
  <c r="AB401" i="11"/>
  <c r="AC401" i="11" s="1"/>
  <c r="E928" i="11"/>
  <c r="D928" i="11"/>
  <c r="C929" i="11"/>
  <c r="B930" i="11"/>
  <c r="K401" i="11" l="1"/>
  <c r="L401" i="11" s="1"/>
  <c r="M401" i="11" s="1"/>
  <c r="P401" i="11"/>
  <c r="Q401" i="11" s="1"/>
  <c r="R401" i="11" s="1"/>
  <c r="F401" i="11"/>
  <c r="G401" i="11" s="1"/>
  <c r="H401" i="11" s="1"/>
  <c r="U401" i="11"/>
  <c r="V401" i="11" s="1"/>
  <c r="W401" i="11" s="1"/>
  <c r="C930" i="11"/>
  <c r="B931" i="11"/>
  <c r="E929" i="11"/>
  <c r="D929" i="11"/>
  <c r="C931" i="11" l="1"/>
  <c r="B932" i="11"/>
  <c r="E930" i="11"/>
  <c r="D930" i="11"/>
  <c r="AD401" i="11"/>
  <c r="AE401" i="11" s="1"/>
  <c r="C932" i="11" l="1"/>
  <c r="B933" i="11"/>
  <c r="E931" i="11"/>
  <c r="D931" i="11"/>
  <c r="AF401" i="11"/>
  <c r="A402" i="11"/>
  <c r="Z402" i="11"/>
  <c r="AB402" i="11"/>
  <c r="AC402" i="11" s="1"/>
  <c r="C933" i="11" l="1"/>
  <c r="B934" i="11"/>
  <c r="E932" i="11"/>
  <c r="D932" i="11"/>
  <c r="P402" i="11"/>
  <c r="Q402" i="11" s="1"/>
  <c r="R402" i="11" s="1"/>
  <c r="F402" i="11"/>
  <c r="G402" i="11" s="1"/>
  <c r="H402" i="11" s="1"/>
  <c r="K402" i="11"/>
  <c r="L402" i="11" s="1"/>
  <c r="M402" i="11" s="1"/>
  <c r="U402" i="11"/>
  <c r="V402" i="11" s="1"/>
  <c r="W402" i="11" s="1"/>
  <c r="E933" i="11" l="1"/>
  <c r="D933" i="11"/>
  <c r="C934" i="11"/>
  <c r="B935" i="11"/>
  <c r="AD402" i="11"/>
  <c r="AE402" i="11" s="1"/>
  <c r="E934" i="11" l="1"/>
  <c r="D934" i="11"/>
  <c r="AF402" i="11"/>
  <c r="A403" i="11"/>
  <c r="Z403" i="11"/>
  <c r="AB403" i="11"/>
  <c r="AC403" i="11" s="1"/>
  <c r="C935" i="11"/>
  <c r="B936" i="11"/>
  <c r="E935" i="11" l="1"/>
  <c r="D935" i="11"/>
  <c r="K403" i="11"/>
  <c r="L403" i="11" s="1"/>
  <c r="M403" i="11" s="1"/>
  <c r="P403" i="11"/>
  <c r="Q403" i="11" s="1"/>
  <c r="R403" i="11" s="1"/>
  <c r="F403" i="11"/>
  <c r="G403" i="11" s="1"/>
  <c r="H403" i="11" s="1"/>
  <c r="AD403" i="11" s="1"/>
  <c r="AE403" i="11" s="1"/>
  <c r="U403" i="11"/>
  <c r="V403" i="11" s="1"/>
  <c r="W403" i="11" s="1"/>
  <c r="C936" i="11"/>
  <c r="B937" i="11"/>
  <c r="AF403" i="11" l="1"/>
  <c r="A404" i="11"/>
  <c r="Z404" i="11"/>
  <c r="AB404" i="11"/>
  <c r="AC404" i="11" s="1"/>
  <c r="E936" i="11"/>
  <c r="D936" i="11"/>
  <c r="C937" i="11"/>
  <c r="B938" i="11"/>
  <c r="P404" i="11" l="1"/>
  <c r="Q404" i="11" s="1"/>
  <c r="R404" i="11" s="1"/>
  <c r="K404" i="11"/>
  <c r="L404" i="11" s="1"/>
  <c r="M404" i="11" s="1"/>
  <c r="F404" i="11"/>
  <c r="G404" i="11" s="1"/>
  <c r="H404" i="11" s="1"/>
  <c r="U404" i="11"/>
  <c r="V404" i="11" s="1"/>
  <c r="W404" i="11" s="1"/>
  <c r="C938" i="11"/>
  <c r="B939" i="11"/>
  <c r="E937" i="11"/>
  <c r="D937" i="11"/>
  <c r="E938" i="11" l="1"/>
  <c r="D938" i="11"/>
  <c r="C939" i="11"/>
  <c r="B940" i="11"/>
  <c r="AD404" i="11"/>
  <c r="AE404" i="11" s="1"/>
  <c r="C940" i="11" l="1"/>
  <c r="B941" i="11"/>
  <c r="E939" i="11"/>
  <c r="D939" i="11"/>
  <c r="AF404" i="11"/>
  <c r="A405" i="11"/>
  <c r="Z405" i="11"/>
  <c r="AB405" i="11"/>
  <c r="AC405" i="11" s="1"/>
  <c r="F405" i="11" l="1"/>
  <c r="G405" i="11" s="1"/>
  <c r="H405" i="11" s="1"/>
  <c r="P405" i="11"/>
  <c r="Q405" i="11" s="1"/>
  <c r="R405" i="11" s="1"/>
  <c r="K405" i="11"/>
  <c r="L405" i="11" s="1"/>
  <c r="M405" i="11" s="1"/>
  <c r="U405" i="11"/>
  <c r="V405" i="11" s="1"/>
  <c r="W405" i="11" s="1"/>
  <c r="C941" i="11"/>
  <c r="B942" i="11"/>
  <c r="E940" i="11"/>
  <c r="D940" i="11"/>
  <c r="E941" i="11" l="1"/>
  <c r="D941" i="11"/>
  <c r="AD405" i="11"/>
  <c r="AE405" i="11" s="1"/>
  <c r="C942" i="11"/>
  <c r="B943" i="11"/>
  <c r="E942" i="11" l="1"/>
  <c r="D942" i="11"/>
  <c r="AF405" i="11"/>
  <c r="A406" i="11"/>
  <c r="Z406" i="11"/>
  <c r="AB406" i="11"/>
  <c r="AC406" i="11" s="1"/>
  <c r="C943" i="11"/>
  <c r="B944" i="11"/>
  <c r="E943" i="11" l="1"/>
  <c r="D943" i="11"/>
  <c r="K406" i="11"/>
  <c r="L406" i="11" s="1"/>
  <c r="M406" i="11" s="1"/>
  <c r="F406" i="11"/>
  <c r="G406" i="11" s="1"/>
  <c r="H406" i="11" s="1"/>
  <c r="P406" i="11"/>
  <c r="Q406" i="11" s="1"/>
  <c r="R406" i="11" s="1"/>
  <c r="U406" i="11"/>
  <c r="V406" i="11" s="1"/>
  <c r="W406" i="11" s="1"/>
  <c r="C944" i="11"/>
  <c r="B945" i="11"/>
  <c r="E944" i="11" l="1"/>
  <c r="D944" i="11"/>
  <c r="C945" i="11"/>
  <c r="B946" i="11"/>
  <c r="AD406" i="11"/>
  <c r="AE406" i="11" s="1"/>
  <c r="C946" i="11" l="1"/>
  <c r="B947" i="11"/>
  <c r="E945" i="11"/>
  <c r="D945" i="11"/>
  <c r="AF406" i="11"/>
  <c r="A407" i="11"/>
  <c r="Z407" i="11"/>
  <c r="AB407" i="11"/>
  <c r="AC407" i="11" s="1"/>
  <c r="P407" i="11" l="1"/>
  <c r="Q407" i="11" s="1"/>
  <c r="R407" i="11" s="1"/>
  <c r="K407" i="11"/>
  <c r="L407" i="11" s="1"/>
  <c r="M407" i="11" s="1"/>
  <c r="F407" i="11"/>
  <c r="G407" i="11" s="1"/>
  <c r="H407" i="11" s="1"/>
  <c r="U407" i="11"/>
  <c r="V407" i="11" s="1"/>
  <c r="W407" i="11" s="1"/>
  <c r="C947" i="11"/>
  <c r="B948" i="11"/>
  <c r="E946" i="11"/>
  <c r="D946" i="11"/>
  <c r="AD407" i="11" l="1"/>
  <c r="AE407" i="11" s="1"/>
  <c r="AF407" i="11" s="1"/>
  <c r="A408" i="11"/>
  <c r="Z408" i="11"/>
  <c r="AB408" i="11"/>
  <c r="AC408" i="11" s="1"/>
  <c r="C948" i="11"/>
  <c r="B949" i="11"/>
  <c r="E947" i="11"/>
  <c r="D947" i="11"/>
  <c r="F408" i="11" l="1"/>
  <c r="G408" i="11" s="1"/>
  <c r="H408" i="11" s="1"/>
  <c r="P408" i="11"/>
  <c r="Q408" i="11" s="1"/>
  <c r="R408" i="11" s="1"/>
  <c r="K408" i="11"/>
  <c r="L408" i="11" s="1"/>
  <c r="M408" i="11" s="1"/>
  <c r="U408" i="11"/>
  <c r="V408" i="11" s="1"/>
  <c r="W408" i="11" s="1"/>
  <c r="C949" i="11"/>
  <c r="B950" i="11"/>
  <c r="E948" i="11"/>
  <c r="D948" i="11"/>
  <c r="C950" i="11" l="1"/>
  <c r="B951" i="11"/>
  <c r="E949" i="11"/>
  <c r="D949" i="11"/>
  <c r="AD408" i="11"/>
  <c r="AE408" i="11" s="1"/>
  <c r="AF408" i="11" l="1"/>
  <c r="A409" i="11"/>
  <c r="Z409" i="11"/>
  <c r="AB409" i="11"/>
  <c r="AC409" i="11" s="1"/>
  <c r="C951" i="11"/>
  <c r="B952" i="11"/>
  <c r="E950" i="11"/>
  <c r="D950" i="11"/>
  <c r="E951" i="11" l="1"/>
  <c r="D951" i="11"/>
  <c r="C952" i="11"/>
  <c r="B953" i="11"/>
  <c r="K409" i="11"/>
  <c r="L409" i="11" s="1"/>
  <c r="M409" i="11" s="1"/>
  <c r="P409" i="11"/>
  <c r="Q409" i="11" s="1"/>
  <c r="R409" i="11" s="1"/>
  <c r="F409" i="11"/>
  <c r="G409" i="11" s="1"/>
  <c r="H409" i="11" s="1"/>
  <c r="U409" i="11"/>
  <c r="V409" i="11" s="1"/>
  <c r="W409" i="11" s="1"/>
  <c r="C953" i="11" l="1"/>
  <c r="B954" i="11"/>
  <c r="E952" i="11"/>
  <c r="D952" i="11"/>
  <c r="AD409" i="11"/>
  <c r="AE409" i="11" s="1"/>
  <c r="AF409" i="11" l="1"/>
  <c r="A410" i="11"/>
  <c r="B97" i="4" s="1"/>
  <c r="Z410" i="11"/>
  <c r="AB410" i="11"/>
  <c r="AC410" i="11" s="1"/>
  <c r="C954" i="11"/>
  <c r="B955" i="11"/>
  <c r="E953" i="11"/>
  <c r="D953" i="11"/>
  <c r="E954" i="11" l="1"/>
  <c r="D954" i="11"/>
  <c r="P410" i="11"/>
  <c r="Q410" i="11" s="1"/>
  <c r="R410" i="11" s="1"/>
  <c r="K410" i="11"/>
  <c r="L410" i="11" s="1"/>
  <c r="M410" i="11" s="1"/>
  <c r="F410" i="11"/>
  <c r="G410" i="11" s="1"/>
  <c r="H410" i="11" s="1"/>
  <c r="U410" i="11"/>
  <c r="V410" i="11" s="1"/>
  <c r="W410" i="11" s="1"/>
  <c r="C955" i="11"/>
  <c r="B956" i="11"/>
  <c r="AD410" i="11" l="1"/>
  <c r="AE410" i="11" s="1"/>
  <c r="A411" i="11" s="1"/>
  <c r="E955" i="11"/>
  <c r="D955" i="11"/>
  <c r="C956" i="11"/>
  <c r="B957" i="11"/>
  <c r="Z411" i="11"/>
  <c r="AB411" i="11"/>
  <c r="AC411" i="11" s="1"/>
  <c r="AF410" i="11" l="1"/>
  <c r="K411" i="11"/>
  <c r="L411" i="11" s="1"/>
  <c r="M411" i="11" s="1"/>
  <c r="P411" i="11"/>
  <c r="Q411" i="11" s="1"/>
  <c r="R411" i="11" s="1"/>
  <c r="F411" i="11"/>
  <c r="G411" i="11" s="1"/>
  <c r="H411" i="11" s="1"/>
  <c r="U411" i="11"/>
  <c r="V411" i="11" s="1"/>
  <c r="W411" i="11" s="1"/>
  <c r="C957" i="11"/>
  <c r="B958" i="11"/>
  <c r="E956" i="11"/>
  <c r="D956" i="11"/>
  <c r="AD411" i="11" l="1"/>
  <c r="AE411" i="11" s="1"/>
  <c r="AF411" i="11" s="1"/>
  <c r="C958" i="11"/>
  <c r="B959" i="11"/>
  <c r="E957" i="11"/>
  <c r="D957" i="11"/>
  <c r="AB412" i="11" l="1"/>
  <c r="AC412" i="11" s="1"/>
  <c r="Z412" i="11"/>
  <c r="A412" i="11"/>
  <c r="C959" i="11"/>
  <c r="B960" i="11"/>
  <c r="E958" i="11"/>
  <c r="D958" i="11"/>
  <c r="F412" i="11"/>
  <c r="G412" i="11" s="1"/>
  <c r="H412" i="11" s="1"/>
  <c r="K412" i="11"/>
  <c r="L412" i="11" s="1"/>
  <c r="M412" i="11" s="1"/>
  <c r="P412" i="11"/>
  <c r="Q412" i="11" s="1"/>
  <c r="R412" i="11" s="1"/>
  <c r="U412" i="11"/>
  <c r="V412" i="11" s="1"/>
  <c r="W412" i="11" s="1"/>
  <c r="AD412" i="11" l="1"/>
  <c r="AE412" i="11" s="1"/>
  <c r="C960" i="11"/>
  <c r="B961" i="11"/>
  <c r="D959" i="11"/>
  <c r="E959" i="11"/>
  <c r="B962" i="11" l="1"/>
  <c r="C961" i="11"/>
  <c r="D960" i="11"/>
  <c r="E960" i="11"/>
  <c r="AF412" i="11"/>
  <c r="A413" i="11"/>
  <c r="Z413" i="11"/>
  <c r="AB413" i="11"/>
  <c r="AC413" i="11" s="1"/>
  <c r="K413" i="11" l="1"/>
  <c r="L413" i="11" s="1"/>
  <c r="M413" i="11" s="1"/>
  <c r="P413" i="11"/>
  <c r="Q413" i="11" s="1"/>
  <c r="R413" i="11" s="1"/>
  <c r="F413" i="11"/>
  <c r="G413" i="11" s="1"/>
  <c r="H413" i="11" s="1"/>
  <c r="U413" i="11"/>
  <c r="V413" i="11" s="1"/>
  <c r="W413" i="11" s="1"/>
  <c r="C962" i="11"/>
  <c r="B963" i="11"/>
  <c r="D961" i="11"/>
  <c r="E961" i="11"/>
  <c r="AD413" i="11" l="1"/>
  <c r="AE413" i="11" s="1"/>
  <c r="AF413" i="11" s="1"/>
  <c r="B964" i="11"/>
  <c r="C963" i="11"/>
  <c r="D962" i="11"/>
  <c r="E962" i="11"/>
  <c r="Z414" i="11" l="1"/>
  <c r="AB414" i="11"/>
  <c r="AC414" i="11" s="1"/>
  <c r="A414" i="11"/>
  <c r="D963" i="11"/>
  <c r="E963" i="11"/>
  <c r="C964" i="11"/>
  <c r="B965" i="11"/>
  <c r="P414" i="11"/>
  <c r="Q414" i="11" s="1"/>
  <c r="R414" i="11" s="1"/>
  <c r="F414" i="11"/>
  <c r="G414" i="11" s="1"/>
  <c r="H414" i="11" s="1"/>
  <c r="K414" i="11"/>
  <c r="L414" i="11" s="1"/>
  <c r="M414" i="11" s="1"/>
  <c r="U414" i="11"/>
  <c r="V414" i="11" s="1"/>
  <c r="W414" i="11" s="1"/>
  <c r="B966" i="11" l="1"/>
  <c r="C965" i="11"/>
  <c r="D964" i="11"/>
  <c r="E964" i="11"/>
  <c r="AD414" i="11"/>
  <c r="AE414" i="11" s="1"/>
  <c r="AF414" i="11" l="1"/>
  <c r="A415" i="11"/>
  <c r="Z415" i="11"/>
  <c r="AB415" i="11"/>
  <c r="AC415" i="11" s="1"/>
  <c r="D965" i="11"/>
  <c r="E965" i="11"/>
  <c r="C966" i="11"/>
  <c r="B967" i="11"/>
  <c r="P415" i="11" l="1"/>
  <c r="Q415" i="11" s="1"/>
  <c r="R415" i="11" s="1"/>
  <c r="F415" i="11"/>
  <c r="G415" i="11" s="1"/>
  <c r="H415" i="11" s="1"/>
  <c r="K415" i="11"/>
  <c r="L415" i="11" s="1"/>
  <c r="M415" i="11" s="1"/>
  <c r="U415" i="11"/>
  <c r="V415" i="11" s="1"/>
  <c r="W415" i="11" s="1"/>
  <c r="B968" i="11"/>
  <c r="C967" i="11"/>
  <c r="D966" i="11"/>
  <c r="E966" i="11"/>
  <c r="D967" i="11" l="1"/>
  <c r="E967" i="11"/>
  <c r="C968" i="11"/>
  <c r="B969" i="11"/>
  <c r="AD415" i="11"/>
  <c r="AE415" i="11" s="1"/>
  <c r="B970" i="11" l="1"/>
  <c r="C969" i="11"/>
  <c r="D968" i="11"/>
  <c r="E968" i="11"/>
  <c r="AF415" i="11"/>
  <c r="A416" i="11"/>
  <c r="Z416" i="11"/>
  <c r="AB416" i="11"/>
  <c r="AC416" i="11" s="1"/>
  <c r="D969" i="11" l="1"/>
  <c r="E969" i="11"/>
  <c r="C970" i="11"/>
  <c r="B971" i="11"/>
  <c r="K416" i="11"/>
  <c r="L416" i="11" s="1"/>
  <c r="M416" i="11" s="1"/>
  <c r="P416" i="11"/>
  <c r="Q416" i="11" s="1"/>
  <c r="R416" i="11" s="1"/>
  <c r="F416" i="11"/>
  <c r="G416" i="11" s="1"/>
  <c r="H416" i="11" s="1"/>
  <c r="U416" i="11"/>
  <c r="V416" i="11" s="1"/>
  <c r="W416" i="11" s="1"/>
  <c r="AD416" i="11" l="1"/>
  <c r="AE416" i="11" s="1"/>
  <c r="AF416" i="11" s="1"/>
  <c r="B972" i="11"/>
  <c r="C971" i="11"/>
  <c r="D970" i="11"/>
  <c r="E970" i="11"/>
  <c r="AB417" i="11" l="1"/>
  <c r="AC417" i="11" s="1"/>
  <c r="Z417" i="11"/>
  <c r="A417" i="11"/>
  <c r="D971" i="11"/>
  <c r="E971" i="11"/>
  <c r="C972" i="11"/>
  <c r="B973" i="11"/>
  <c r="F417" i="11"/>
  <c r="G417" i="11" s="1"/>
  <c r="H417" i="11" s="1"/>
  <c r="P417" i="11"/>
  <c r="Q417" i="11" s="1"/>
  <c r="R417" i="11" s="1"/>
  <c r="K417" i="11"/>
  <c r="L417" i="11" s="1"/>
  <c r="M417" i="11" s="1"/>
  <c r="U417" i="11"/>
  <c r="V417" i="11" s="1"/>
  <c r="W417" i="11" s="1"/>
  <c r="AD417" i="11" l="1"/>
  <c r="AE417" i="11" s="1"/>
  <c r="B974" i="11"/>
  <c r="C973" i="11"/>
  <c r="D972" i="11"/>
  <c r="E972" i="11"/>
  <c r="D973" i="11" l="1"/>
  <c r="E973" i="11"/>
  <c r="C974" i="11"/>
  <c r="B975" i="11"/>
  <c r="AF417" i="11"/>
  <c r="A418" i="11"/>
  <c r="Z418" i="11"/>
  <c r="AB418" i="11"/>
  <c r="AC418" i="11" s="1"/>
  <c r="K418" i="11" l="1"/>
  <c r="L418" i="11" s="1"/>
  <c r="M418" i="11" s="1"/>
  <c r="P418" i="11"/>
  <c r="Q418" i="11" s="1"/>
  <c r="R418" i="11" s="1"/>
  <c r="F418" i="11"/>
  <c r="G418" i="11" s="1"/>
  <c r="H418" i="11" s="1"/>
  <c r="U418" i="11"/>
  <c r="V418" i="11" s="1"/>
  <c r="W418" i="11" s="1"/>
  <c r="B976" i="11"/>
  <c r="C975" i="11"/>
  <c r="D974" i="11"/>
  <c r="E974" i="11"/>
  <c r="D975" i="11" l="1"/>
  <c r="E975" i="11"/>
  <c r="C976" i="11"/>
  <c r="B977" i="11"/>
  <c r="AD418" i="11"/>
  <c r="AE418" i="11" s="1"/>
  <c r="AF418" i="11" l="1"/>
  <c r="A419" i="11"/>
  <c r="Z419" i="11"/>
  <c r="AB419" i="11"/>
  <c r="AC419" i="11" s="1"/>
  <c r="B978" i="11"/>
  <c r="C977" i="11"/>
  <c r="D976" i="11"/>
  <c r="E976" i="11"/>
  <c r="D977" i="11" l="1"/>
  <c r="E977" i="11"/>
  <c r="C978" i="11"/>
  <c r="B979" i="11"/>
  <c r="K419" i="11"/>
  <c r="L419" i="11" s="1"/>
  <c r="M419" i="11" s="1"/>
  <c r="P419" i="11"/>
  <c r="Q419" i="11" s="1"/>
  <c r="R419" i="11" s="1"/>
  <c r="F419" i="11"/>
  <c r="G419" i="11" s="1"/>
  <c r="H419" i="11" s="1"/>
  <c r="U419" i="11"/>
  <c r="V419" i="11" s="1"/>
  <c r="W419" i="11" s="1"/>
  <c r="AD419" i="11" l="1"/>
  <c r="AE419" i="11" s="1"/>
  <c r="AF419" i="11" s="1"/>
  <c r="B980" i="11"/>
  <c r="C979" i="11"/>
  <c r="D978" i="11"/>
  <c r="E978" i="11"/>
  <c r="AB420" i="11" l="1"/>
  <c r="AC420" i="11" s="1"/>
  <c r="Z420" i="11"/>
  <c r="A420" i="11"/>
  <c r="P420" i="11"/>
  <c r="Q420" i="11" s="1"/>
  <c r="R420" i="11" s="1"/>
  <c r="K420" i="11"/>
  <c r="L420" i="11" s="1"/>
  <c r="M420" i="11" s="1"/>
  <c r="F420" i="11"/>
  <c r="G420" i="11" s="1"/>
  <c r="H420" i="11" s="1"/>
  <c r="U420" i="11"/>
  <c r="V420" i="11" s="1"/>
  <c r="W420" i="11" s="1"/>
  <c r="D979" i="11"/>
  <c r="E979" i="11"/>
  <c r="B981" i="11"/>
  <c r="C980" i="11"/>
  <c r="B982" i="11" l="1"/>
  <c r="C981" i="11"/>
  <c r="AD420" i="11"/>
  <c r="AE420" i="11" s="1"/>
  <c r="E980" i="11"/>
  <c r="D980" i="11"/>
  <c r="E981" i="11" l="1"/>
  <c r="D981" i="11"/>
  <c r="B983" i="11"/>
  <c r="C982" i="11"/>
  <c r="AF420" i="11"/>
  <c r="A421" i="11"/>
  <c r="Z421" i="11"/>
  <c r="AB421" i="11"/>
  <c r="AC421" i="11" s="1"/>
  <c r="K421" i="11" l="1"/>
  <c r="L421" i="11" s="1"/>
  <c r="M421" i="11" s="1"/>
  <c r="P421" i="11"/>
  <c r="Q421" i="11" s="1"/>
  <c r="R421" i="11" s="1"/>
  <c r="F421" i="11"/>
  <c r="G421" i="11" s="1"/>
  <c r="H421" i="11" s="1"/>
  <c r="U421" i="11"/>
  <c r="V421" i="11" s="1"/>
  <c r="W421" i="11" s="1"/>
  <c r="E982" i="11"/>
  <c r="D982" i="11"/>
  <c r="B984" i="11"/>
  <c r="C983" i="11"/>
  <c r="AD421" i="11" l="1"/>
  <c r="AE421" i="11" s="1"/>
  <c r="E983" i="11"/>
  <c r="D983" i="11"/>
  <c r="B985" i="11"/>
  <c r="C984" i="11"/>
  <c r="AF421" i="11" l="1"/>
  <c r="A422" i="11"/>
  <c r="Z422" i="11"/>
  <c r="AB422" i="11"/>
  <c r="AC422" i="11" s="1"/>
  <c r="E984" i="11"/>
  <c r="D984" i="11"/>
  <c r="B986" i="11"/>
  <c r="C985" i="11"/>
  <c r="K422" i="11" l="1"/>
  <c r="L422" i="11" s="1"/>
  <c r="M422" i="11" s="1"/>
  <c r="P422" i="11"/>
  <c r="Q422" i="11" s="1"/>
  <c r="R422" i="11" s="1"/>
  <c r="F422" i="11"/>
  <c r="G422" i="11" s="1"/>
  <c r="H422" i="11" s="1"/>
  <c r="U422" i="11"/>
  <c r="V422" i="11" s="1"/>
  <c r="W422" i="11" s="1"/>
  <c r="E985" i="11"/>
  <c r="D985" i="11"/>
  <c r="B987" i="11"/>
  <c r="C986" i="11"/>
  <c r="AD422" i="11" l="1"/>
  <c r="AE422" i="11" s="1"/>
  <c r="E986" i="11"/>
  <c r="D986" i="11"/>
  <c r="B988" i="11"/>
  <c r="C987" i="11"/>
  <c r="AF422" i="11" l="1"/>
  <c r="A423" i="11"/>
  <c r="Z423" i="11"/>
  <c r="AB423" i="11"/>
  <c r="AC423" i="11" s="1"/>
  <c r="E987" i="11"/>
  <c r="D987" i="11"/>
  <c r="B989" i="11"/>
  <c r="C988" i="11"/>
  <c r="P423" i="11" l="1"/>
  <c r="Q423" i="11" s="1"/>
  <c r="R423" i="11" s="1"/>
  <c r="K423" i="11"/>
  <c r="L423" i="11" s="1"/>
  <c r="M423" i="11" s="1"/>
  <c r="F423" i="11"/>
  <c r="G423" i="11" s="1"/>
  <c r="H423" i="11" s="1"/>
  <c r="U423" i="11"/>
  <c r="V423" i="11" s="1"/>
  <c r="W423" i="11" s="1"/>
  <c r="E988" i="11"/>
  <c r="D988" i="11"/>
  <c r="B990" i="11"/>
  <c r="C989" i="11"/>
  <c r="AD423" i="11" l="1"/>
  <c r="AE423" i="11" s="1"/>
  <c r="AF423" i="11" s="1"/>
  <c r="Z424" i="11"/>
  <c r="E989" i="11"/>
  <c r="D989" i="11"/>
  <c r="B991" i="11"/>
  <c r="C990" i="11"/>
  <c r="AB424" i="11" l="1"/>
  <c r="AC424" i="11" s="1"/>
  <c r="A424" i="11"/>
  <c r="E990" i="11"/>
  <c r="D990" i="11"/>
  <c r="B992" i="11"/>
  <c r="C991" i="11"/>
  <c r="P424" i="11"/>
  <c r="Q424" i="11" s="1"/>
  <c r="R424" i="11" s="1"/>
  <c r="K424" i="11"/>
  <c r="L424" i="11" s="1"/>
  <c r="M424" i="11" s="1"/>
  <c r="F424" i="11"/>
  <c r="G424" i="11" s="1"/>
  <c r="H424" i="11" s="1"/>
  <c r="U424" i="11"/>
  <c r="V424" i="11" s="1"/>
  <c r="W424" i="11" s="1"/>
  <c r="AD424" i="11" l="1"/>
  <c r="AE424" i="11" s="1"/>
  <c r="AF424" i="11" s="1"/>
  <c r="E991" i="11"/>
  <c r="D991" i="11"/>
  <c r="B993" i="11"/>
  <c r="C992" i="11"/>
  <c r="Z425" i="11" l="1"/>
  <c r="AB425" i="11"/>
  <c r="AC425" i="11" s="1"/>
  <c r="A425" i="11"/>
  <c r="E992" i="11"/>
  <c r="D992" i="11"/>
  <c r="K425" i="11"/>
  <c r="L425" i="11" s="1"/>
  <c r="M425" i="11" s="1"/>
  <c r="P425" i="11"/>
  <c r="Q425" i="11" s="1"/>
  <c r="R425" i="11" s="1"/>
  <c r="F425" i="11"/>
  <c r="G425" i="11" s="1"/>
  <c r="H425" i="11" s="1"/>
  <c r="U425" i="11"/>
  <c r="V425" i="11" s="1"/>
  <c r="W425" i="11" s="1"/>
  <c r="B994" i="11"/>
  <c r="C993" i="11"/>
  <c r="AD425" i="11" l="1"/>
  <c r="AE425" i="11" s="1"/>
  <c r="AF425" i="11" s="1"/>
  <c r="E993" i="11"/>
  <c r="D993" i="11"/>
  <c r="B995" i="11"/>
  <c r="C994" i="11"/>
  <c r="A426" i="11"/>
  <c r="AB426" i="11"/>
  <c r="AC426" i="11" s="1"/>
  <c r="Z426" i="11"/>
  <c r="F426" i="11" l="1"/>
  <c r="G426" i="11" s="1"/>
  <c r="H426" i="11" s="1"/>
  <c r="K426" i="11"/>
  <c r="L426" i="11" s="1"/>
  <c r="M426" i="11" s="1"/>
  <c r="P426" i="11"/>
  <c r="Q426" i="11" s="1"/>
  <c r="R426" i="11" s="1"/>
  <c r="U426" i="11"/>
  <c r="V426" i="11" s="1"/>
  <c r="W426" i="11" s="1"/>
  <c r="E994" i="11"/>
  <c r="D994" i="11"/>
  <c r="B996" i="11"/>
  <c r="C995" i="11"/>
  <c r="E995" i="11" l="1"/>
  <c r="D995" i="11"/>
  <c r="B997" i="11"/>
  <c r="C996" i="11"/>
  <c r="AD426" i="11"/>
  <c r="AE426" i="11" s="1"/>
  <c r="AF426" i="11" l="1"/>
  <c r="A427" i="11"/>
  <c r="Z427" i="11"/>
  <c r="AB427" i="11"/>
  <c r="AC427" i="11" s="1"/>
  <c r="E996" i="11"/>
  <c r="D996" i="11"/>
  <c r="B998" i="11"/>
  <c r="C997" i="11"/>
  <c r="K427" i="11" l="1"/>
  <c r="L427" i="11" s="1"/>
  <c r="M427" i="11" s="1"/>
  <c r="P427" i="11"/>
  <c r="Q427" i="11" s="1"/>
  <c r="R427" i="11" s="1"/>
  <c r="F427" i="11"/>
  <c r="G427" i="11" s="1"/>
  <c r="H427" i="11" s="1"/>
  <c r="U427" i="11"/>
  <c r="V427" i="11" s="1"/>
  <c r="W427" i="11" s="1"/>
  <c r="E997" i="11"/>
  <c r="D997" i="11"/>
  <c r="B999" i="11"/>
  <c r="C998" i="11"/>
  <c r="AD427" i="11" l="1"/>
  <c r="AE427" i="11" s="1"/>
  <c r="E998" i="11"/>
  <c r="D998" i="11"/>
  <c r="B1000" i="11"/>
  <c r="C999" i="11"/>
  <c r="B1001" i="11" l="1"/>
  <c r="C1000" i="11"/>
  <c r="AF427" i="11"/>
  <c r="A428" i="11"/>
  <c r="Z428" i="11"/>
  <c r="AB428" i="11"/>
  <c r="AC428" i="11" s="1"/>
  <c r="E999" i="11"/>
  <c r="D999" i="11"/>
  <c r="B1002" i="11" l="1"/>
  <c r="C1001" i="11"/>
  <c r="P428" i="11"/>
  <c r="Q428" i="11" s="1"/>
  <c r="R428" i="11" s="1"/>
  <c r="K428" i="11"/>
  <c r="L428" i="11" s="1"/>
  <c r="M428" i="11" s="1"/>
  <c r="F428" i="11"/>
  <c r="G428" i="11" s="1"/>
  <c r="H428" i="11" s="1"/>
  <c r="U428" i="11"/>
  <c r="V428" i="11" s="1"/>
  <c r="W428" i="11" s="1"/>
  <c r="E1000" i="11"/>
  <c r="D1000" i="11"/>
  <c r="AD428" i="11" l="1"/>
  <c r="AE428" i="11" s="1"/>
  <c r="AF428" i="11" s="1"/>
  <c r="E1001" i="11"/>
  <c r="D1001" i="11"/>
  <c r="B1003" i="11"/>
  <c r="C1002" i="11"/>
  <c r="AB429" i="11" l="1"/>
  <c r="AC429" i="11" s="1"/>
  <c r="Z429" i="11"/>
  <c r="A429" i="11"/>
  <c r="P429" i="11"/>
  <c r="Q429" i="11" s="1"/>
  <c r="R429" i="11" s="1"/>
  <c r="F429" i="11"/>
  <c r="G429" i="11" s="1"/>
  <c r="H429" i="11" s="1"/>
  <c r="K429" i="11"/>
  <c r="L429" i="11" s="1"/>
  <c r="M429" i="11" s="1"/>
  <c r="U429" i="11"/>
  <c r="V429" i="11" s="1"/>
  <c r="W429" i="11" s="1"/>
  <c r="E1002" i="11"/>
  <c r="D1002" i="11"/>
  <c r="B1004" i="11"/>
  <c r="C1003" i="11"/>
  <c r="E1003" i="11" l="1"/>
  <c r="D1003" i="11"/>
  <c r="AD429" i="11"/>
  <c r="AE429" i="11" s="1"/>
  <c r="B1005" i="11"/>
  <c r="C1004" i="11"/>
  <c r="E1004" i="11" l="1"/>
  <c r="D1004" i="11"/>
  <c r="B1006" i="11"/>
  <c r="C1005" i="11"/>
  <c r="AF429" i="11"/>
  <c r="A430" i="11"/>
  <c r="Z430" i="11"/>
  <c r="AB430" i="11"/>
  <c r="AC430" i="11" s="1"/>
  <c r="E1005" i="11" l="1"/>
  <c r="D1005" i="11"/>
  <c r="K430" i="11"/>
  <c r="L430" i="11" s="1"/>
  <c r="M430" i="11" s="1"/>
  <c r="P430" i="11"/>
  <c r="Q430" i="11" s="1"/>
  <c r="R430" i="11" s="1"/>
  <c r="F430" i="11"/>
  <c r="G430" i="11" s="1"/>
  <c r="H430" i="11" s="1"/>
  <c r="U430" i="11"/>
  <c r="V430" i="11" s="1"/>
  <c r="W430" i="11" s="1"/>
  <c r="B1007" i="11"/>
  <c r="C1006" i="11"/>
  <c r="AD430" i="11" l="1"/>
  <c r="AE430" i="11" s="1"/>
  <c r="AF430" i="11" s="1"/>
  <c r="E1006" i="11"/>
  <c r="D1006" i="11"/>
  <c r="B1008" i="11"/>
  <c r="C1007" i="11"/>
  <c r="AB431" i="11" l="1"/>
  <c r="AC431" i="11" s="1"/>
  <c r="Z431" i="11"/>
  <c r="A431" i="11"/>
  <c r="B1009" i="11"/>
  <c r="C1008" i="11"/>
  <c r="K431" i="11"/>
  <c r="L431" i="11" s="1"/>
  <c r="M431" i="11" s="1"/>
  <c r="F431" i="11"/>
  <c r="G431" i="11" s="1"/>
  <c r="H431" i="11" s="1"/>
  <c r="P431" i="11"/>
  <c r="Q431" i="11" s="1"/>
  <c r="R431" i="11" s="1"/>
  <c r="U431" i="11"/>
  <c r="V431" i="11" s="1"/>
  <c r="W431" i="11" s="1"/>
  <c r="E1007" i="11"/>
  <c r="D1007" i="11"/>
  <c r="E1008" i="11" l="1"/>
  <c r="D1008" i="11"/>
  <c r="AD431" i="11"/>
  <c r="AE431" i="11" s="1"/>
  <c r="B1010" i="11"/>
  <c r="C1009" i="11"/>
  <c r="E1009" i="11" l="1"/>
  <c r="D1009" i="11"/>
  <c r="AF431" i="11"/>
  <c r="A432" i="11"/>
  <c r="Z432" i="11"/>
  <c r="AB432" i="11"/>
  <c r="AC432" i="11" s="1"/>
  <c r="B1011" i="11"/>
  <c r="C1010" i="11"/>
  <c r="B1012" i="11" l="1"/>
  <c r="C1011" i="11"/>
  <c r="E1010" i="11"/>
  <c r="D1010" i="11"/>
  <c r="F432" i="11"/>
  <c r="G432" i="11" s="1"/>
  <c r="H432" i="11" s="1"/>
  <c r="P432" i="11"/>
  <c r="Q432" i="11" s="1"/>
  <c r="R432" i="11" s="1"/>
  <c r="K432" i="11"/>
  <c r="L432" i="11" s="1"/>
  <c r="M432" i="11" s="1"/>
  <c r="U432" i="11"/>
  <c r="V432" i="11" s="1"/>
  <c r="W432" i="11" s="1"/>
  <c r="E1011" i="11" l="1"/>
  <c r="D1011" i="11"/>
  <c r="B1013" i="11"/>
  <c r="C1012" i="11"/>
  <c r="AD432" i="11"/>
  <c r="AE432" i="11" s="1"/>
  <c r="AF432" i="11" l="1"/>
  <c r="A433" i="11"/>
  <c r="Z433" i="11"/>
  <c r="AB433" i="11"/>
  <c r="AC433" i="11" s="1"/>
  <c r="E1012" i="11"/>
  <c r="D1012" i="11"/>
  <c r="B1014" i="11"/>
  <c r="C1013" i="11"/>
  <c r="P433" i="11" l="1"/>
  <c r="Q433" i="11" s="1"/>
  <c r="R433" i="11" s="1"/>
  <c r="K433" i="11"/>
  <c r="L433" i="11" s="1"/>
  <c r="M433" i="11" s="1"/>
  <c r="F433" i="11"/>
  <c r="G433" i="11" s="1"/>
  <c r="H433" i="11" s="1"/>
  <c r="U433" i="11"/>
  <c r="V433" i="11" s="1"/>
  <c r="W433" i="11" s="1"/>
  <c r="B1015" i="11"/>
  <c r="C1014" i="11"/>
  <c r="E1013" i="11"/>
  <c r="D1013" i="11"/>
  <c r="AD433" i="11" l="1"/>
  <c r="AE433" i="11" s="1"/>
  <c r="AF433" i="11" s="1"/>
  <c r="E1014" i="11"/>
  <c r="D1014" i="11"/>
  <c r="B1016" i="11"/>
  <c r="C1015" i="11"/>
  <c r="AB434" i="11" l="1"/>
  <c r="AC434" i="11" s="1"/>
  <c r="Z434" i="11"/>
  <c r="A434" i="11"/>
  <c r="P434" i="11"/>
  <c r="Q434" i="11" s="1"/>
  <c r="R434" i="11" s="1"/>
  <c r="F434" i="11"/>
  <c r="G434" i="11" s="1"/>
  <c r="H434" i="11" s="1"/>
  <c r="K434" i="11"/>
  <c r="L434" i="11" s="1"/>
  <c r="M434" i="11" s="1"/>
  <c r="U434" i="11"/>
  <c r="V434" i="11" s="1"/>
  <c r="W434" i="11" s="1"/>
  <c r="E1015" i="11"/>
  <c r="D1015" i="11"/>
  <c r="B1017" i="11"/>
  <c r="C1016" i="11"/>
  <c r="AD434" i="11" l="1"/>
  <c r="AE434" i="11" s="1"/>
  <c r="E1016" i="11"/>
  <c r="D1016" i="11"/>
  <c r="B1018" i="11"/>
  <c r="C1017" i="11"/>
  <c r="E1017" i="11" l="1"/>
  <c r="D1017" i="11"/>
  <c r="B1019" i="11"/>
  <c r="C1018" i="11"/>
  <c r="AF434" i="11"/>
  <c r="A435" i="11"/>
  <c r="Z435" i="11"/>
  <c r="AB435" i="11"/>
  <c r="AC435" i="11" s="1"/>
  <c r="K435" i="11" l="1"/>
  <c r="L435" i="11" s="1"/>
  <c r="M435" i="11" s="1"/>
  <c r="P435" i="11"/>
  <c r="Q435" i="11" s="1"/>
  <c r="R435" i="11" s="1"/>
  <c r="F435" i="11"/>
  <c r="G435" i="11" s="1"/>
  <c r="H435" i="11" s="1"/>
  <c r="U435" i="11"/>
  <c r="V435" i="11" s="1"/>
  <c r="W435" i="11" s="1"/>
  <c r="E1018" i="11"/>
  <c r="D1018" i="11"/>
  <c r="B1020" i="11"/>
  <c r="C1019" i="11"/>
  <c r="AD435" i="11" l="1"/>
  <c r="AE435" i="11" s="1"/>
  <c r="B1021" i="11"/>
  <c r="C1020" i="11"/>
  <c r="E1019" i="11"/>
  <c r="D1019" i="11"/>
  <c r="E1020" i="11" l="1"/>
  <c r="D1020" i="11"/>
  <c r="B1022" i="11"/>
  <c r="C1021" i="11"/>
  <c r="AF435" i="11"/>
  <c r="A436" i="11"/>
  <c r="Z436" i="11"/>
  <c r="AB436" i="11"/>
  <c r="AC436" i="11" s="1"/>
  <c r="F436" i="11" l="1"/>
  <c r="G436" i="11" s="1"/>
  <c r="H436" i="11" s="1"/>
  <c r="P436" i="11"/>
  <c r="Q436" i="11" s="1"/>
  <c r="R436" i="11" s="1"/>
  <c r="K436" i="11"/>
  <c r="L436" i="11" s="1"/>
  <c r="M436" i="11" s="1"/>
  <c r="U436" i="11"/>
  <c r="V436" i="11" s="1"/>
  <c r="W436" i="11" s="1"/>
  <c r="E1021" i="11"/>
  <c r="D1021" i="11"/>
  <c r="B1023" i="11"/>
  <c r="C1022" i="11"/>
  <c r="E1022" i="11" l="1"/>
  <c r="D1022" i="11"/>
  <c r="AD436" i="11"/>
  <c r="AE436" i="11" s="1"/>
  <c r="B1024" i="11"/>
  <c r="C1023" i="11"/>
  <c r="B1025" i="11" l="1"/>
  <c r="C1024" i="11"/>
  <c r="AF436" i="11"/>
  <c r="A437" i="11"/>
  <c r="Z437" i="11"/>
  <c r="AB437" i="11"/>
  <c r="AC437" i="11" s="1"/>
  <c r="E1023" i="11"/>
  <c r="D1023" i="11"/>
  <c r="E1024" i="11" l="1"/>
  <c r="D1024" i="11"/>
  <c r="B1026" i="11"/>
  <c r="C1025" i="11"/>
  <c r="P437" i="11"/>
  <c r="Q437" i="11" s="1"/>
  <c r="R437" i="11" s="1"/>
  <c r="K437" i="11"/>
  <c r="L437" i="11" s="1"/>
  <c r="M437" i="11" s="1"/>
  <c r="F437" i="11"/>
  <c r="G437" i="11" s="1"/>
  <c r="H437" i="11" s="1"/>
  <c r="U437" i="11"/>
  <c r="V437" i="11" s="1"/>
  <c r="W437" i="11" s="1"/>
  <c r="E1025" i="11" l="1"/>
  <c r="D1025" i="11"/>
  <c r="B1027" i="11"/>
  <c r="C1026" i="11"/>
  <c r="AD437" i="11"/>
  <c r="AE437" i="11" s="1"/>
  <c r="E1026" i="11" l="1"/>
  <c r="D1026" i="11"/>
  <c r="B1028" i="11"/>
  <c r="C1027" i="11"/>
  <c r="AF437" i="11"/>
  <c r="A438" i="11"/>
  <c r="Z438" i="11"/>
  <c r="AB438" i="11"/>
  <c r="AC438" i="11" s="1"/>
  <c r="P438" i="11" l="1"/>
  <c r="Q438" i="11" s="1"/>
  <c r="R438" i="11" s="1"/>
  <c r="F438" i="11"/>
  <c r="G438" i="11" s="1"/>
  <c r="H438" i="11" s="1"/>
  <c r="K438" i="11"/>
  <c r="L438" i="11" s="1"/>
  <c r="M438" i="11" s="1"/>
  <c r="U438" i="11"/>
  <c r="V438" i="11" s="1"/>
  <c r="W438" i="11" s="1"/>
  <c r="E1027" i="11"/>
  <c r="D1027" i="11"/>
  <c r="B1029" i="11"/>
  <c r="C1028" i="11"/>
  <c r="E1028" i="11" l="1"/>
  <c r="D1028" i="11"/>
  <c r="AD438" i="11"/>
  <c r="AE438" i="11" s="1"/>
  <c r="C1029" i="11"/>
  <c r="B1030" i="11"/>
  <c r="E1029" i="11" l="1"/>
  <c r="D1029" i="11"/>
  <c r="AF438" i="11"/>
  <c r="A439" i="11"/>
  <c r="Z439" i="11"/>
  <c r="AB439" i="11"/>
  <c r="AC439" i="11" s="1"/>
  <c r="C1030" i="11"/>
  <c r="B1031" i="11"/>
  <c r="C1031" i="11" l="1"/>
  <c r="B1032" i="11"/>
  <c r="K439" i="11"/>
  <c r="L439" i="11" s="1"/>
  <c r="M439" i="11" s="1"/>
  <c r="P439" i="11"/>
  <c r="Q439" i="11" s="1"/>
  <c r="R439" i="11" s="1"/>
  <c r="F439" i="11"/>
  <c r="G439" i="11" s="1"/>
  <c r="H439" i="11" s="1"/>
  <c r="U439" i="11"/>
  <c r="V439" i="11" s="1"/>
  <c r="W439" i="11" s="1"/>
  <c r="E1030" i="11"/>
  <c r="D1030" i="11"/>
  <c r="AD439" i="11" l="1"/>
  <c r="AE439" i="11" s="1"/>
  <c r="AF439" i="11" s="1"/>
  <c r="C1032" i="11"/>
  <c r="B1033" i="11"/>
  <c r="E1031" i="11"/>
  <c r="D1031" i="11"/>
  <c r="Z440" i="11" l="1"/>
  <c r="AB440" i="11"/>
  <c r="AC440" i="11" s="1"/>
  <c r="A440" i="11"/>
  <c r="C1033" i="11"/>
  <c r="B1034" i="11"/>
  <c r="E1032" i="11"/>
  <c r="D1032" i="11"/>
  <c r="P440" i="11"/>
  <c r="Q440" i="11" s="1"/>
  <c r="R440" i="11" s="1"/>
  <c r="K440" i="11"/>
  <c r="L440" i="11" s="1"/>
  <c r="M440" i="11" s="1"/>
  <c r="F440" i="11"/>
  <c r="G440" i="11" s="1"/>
  <c r="H440" i="11" s="1"/>
  <c r="U440" i="11"/>
  <c r="V440" i="11" s="1"/>
  <c r="W440" i="11" s="1"/>
  <c r="C1034" i="11" l="1"/>
  <c r="B1035" i="11"/>
  <c r="AD440" i="11"/>
  <c r="AE440" i="11" s="1"/>
  <c r="E1033" i="11"/>
  <c r="D1033" i="11"/>
  <c r="AF440" i="11" l="1"/>
  <c r="A441" i="11"/>
  <c r="Z441" i="11"/>
  <c r="AB441" i="11"/>
  <c r="AC441" i="11" s="1"/>
  <c r="C1035" i="11"/>
  <c r="B1036" i="11"/>
  <c r="E1034" i="11"/>
  <c r="D1034" i="11"/>
  <c r="E1035" i="11" l="1"/>
  <c r="D1035" i="11"/>
  <c r="P441" i="11"/>
  <c r="Q441" i="11" s="1"/>
  <c r="R441" i="11" s="1"/>
  <c r="F441" i="11"/>
  <c r="G441" i="11" s="1"/>
  <c r="H441" i="11" s="1"/>
  <c r="K441" i="11"/>
  <c r="L441" i="11" s="1"/>
  <c r="M441" i="11" s="1"/>
  <c r="U441" i="11"/>
  <c r="V441" i="11" s="1"/>
  <c r="W441" i="11" s="1"/>
  <c r="C1036" i="11"/>
  <c r="B1037" i="11"/>
  <c r="C1037" i="11" l="1"/>
  <c r="B1038" i="11"/>
  <c r="AD441" i="11"/>
  <c r="AE441" i="11" s="1"/>
  <c r="E1036" i="11"/>
  <c r="D1036" i="11"/>
  <c r="AF441" i="11" l="1"/>
  <c r="A442" i="11"/>
  <c r="Z442" i="11"/>
  <c r="AB442" i="11"/>
  <c r="AC442" i="11" s="1"/>
  <c r="B1039" i="11"/>
  <c r="C1038" i="11"/>
  <c r="D1037" i="11"/>
  <c r="E1037" i="11"/>
  <c r="C1039" i="11" l="1"/>
  <c r="B1040" i="11"/>
  <c r="E1038" i="11"/>
  <c r="D1038" i="11"/>
  <c r="P442" i="11"/>
  <c r="Q442" i="11" s="1"/>
  <c r="R442" i="11" s="1"/>
  <c r="K442" i="11"/>
  <c r="L442" i="11" s="1"/>
  <c r="M442" i="11" s="1"/>
  <c r="F442" i="11"/>
  <c r="G442" i="11" s="1"/>
  <c r="H442" i="11" s="1"/>
  <c r="U442" i="11"/>
  <c r="V442" i="11" s="1"/>
  <c r="W442" i="11" s="1"/>
  <c r="AD442" i="11" l="1"/>
  <c r="AE442" i="11" s="1"/>
  <c r="AF442" i="11" s="1"/>
  <c r="D1039" i="11"/>
  <c r="E1039" i="11"/>
  <c r="B1041" i="11"/>
  <c r="C1040" i="11"/>
  <c r="AB443" i="11" l="1"/>
  <c r="AC443" i="11" s="1"/>
  <c r="Z443" i="11"/>
  <c r="A443" i="11"/>
  <c r="P443" i="11"/>
  <c r="Q443" i="11" s="1"/>
  <c r="R443" i="11" s="1"/>
  <c r="F443" i="11"/>
  <c r="G443" i="11" s="1"/>
  <c r="H443" i="11" s="1"/>
  <c r="K443" i="11"/>
  <c r="L443" i="11" s="1"/>
  <c r="M443" i="11" s="1"/>
  <c r="U443" i="11"/>
  <c r="V443" i="11" s="1"/>
  <c r="W443" i="11" s="1"/>
  <c r="E1040" i="11"/>
  <c r="D1040" i="11"/>
  <c r="C1041" i="11"/>
  <c r="B1042" i="11"/>
  <c r="C1042" i="11" l="1"/>
  <c r="B1043" i="11"/>
  <c r="AD443" i="11"/>
  <c r="AE443" i="11" s="1"/>
  <c r="E1041" i="11"/>
  <c r="D1041" i="11"/>
  <c r="AF443" i="11" l="1"/>
  <c r="A444" i="11"/>
  <c r="Z444" i="11"/>
  <c r="AB444" i="11"/>
  <c r="AC444" i="11" s="1"/>
  <c r="C1043" i="11"/>
  <c r="B1044" i="11"/>
  <c r="E1042" i="11"/>
  <c r="D1042" i="11"/>
  <c r="C1044" i="11" l="1"/>
  <c r="B1045" i="11"/>
  <c r="E1043" i="11"/>
  <c r="D1043" i="11"/>
  <c r="P444" i="11"/>
  <c r="Q444" i="11" s="1"/>
  <c r="R444" i="11" s="1"/>
  <c r="K444" i="11"/>
  <c r="L444" i="11" s="1"/>
  <c r="M444" i="11" s="1"/>
  <c r="F444" i="11"/>
  <c r="G444" i="11" s="1"/>
  <c r="H444" i="11" s="1"/>
  <c r="U444" i="11"/>
  <c r="V444" i="11" s="1"/>
  <c r="W444" i="11" s="1"/>
  <c r="AD444" i="11" l="1"/>
  <c r="AE444" i="11" s="1"/>
  <c r="AF444" i="11" s="1"/>
  <c r="E1044" i="11"/>
  <c r="D1044" i="11"/>
  <c r="C1045" i="11"/>
  <c r="B1046" i="11"/>
  <c r="Z445" i="11" l="1"/>
  <c r="AB445" i="11"/>
  <c r="AC445" i="11" s="1"/>
  <c r="A445" i="11"/>
  <c r="K445" i="11"/>
  <c r="L445" i="11" s="1"/>
  <c r="M445" i="11" s="1"/>
  <c r="P445" i="11"/>
  <c r="Q445" i="11" s="1"/>
  <c r="R445" i="11" s="1"/>
  <c r="F445" i="11"/>
  <c r="G445" i="11" s="1"/>
  <c r="H445" i="11" s="1"/>
  <c r="U445" i="11"/>
  <c r="V445" i="11" s="1"/>
  <c r="W445" i="11" s="1"/>
  <c r="C1046" i="11"/>
  <c r="B1047" i="11"/>
  <c r="E1045" i="11"/>
  <c r="D1045" i="11"/>
  <c r="C1047" i="11" l="1"/>
  <c r="B1048" i="11"/>
  <c r="E1046" i="11"/>
  <c r="D1046" i="11"/>
  <c r="AD445" i="11"/>
  <c r="AE445" i="11" s="1"/>
  <c r="AF445" i="11" l="1"/>
  <c r="A446" i="11"/>
  <c r="Z446" i="11"/>
  <c r="AB446" i="11"/>
  <c r="AC446" i="11" s="1"/>
  <c r="C1048" i="11"/>
  <c r="B1049" i="11"/>
  <c r="E1047" i="11"/>
  <c r="D1047" i="11"/>
  <c r="C1049" i="11" l="1"/>
  <c r="B1050" i="11"/>
  <c r="E1048" i="11"/>
  <c r="D1048" i="11"/>
  <c r="P446" i="11"/>
  <c r="Q446" i="11" s="1"/>
  <c r="R446" i="11" s="1"/>
  <c r="F446" i="11"/>
  <c r="G446" i="11" s="1"/>
  <c r="H446" i="11" s="1"/>
  <c r="K446" i="11"/>
  <c r="L446" i="11" s="1"/>
  <c r="M446" i="11" s="1"/>
  <c r="U446" i="11"/>
  <c r="V446" i="11" s="1"/>
  <c r="W446" i="11" s="1"/>
  <c r="E1049" i="11" l="1"/>
  <c r="D1049" i="11"/>
  <c r="C1050" i="11"/>
  <c r="B1051" i="11"/>
  <c r="AD446" i="11"/>
  <c r="AE446" i="11" s="1"/>
  <c r="E1050" i="11" l="1"/>
  <c r="D1050" i="11"/>
  <c r="AF446" i="11"/>
  <c r="A447" i="11"/>
  <c r="Z447" i="11"/>
  <c r="AB447" i="11"/>
  <c r="AC447" i="11" s="1"/>
  <c r="C1051" i="11"/>
  <c r="B1052" i="11"/>
  <c r="C1052" i="11" l="1"/>
  <c r="B1053" i="11"/>
  <c r="P447" i="11"/>
  <c r="Q447" i="11" s="1"/>
  <c r="R447" i="11" s="1"/>
  <c r="K447" i="11"/>
  <c r="L447" i="11" s="1"/>
  <c r="M447" i="11" s="1"/>
  <c r="F447" i="11"/>
  <c r="G447" i="11" s="1"/>
  <c r="H447" i="11" s="1"/>
  <c r="U447" i="11"/>
  <c r="V447" i="11" s="1"/>
  <c r="W447" i="11" s="1"/>
  <c r="E1051" i="11"/>
  <c r="D1051" i="11"/>
  <c r="AD447" i="11" l="1"/>
  <c r="AE447" i="11" s="1"/>
  <c r="AF447" i="11" s="1"/>
  <c r="C1053" i="11"/>
  <c r="B1054" i="11"/>
  <c r="E1052" i="11"/>
  <c r="D1052" i="11"/>
  <c r="A448" i="11" l="1"/>
  <c r="Z448" i="11"/>
  <c r="AB448" i="11"/>
  <c r="AC448" i="11" s="1"/>
  <c r="K448" i="11"/>
  <c r="L448" i="11" s="1"/>
  <c r="M448" i="11" s="1"/>
  <c r="P448" i="11"/>
  <c r="Q448" i="11" s="1"/>
  <c r="R448" i="11" s="1"/>
  <c r="F448" i="11"/>
  <c r="G448" i="11" s="1"/>
  <c r="H448" i="11" s="1"/>
  <c r="U448" i="11"/>
  <c r="V448" i="11" s="1"/>
  <c r="W448" i="11" s="1"/>
  <c r="C1054" i="11"/>
  <c r="B1055" i="11"/>
  <c r="E1053" i="11"/>
  <c r="D1053" i="11"/>
  <c r="AD448" i="11" l="1"/>
  <c r="AE448" i="11" s="1"/>
  <c r="AF448" i="11" s="1"/>
  <c r="C1055" i="11"/>
  <c r="B1056" i="11"/>
  <c r="A449" i="11"/>
  <c r="Z449" i="11"/>
  <c r="AB449" i="11"/>
  <c r="AC449" i="11" s="1"/>
  <c r="E1054" i="11"/>
  <c r="D1054" i="11"/>
  <c r="C1056" i="11" l="1"/>
  <c r="B1057" i="11"/>
  <c r="E1055" i="11"/>
  <c r="D1055" i="11"/>
  <c r="P449" i="11"/>
  <c r="Q449" i="11" s="1"/>
  <c r="R449" i="11" s="1"/>
  <c r="F449" i="11"/>
  <c r="G449" i="11" s="1"/>
  <c r="H449" i="11" s="1"/>
  <c r="K449" i="11"/>
  <c r="L449" i="11" s="1"/>
  <c r="M449" i="11" s="1"/>
  <c r="U449" i="11"/>
  <c r="V449" i="11" s="1"/>
  <c r="W449" i="11" s="1"/>
  <c r="AD449" i="11" l="1"/>
  <c r="AE449" i="11" s="1"/>
  <c r="C1057" i="11"/>
  <c r="B1058" i="11"/>
  <c r="E1056" i="11"/>
  <c r="D1056" i="11"/>
  <c r="AF449" i="11" l="1"/>
  <c r="A450" i="11"/>
  <c r="Z450" i="11"/>
  <c r="AB450" i="11"/>
  <c r="AC450" i="11" s="1"/>
  <c r="C1058" i="11"/>
  <c r="B1059" i="11"/>
  <c r="E1057" i="11"/>
  <c r="D1057" i="11"/>
  <c r="C1059" i="11" l="1"/>
  <c r="B1060" i="11"/>
  <c r="E1058" i="11"/>
  <c r="D1058" i="11"/>
  <c r="F450" i="11"/>
  <c r="G450" i="11" s="1"/>
  <c r="H450" i="11" s="1"/>
  <c r="P450" i="11"/>
  <c r="Q450" i="11" s="1"/>
  <c r="R450" i="11" s="1"/>
  <c r="K450" i="11"/>
  <c r="L450" i="11" s="1"/>
  <c r="M450" i="11" s="1"/>
  <c r="U450" i="11"/>
  <c r="V450" i="11" s="1"/>
  <c r="W450" i="11" s="1"/>
  <c r="C1060" i="11" l="1"/>
  <c r="B1061" i="11"/>
  <c r="E1059" i="11"/>
  <c r="D1059" i="11"/>
  <c r="AD450" i="11"/>
  <c r="AE450" i="11" s="1"/>
  <c r="C1061" i="11" l="1"/>
  <c r="B1062" i="11"/>
  <c r="E1060" i="11"/>
  <c r="D1060" i="11"/>
  <c r="AF450" i="11"/>
  <c r="A451" i="11"/>
  <c r="Z451" i="11"/>
  <c r="AB451" i="11"/>
  <c r="AC451" i="11" s="1"/>
  <c r="C1062" i="11" l="1"/>
  <c r="B1063" i="11"/>
  <c r="E1061" i="11"/>
  <c r="D1061" i="11"/>
  <c r="P451" i="11"/>
  <c r="Q451" i="11" s="1"/>
  <c r="R451" i="11" s="1"/>
  <c r="K451" i="11"/>
  <c r="L451" i="11" s="1"/>
  <c r="M451" i="11" s="1"/>
  <c r="F451" i="11"/>
  <c r="G451" i="11" s="1"/>
  <c r="H451" i="11" s="1"/>
  <c r="U451" i="11"/>
  <c r="V451" i="11" s="1"/>
  <c r="W451" i="11" s="1"/>
  <c r="AD451" i="11" l="1"/>
  <c r="AE451" i="11" s="1"/>
  <c r="AF451" i="11" s="1"/>
  <c r="E1062" i="11"/>
  <c r="D1062" i="11"/>
  <c r="C1063" i="11"/>
  <c r="B1064" i="11"/>
  <c r="AB452" i="11" l="1"/>
  <c r="AC452" i="11" s="1"/>
  <c r="Z452" i="11"/>
  <c r="A452" i="11"/>
  <c r="C1064" i="11"/>
  <c r="B1065" i="11"/>
  <c r="E1063" i="11"/>
  <c r="D1063" i="11"/>
  <c r="F452" i="11"/>
  <c r="G452" i="11" s="1"/>
  <c r="H452" i="11" s="1"/>
  <c r="P452" i="11"/>
  <c r="Q452" i="11" s="1"/>
  <c r="R452" i="11" s="1"/>
  <c r="K452" i="11"/>
  <c r="L452" i="11" s="1"/>
  <c r="M452" i="11" s="1"/>
  <c r="U452" i="11"/>
  <c r="V452" i="11" s="1"/>
  <c r="W452" i="11" s="1"/>
  <c r="AD452" i="11" l="1"/>
  <c r="AE452" i="11" s="1"/>
  <c r="C1065" i="11"/>
  <c r="B1066" i="11"/>
  <c r="E1064" i="11"/>
  <c r="D1064" i="11"/>
  <c r="C1066" i="11" l="1"/>
  <c r="B1067" i="11"/>
  <c r="E1065" i="11"/>
  <c r="D1065" i="11"/>
  <c r="AF452" i="11"/>
  <c r="A453" i="11"/>
  <c r="Z453" i="11"/>
  <c r="AB453" i="11"/>
  <c r="AC453" i="11" s="1"/>
  <c r="C1067" i="11" l="1"/>
  <c r="B1068" i="11"/>
  <c r="E1066" i="11"/>
  <c r="D1066" i="11"/>
  <c r="K453" i="11"/>
  <c r="L453" i="11" s="1"/>
  <c r="M453" i="11" s="1"/>
  <c r="P453" i="11"/>
  <c r="Q453" i="11" s="1"/>
  <c r="R453" i="11" s="1"/>
  <c r="F453" i="11"/>
  <c r="G453" i="11" s="1"/>
  <c r="H453" i="11" s="1"/>
  <c r="AD453" i="11" s="1"/>
  <c r="AE453" i="11" s="1"/>
  <c r="U453" i="11"/>
  <c r="V453" i="11" s="1"/>
  <c r="W453" i="11" s="1"/>
  <c r="C1068" i="11" l="1"/>
  <c r="B1069" i="11"/>
  <c r="AF453" i="11"/>
  <c r="A454" i="11"/>
  <c r="Z454" i="11"/>
  <c r="AB454" i="11"/>
  <c r="AC454" i="11" s="1"/>
  <c r="E1067" i="11"/>
  <c r="D1067" i="11"/>
  <c r="K454" i="11" l="1"/>
  <c r="L454" i="11" s="1"/>
  <c r="M454" i="11" s="1"/>
  <c r="P454" i="11"/>
  <c r="Q454" i="11" s="1"/>
  <c r="R454" i="11" s="1"/>
  <c r="F454" i="11"/>
  <c r="G454" i="11" s="1"/>
  <c r="H454" i="11" s="1"/>
  <c r="U454" i="11"/>
  <c r="V454" i="11" s="1"/>
  <c r="W454" i="11" s="1"/>
  <c r="C1069" i="11"/>
  <c r="B1070" i="11"/>
  <c r="E1068" i="11"/>
  <c r="D1068" i="11"/>
  <c r="C1070" i="11" l="1"/>
  <c r="B1071" i="11"/>
  <c r="E1069" i="11"/>
  <c r="D1069" i="11"/>
  <c r="AD454" i="11"/>
  <c r="AE454" i="11" s="1"/>
  <c r="C1071" i="11" l="1"/>
  <c r="B1072" i="11"/>
  <c r="E1070" i="11"/>
  <c r="D1070" i="11"/>
  <c r="AF454" i="11"/>
  <c r="A455" i="11"/>
  <c r="Z455" i="11"/>
  <c r="AB455" i="11"/>
  <c r="AC455" i="11" s="1"/>
  <c r="C1072" i="11" l="1"/>
  <c r="B1073" i="11"/>
  <c r="E1071" i="11"/>
  <c r="D1071" i="11"/>
  <c r="P455" i="11"/>
  <c r="Q455" i="11" s="1"/>
  <c r="R455" i="11" s="1"/>
  <c r="K455" i="11"/>
  <c r="L455" i="11" s="1"/>
  <c r="M455" i="11" s="1"/>
  <c r="F455" i="11"/>
  <c r="G455" i="11" s="1"/>
  <c r="H455" i="11" s="1"/>
  <c r="U455" i="11"/>
  <c r="V455" i="11" s="1"/>
  <c r="W455" i="11" s="1"/>
  <c r="AD455" i="11" l="1"/>
  <c r="AE455" i="11" s="1"/>
  <c r="AF455" i="11" s="1"/>
  <c r="C1073" i="11"/>
  <c r="B1074" i="11"/>
  <c r="E1072" i="11"/>
  <c r="D1072" i="11"/>
  <c r="AB456" i="11" l="1"/>
  <c r="AC456" i="11" s="1"/>
  <c r="Z456" i="11"/>
  <c r="A456" i="11"/>
  <c r="P456" i="11"/>
  <c r="Q456" i="11" s="1"/>
  <c r="R456" i="11" s="1"/>
  <c r="K456" i="11"/>
  <c r="L456" i="11" s="1"/>
  <c r="M456" i="11" s="1"/>
  <c r="F456" i="11"/>
  <c r="G456" i="11" s="1"/>
  <c r="H456" i="11" s="1"/>
  <c r="U456" i="11"/>
  <c r="V456" i="11" s="1"/>
  <c r="W456" i="11" s="1"/>
  <c r="C1074" i="11"/>
  <c r="B1075" i="11"/>
  <c r="E1073" i="11"/>
  <c r="D1073" i="11"/>
  <c r="C1075" i="11" l="1"/>
  <c r="B1076" i="11"/>
  <c r="E1074" i="11"/>
  <c r="D1074" i="11"/>
  <c r="AD456" i="11"/>
  <c r="AE456" i="11" s="1"/>
  <c r="C1076" i="11" l="1"/>
  <c r="B1077" i="11"/>
  <c r="E1075" i="11"/>
  <c r="D1075" i="11"/>
  <c r="AF456" i="11"/>
  <c r="A457" i="11"/>
  <c r="Z457" i="11"/>
  <c r="AB457" i="11"/>
  <c r="AC457" i="11" s="1"/>
  <c r="C1077" i="11" l="1"/>
  <c r="B1078" i="11"/>
  <c r="E1076" i="11"/>
  <c r="D1076" i="11"/>
  <c r="K457" i="11"/>
  <c r="L457" i="11" s="1"/>
  <c r="M457" i="11" s="1"/>
  <c r="P457" i="11"/>
  <c r="Q457" i="11" s="1"/>
  <c r="R457" i="11" s="1"/>
  <c r="F457" i="11"/>
  <c r="G457" i="11" s="1"/>
  <c r="H457" i="11" s="1"/>
  <c r="U457" i="11"/>
  <c r="V457" i="11" s="1"/>
  <c r="W457" i="11" s="1"/>
  <c r="AD457" i="11" l="1"/>
  <c r="AE457" i="11" s="1"/>
  <c r="A458" i="11" s="1"/>
  <c r="C1078" i="11"/>
  <c r="B1079" i="11"/>
  <c r="E1077" i="11"/>
  <c r="D1077" i="11"/>
  <c r="AB458" i="11" l="1"/>
  <c r="AC458" i="11" s="1"/>
  <c r="Z458" i="11"/>
  <c r="AF457" i="11"/>
  <c r="F458" i="11"/>
  <c r="G458" i="11" s="1"/>
  <c r="H458" i="11" s="1"/>
  <c r="P458" i="11"/>
  <c r="Q458" i="11" s="1"/>
  <c r="R458" i="11" s="1"/>
  <c r="K458" i="11"/>
  <c r="L458" i="11" s="1"/>
  <c r="M458" i="11" s="1"/>
  <c r="U458" i="11"/>
  <c r="V458" i="11" s="1"/>
  <c r="W458" i="11" s="1"/>
  <c r="C1079" i="11"/>
  <c r="B1080" i="11"/>
  <c r="E1078" i="11"/>
  <c r="D1078" i="11"/>
  <c r="AD458" i="11" l="1"/>
  <c r="AE458" i="11" s="1"/>
  <c r="C1080" i="11"/>
  <c r="B1081" i="11"/>
  <c r="E1079" i="11"/>
  <c r="D1079" i="11"/>
  <c r="AF458" i="11" l="1"/>
  <c r="A459" i="11"/>
  <c r="AB459" i="11"/>
  <c r="AC459" i="11" s="1"/>
  <c r="Z459" i="11"/>
  <c r="C1081" i="11"/>
  <c r="B1082" i="11"/>
  <c r="E1080" i="11"/>
  <c r="D1080" i="11"/>
  <c r="C1082" i="11" l="1"/>
  <c r="B1083" i="11"/>
  <c r="E1081" i="11"/>
  <c r="D1081" i="11"/>
  <c r="P459" i="11"/>
  <c r="Q459" i="11" s="1"/>
  <c r="R459" i="11" s="1"/>
  <c r="K459" i="11"/>
  <c r="L459" i="11" s="1"/>
  <c r="M459" i="11" s="1"/>
  <c r="F459" i="11"/>
  <c r="G459" i="11" s="1"/>
  <c r="H459" i="11" s="1"/>
  <c r="AD459" i="11" s="1"/>
  <c r="AE459" i="11" s="1"/>
  <c r="U459" i="11"/>
  <c r="V459" i="11" s="1"/>
  <c r="W459" i="11" s="1"/>
  <c r="C1083" i="11" l="1"/>
  <c r="B1084" i="11"/>
  <c r="AF459" i="11"/>
  <c r="A460" i="11"/>
  <c r="Z460" i="11"/>
  <c r="AB460" i="11"/>
  <c r="AC460" i="11" s="1"/>
  <c r="E1082" i="11"/>
  <c r="D1082" i="11"/>
  <c r="C1084" i="11" l="1"/>
  <c r="B1085" i="11"/>
  <c r="E1083" i="11"/>
  <c r="D1083" i="11"/>
  <c r="K460" i="11"/>
  <c r="L460" i="11" s="1"/>
  <c r="M460" i="11" s="1"/>
  <c r="P460" i="11"/>
  <c r="Q460" i="11" s="1"/>
  <c r="R460" i="11" s="1"/>
  <c r="F460" i="11"/>
  <c r="G460" i="11" s="1"/>
  <c r="H460" i="11" s="1"/>
  <c r="U460" i="11"/>
  <c r="V460" i="11" s="1"/>
  <c r="W460" i="11" s="1"/>
  <c r="AD460" i="11" l="1"/>
  <c r="AE460" i="11" s="1"/>
  <c r="AF460" i="11" s="1"/>
  <c r="C1085" i="11"/>
  <c r="B1086" i="11"/>
  <c r="E1084" i="11"/>
  <c r="D1084" i="11"/>
  <c r="AB461" i="11" l="1"/>
  <c r="AC461" i="11" s="1"/>
  <c r="Z461" i="11"/>
  <c r="A461" i="11"/>
  <c r="P461" i="11"/>
  <c r="Q461" i="11" s="1"/>
  <c r="R461" i="11" s="1"/>
  <c r="K461" i="11"/>
  <c r="L461" i="11" s="1"/>
  <c r="M461" i="11" s="1"/>
  <c r="F461" i="11"/>
  <c r="G461" i="11" s="1"/>
  <c r="H461" i="11" s="1"/>
  <c r="U461" i="11"/>
  <c r="V461" i="11" s="1"/>
  <c r="W461" i="11" s="1"/>
  <c r="C1086" i="11"/>
  <c r="B1087" i="11"/>
  <c r="E1085" i="11"/>
  <c r="D1085" i="11"/>
  <c r="C1087" i="11" l="1"/>
  <c r="B1088" i="11"/>
  <c r="E1086" i="11"/>
  <c r="D1086" i="11"/>
  <c r="AD461" i="11"/>
  <c r="AE461" i="11" s="1"/>
  <c r="C1088" i="11" l="1"/>
  <c r="B1089" i="11"/>
  <c r="E1087" i="11"/>
  <c r="D1087" i="11"/>
  <c r="AF461" i="11"/>
  <c r="A462" i="11"/>
  <c r="Z462" i="11"/>
  <c r="AB462" i="11"/>
  <c r="AC462" i="11" s="1"/>
  <c r="E1088" i="11" l="1"/>
  <c r="D1088" i="11"/>
  <c r="P462" i="11"/>
  <c r="Q462" i="11" s="1"/>
  <c r="R462" i="11" s="1"/>
  <c r="F462" i="11"/>
  <c r="G462" i="11" s="1"/>
  <c r="H462" i="11" s="1"/>
  <c r="K462" i="11"/>
  <c r="L462" i="11" s="1"/>
  <c r="M462" i="11" s="1"/>
  <c r="U462" i="11"/>
  <c r="V462" i="11" s="1"/>
  <c r="W462" i="11" s="1"/>
  <c r="C1089" i="11"/>
  <c r="B1090" i="11"/>
  <c r="AD462" i="11" l="1"/>
  <c r="AE462" i="11" s="1"/>
  <c r="AF462" i="11" s="1"/>
  <c r="C1090" i="11"/>
  <c r="B1091" i="11"/>
  <c r="E1089" i="11"/>
  <c r="D1089" i="11"/>
  <c r="Z463" i="11" l="1"/>
  <c r="AB463" i="11"/>
  <c r="AC463" i="11" s="1"/>
  <c r="A463" i="11"/>
  <c r="C1091" i="11"/>
  <c r="B1092" i="11"/>
  <c r="K463" i="11"/>
  <c r="L463" i="11" s="1"/>
  <c r="M463" i="11" s="1"/>
  <c r="F463" i="11"/>
  <c r="G463" i="11" s="1"/>
  <c r="H463" i="11" s="1"/>
  <c r="P463" i="11"/>
  <c r="Q463" i="11" s="1"/>
  <c r="R463" i="11" s="1"/>
  <c r="U463" i="11"/>
  <c r="V463" i="11" s="1"/>
  <c r="W463" i="11" s="1"/>
  <c r="E1090" i="11"/>
  <c r="D1090" i="11"/>
  <c r="C1092" i="11" l="1"/>
  <c r="B1093" i="11"/>
  <c r="AD463" i="11"/>
  <c r="AE463" i="11" s="1"/>
  <c r="E1091" i="11"/>
  <c r="D1091" i="11"/>
  <c r="C1093" i="11" l="1"/>
  <c r="B1094" i="11"/>
  <c r="E1092" i="11"/>
  <c r="D1092" i="11"/>
  <c r="AF463" i="11"/>
  <c r="A464" i="11"/>
  <c r="Z464" i="11"/>
  <c r="AB464" i="11"/>
  <c r="AC464" i="11" s="1"/>
  <c r="K464" i="11" l="1"/>
  <c r="L464" i="11" s="1"/>
  <c r="M464" i="11" s="1"/>
  <c r="F464" i="11"/>
  <c r="G464" i="11" s="1"/>
  <c r="H464" i="11" s="1"/>
  <c r="P464" i="11"/>
  <c r="Q464" i="11" s="1"/>
  <c r="R464" i="11" s="1"/>
  <c r="U464" i="11"/>
  <c r="V464" i="11" s="1"/>
  <c r="W464" i="11" s="1"/>
  <c r="C1094" i="11"/>
  <c r="B1095" i="11"/>
  <c r="E1093" i="11"/>
  <c r="D1093" i="11"/>
  <c r="AD464" i="11" l="1"/>
  <c r="AE464" i="11" s="1"/>
  <c r="E1094" i="11"/>
  <c r="D1094" i="11"/>
  <c r="C1095" i="11"/>
  <c r="B1096" i="11"/>
  <c r="AF464" i="11" l="1"/>
  <c r="A465" i="11"/>
  <c r="Z465" i="11"/>
  <c r="AB465" i="11"/>
  <c r="AC465" i="11" s="1"/>
  <c r="C1096" i="11"/>
  <c r="B1097" i="11"/>
  <c r="E1095" i="11"/>
  <c r="D1095" i="11"/>
  <c r="K465" i="11" l="1"/>
  <c r="L465" i="11" s="1"/>
  <c r="M465" i="11" s="1"/>
  <c r="P465" i="11"/>
  <c r="Q465" i="11" s="1"/>
  <c r="R465" i="11" s="1"/>
  <c r="F465" i="11"/>
  <c r="G465" i="11" s="1"/>
  <c r="H465" i="11" s="1"/>
  <c r="U465" i="11"/>
  <c r="V465" i="11" s="1"/>
  <c r="W465" i="11" s="1"/>
  <c r="C1097" i="11"/>
  <c r="B1098" i="11"/>
  <c r="E1096" i="11"/>
  <c r="D1096" i="11"/>
  <c r="C1098" i="11" l="1"/>
  <c r="B1099" i="11"/>
  <c r="E1097" i="11"/>
  <c r="D1097" i="11"/>
  <c r="AD465" i="11"/>
  <c r="AE465" i="11" s="1"/>
  <c r="C1099" i="11" l="1"/>
  <c r="B1100" i="11"/>
  <c r="E1098" i="11"/>
  <c r="D1098" i="11"/>
  <c r="AF465" i="11"/>
  <c r="A466" i="11"/>
  <c r="Z466" i="11"/>
  <c r="AB466" i="11"/>
  <c r="AC466" i="11" s="1"/>
  <c r="C1100" i="11" l="1"/>
  <c r="B1101" i="11"/>
  <c r="E1099" i="11"/>
  <c r="D1099" i="11"/>
  <c r="P466" i="11"/>
  <c r="Q466" i="11" s="1"/>
  <c r="R466" i="11" s="1"/>
  <c r="K466" i="11"/>
  <c r="L466" i="11" s="1"/>
  <c r="M466" i="11" s="1"/>
  <c r="F466" i="11"/>
  <c r="G466" i="11" s="1"/>
  <c r="H466" i="11" s="1"/>
  <c r="U466" i="11"/>
  <c r="V466" i="11" s="1"/>
  <c r="W466" i="11" s="1"/>
  <c r="AD466" i="11" l="1"/>
  <c r="AE466" i="11" s="1"/>
  <c r="C1101" i="11"/>
  <c r="B1102" i="11"/>
  <c r="AF466" i="11"/>
  <c r="A467" i="11"/>
  <c r="Z467" i="11"/>
  <c r="AB467" i="11"/>
  <c r="AC467" i="11" s="1"/>
  <c r="E1100" i="11"/>
  <c r="D1100" i="11"/>
  <c r="K467" i="11" l="1"/>
  <c r="L467" i="11" s="1"/>
  <c r="M467" i="11" s="1"/>
  <c r="P467" i="11"/>
  <c r="Q467" i="11" s="1"/>
  <c r="R467" i="11" s="1"/>
  <c r="F467" i="11"/>
  <c r="G467" i="11" s="1"/>
  <c r="H467" i="11" s="1"/>
  <c r="U467" i="11"/>
  <c r="V467" i="11" s="1"/>
  <c r="W467" i="11" s="1"/>
  <c r="C1102" i="11"/>
  <c r="B1103" i="11"/>
  <c r="E1101" i="11"/>
  <c r="D1101" i="11"/>
  <c r="C1103" i="11" l="1"/>
  <c r="B1104" i="11"/>
  <c r="E1102" i="11"/>
  <c r="D1102" i="11"/>
  <c r="AD467" i="11"/>
  <c r="AE467" i="11" s="1"/>
  <c r="E1103" i="11" l="1"/>
  <c r="D1103" i="11"/>
  <c r="AF467" i="11"/>
  <c r="A468" i="11"/>
  <c r="Z468" i="11"/>
  <c r="AB468" i="11"/>
  <c r="AC468" i="11" s="1"/>
  <c r="C1104" i="11"/>
  <c r="B1105" i="11"/>
  <c r="C1105" i="11" l="1"/>
  <c r="B1106" i="11"/>
  <c r="E1104" i="11"/>
  <c r="D1104" i="11"/>
  <c r="K468" i="11"/>
  <c r="L468" i="11" s="1"/>
  <c r="M468" i="11" s="1"/>
  <c r="P468" i="11"/>
  <c r="Q468" i="11" s="1"/>
  <c r="R468" i="11" s="1"/>
  <c r="F468" i="11"/>
  <c r="G468" i="11" s="1"/>
  <c r="H468" i="11" s="1"/>
  <c r="U468" i="11"/>
  <c r="V468" i="11" s="1"/>
  <c r="W468" i="11" s="1"/>
  <c r="AD468" i="11" l="1"/>
  <c r="AE468" i="11" s="1"/>
  <c r="AF468" i="11" s="1"/>
  <c r="C1106" i="11"/>
  <c r="B1107" i="11"/>
  <c r="Z469" i="11"/>
  <c r="AB469" i="11"/>
  <c r="AC469" i="11" s="1"/>
  <c r="E1105" i="11"/>
  <c r="D1105" i="11"/>
  <c r="A469" i="11" l="1"/>
  <c r="F469" i="11"/>
  <c r="G469" i="11" s="1"/>
  <c r="H469" i="11" s="1"/>
  <c r="K469" i="11"/>
  <c r="L469" i="11" s="1"/>
  <c r="M469" i="11" s="1"/>
  <c r="P469" i="11"/>
  <c r="Q469" i="11" s="1"/>
  <c r="R469" i="11" s="1"/>
  <c r="U469" i="11"/>
  <c r="V469" i="11" s="1"/>
  <c r="W469" i="11" s="1"/>
  <c r="C1107" i="11"/>
  <c r="B1108" i="11"/>
  <c r="E1106" i="11"/>
  <c r="D1106" i="11"/>
  <c r="AD469" i="11" l="1"/>
  <c r="AE469" i="11" s="1"/>
  <c r="C1108" i="11"/>
  <c r="B1109" i="11"/>
  <c r="E1107" i="11"/>
  <c r="D1107" i="11"/>
  <c r="AF469" i="11" l="1"/>
  <c r="A470" i="11"/>
  <c r="B99" i="4" s="1"/>
  <c r="Z470" i="11"/>
  <c r="AB470" i="11"/>
  <c r="AC470" i="11" s="1"/>
  <c r="C1109" i="11"/>
  <c r="B1110" i="11"/>
  <c r="E1108" i="11"/>
  <c r="D1108" i="11"/>
  <c r="E1109" i="11" l="1"/>
  <c r="D1109" i="11"/>
  <c r="K470" i="11"/>
  <c r="L470" i="11" s="1"/>
  <c r="M470" i="11" s="1"/>
  <c r="P470" i="11"/>
  <c r="Q470" i="11" s="1"/>
  <c r="R470" i="11" s="1"/>
  <c r="F470" i="11"/>
  <c r="G470" i="11" s="1"/>
  <c r="H470" i="11" s="1"/>
  <c r="U470" i="11"/>
  <c r="V470" i="11" s="1"/>
  <c r="W470" i="11" s="1"/>
  <c r="C1110" i="11"/>
  <c r="B1111" i="11"/>
  <c r="AD470" i="11" l="1"/>
  <c r="AE470" i="11" s="1"/>
  <c r="AF470" i="11" s="1"/>
  <c r="C1111" i="11"/>
  <c r="B1112" i="11"/>
  <c r="E1110" i="11"/>
  <c r="D1110" i="11"/>
  <c r="Z471" i="11" l="1"/>
  <c r="AB471" i="11"/>
  <c r="AC471" i="11" s="1"/>
  <c r="A471" i="11"/>
  <c r="P471" i="11"/>
  <c r="Q471" i="11" s="1"/>
  <c r="R471" i="11" s="1"/>
  <c r="K471" i="11"/>
  <c r="L471" i="11" s="1"/>
  <c r="M471" i="11" s="1"/>
  <c r="F471" i="11"/>
  <c r="G471" i="11" s="1"/>
  <c r="H471" i="11" s="1"/>
  <c r="U471" i="11"/>
  <c r="V471" i="11" s="1"/>
  <c r="W471" i="11" s="1"/>
  <c r="C1112" i="11"/>
  <c r="B1113" i="11"/>
  <c r="E1111" i="11"/>
  <c r="D1111" i="11"/>
  <c r="C1113" i="11" l="1"/>
  <c r="B1114" i="11"/>
  <c r="E1112" i="11"/>
  <c r="D1112" i="11"/>
  <c r="AD471" i="11"/>
  <c r="AE471" i="11" s="1"/>
  <c r="C1114" i="11" l="1"/>
  <c r="B1115" i="11"/>
  <c r="E1113" i="11"/>
  <c r="D1113" i="11"/>
  <c r="AF471" i="11"/>
  <c r="A472" i="11"/>
  <c r="Z472" i="11"/>
  <c r="AB472" i="11"/>
  <c r="AC472" i="11" s="1"/>
  <c r="C1115" i="11" l="1"/>
  <c r="B1116" i="11"/>
  <c r="E1114" i="11"/>
  <c r="D1114" i="11"/>
  <c r="F472" i="11"/>
  <c r="G472" i="11" s="1"/>
  <c r="H472" i="11" s="1"/>
  <c r="P472" i="11"/>
  <c r="Q472" i="11" s="1"/>
  <c r="R472" i="11" s="1"/>
  <c r="K472" i="11"/>
  <c r="L472" i="11" s="1"/>
  <c r="M472" i="11" s="1"/>
  <c r="U472" i="11"/>
  <c r="V472" i="11" s="1"/>
  <c r="W472" i="11" s="1"/>
  <c r="C1116" i="11" l="1"/>
  <c r="B1117" i="11"/>
  <c r="E1115" i="11"/>
  <c r="D1115" i="11"/>
  <c r="AD472" i="11"/>
  <c r="AE472" i="11" s="1"/>
  <c r="C1117" i="11" l="1"/>
  <c r="B1118" i="11"/>
  <c r="E1116" i="11"/>
  <c r="D1116" i="11"/>
  <c r="AF472" i="11"/>
  <c r="A473" i="11"/>
  <c r="Z473" i="11"/>
  <c r="AB473" i="11"/>
  <c r="AC473" i="11" s="1"/>
  <c r="C1118" i="11" l="1"/>
  <c r="B1119" i="11"/>
  <c r="E1117" i="11"/>
  <c r="D1117" i="11"/>
  <c r="P473" i="11"/>
  <c r="Q473" i="11" s="1"/>
  <c r="R473" i="11" s="1"/>
  <c r="K473" i="11"/>
  <c r="L473" i="11" s="1"/>
  <c r="M473" i="11" s="1"/>
  <c r="F473" i="11"/>
  <c r="G473" i="11" s="1"/>
  <c r="H473" i="11" s="1"/>
  <c r="U473" i="11"/>
  <c r="V473" i="11" s="1"/>
  <c r="W473" i="11" s="1"/>
  <c r="AD473" i="11" l="1"/>
  <c r="AE473" i="11" s="1"/>
  <c r="AF473" i="11" s="1"/>
  <c r="C1119" i="11"/>
  <c r="B1120" i="11"/>
  <c r="E1118" i="11"/>
  <c r="D1118" i="11"/>
  <c r="AB474" i="11" l="1"/>
  <c r="AC474" i="11" s="1"/>
  <c r="Z474" i="11"/>
  <c r="A474" i="11"/>
  <c r="P474" i="11"/>
  <c r="Q474" i="11" s="1"/>
  <c r="R474" i="11" s="1"/>
  <c r="K474" i="11"/>
  <c r="L474" i="11" s="1"/>
  <c r="M474" i="11" s="1"/>
  <c r="F474" i="11"/>
  <c r="G474" i="11" s="1"/>
  <c r="H474" i="11" s="1"/>
  <c r="U474" i="11"/>
  <c r="V474" i="11" s="1"/>
  <c r="W474" i="11" s="1"/>
  <c r="C1120" i="11"/>
  <c r="B1121" i="11"/>
  <c r="E1119" i="11"/>
  <c r="D1119" i="11"/>
  <c r="C1121" i="11" l="1"/>
  <c r="B1122" i="11"/>
  <c r="E1120" i="11"/>
  <c r="D1120" i="11"/>
  <c r="AD474" i="11"/>
  <c r="AE474" i="11" s="1"/>
  <c r="C1122" i="11" l="1"/>
  <c r="B1123" i="11"/>
  <c r="E1121" i="11"/>
  <c r="D1121" i="11"/>
  <c r="AF474" i="11"/>
  <c r="A475" i="11"/>
  <c r="Z475" i="11"/>
  <c r="AB475" i="11"/>
  <c r="AC475" i="11" s="1"/>
  <c r="C1123" i="11" l="1"/>
  <c r="B1124" i="11"/>
  <c r="E1122" i="11"/>
  <c r="D1122" i="11"/>
  <c r="F475" i="11"/>
  <c r="G475" i="11" s="1"/>
  <c r="H475" i="11" s="1"/>
  <c r="K475" i="11"/>
  <c r="L475" i="11" s="1"/>
  <c r="M475" i="11" s="1"/>
  <c r="P475" i="11"/>
  <c r="Q475" i="11" s="1"/>
  <c r="R475" i="11" s="1"/>
  <c r="U475" i="11"/>
  <c r="V475" i="11" s="1"/>
  <c r="W475" i="11" s="1"/>
  <c r="C1124" i="11" l="1"/>
  <c r="B1125" i="11"/>
  <c r="E1123" i="11"/>
  <c r="D1123" i="11"/>
  <c r="AD475" i="11"/>
  <c r="AE475" i="11" s="1"/>
  <c r="C1125" i="11" l="1"/>
  <c r="B1126" i="11"/>
  <c r="E1124" i="11"/>
  <c r="D1124" i="11"/>
  <c r="AF475" i="11"/>
  <c r="A476" i="11"/>
  <c r="Z476" i="11"/>
  <c r="AB476" i="11"/>
  <c r="AC476" i="11" s="1"/>
  <c r="C1126" i="11" l="1"/>
  <c r="B1127" i="11"/>
  <c r="E1125" i="11"/>
  <c r="D1125" i="11"/>
  <c r="K476" i="11"/>
  <c r="L476" i="11" s="1"/>
  <c r="M476" i="11" s="1"/>
  <c r="P476" i="11"/>
  <c r="Q476" i="11" s="1"/>
  <c r="R476" i="11" s="1"/>
  <c r="F476" i="11"/>
  <c r="G476" i="11" s="1"/>
  <c r="H476" i="11" s="1"/>
  <c r="U476" i="11"/>
  <c r="V476" i="11" s="1"/>
  <c r="W476" i="11" s="1"/>
  <c r="AD476" i="11" l="1"/>
  <c r="AE476" i="11" s="1"/>
  <c r="AF476" i="11" s="1"/>
  <c r="C1127" i="11"/>
  <c r="B1128" i="11"/>
  <c r="Z477" i="11"/>
  <c r="AB477" i="11"/>
  <c r="AC477" i="11" s="1"/>
  <c r="E1126" i="11"/>
  <c r="D1126" i="11"/>
  <c r="A477" i="11" l="1"/>
  <c r="P477" i="11"/>
  <c r="Q477" i="11" s="1"/>
  <c r="R477" i="11" s="1"/>
  <c r="K477" i="11"/>
  <c r="L477" i="11" s="1"/>
  <c r="M477" i="11" s="1"/>
  <c r="F477" i="11"/>
  <c r="G477" i="11" s="1"/>
  <c r="H477" i="11" s="1"/>
  <c r="U477" i="11"/>
  <c r="V477" i="11" s="1"/>
  <c r="W477" i="11" s="1"/>
  <c r="C1128" i="11"/>
  <c r="B1129" i="11"/>
  <c r="E1127" i="11"/>
  <c r="D1127" i="11"/>
  <c r="C1129" i="11" l="1"/>
  <c r="B1130" i="11"/>
  <c r="E1128" i="11"/>
  <c r="D1128" i="11"/>
  <c r="AD477" i="11"/>
  <c r="AE477" i="11" s="1"/>
  <c r="C1130" i="11" l="1"/>
  <c r="B1131" i="11"/>
  <c r="E1129" i="11"/>
  <c r="D1129" i="11"/>
  <c r="AF477" i="11"/>
  <c r="A478" i="11"/>
  <c r="Z478" i="11"/>
  <c r="AB478" i="11"/>
  <c r="AC478" i="11" s="1"/>
  <c r="C1131" i="11" l="1"/>
  <c r="B1132" i="11"/>
  <c r="E1130" i="11"/>
  <c r="D1130" i="11"/>
  <c r="P478" i="11"/>
  <c r="Q478" i="11" s="1"/>
  <c r="R478" i="11" s="1"/>
  <c r="K478" i="11"/>
  <c r="L478" i="11" s="1"/>
  <c r="M478" i="11" s="1"/>
  <c r="F478" i="11"/>
  <c r="G478" i="11" s="1"/>
  <c r="H478" i="11" s="1"/>
  <c r="U478" i="11"/>
  <c r="V478" i="11" s="1"/>
  <c r="W478" i="11" s="1"/>
  <c r="AD478" i="11" l="1"/>
  <c r="AE478" i="11" s="1"/>
  <c r="AF478" i="11" s="1"/>
  <c r="C1132" i="11"/>
  <c r="B1133" i="11"/>
  <c r="E1131" i="11"/>
  <c r="D1131" i="11"/>
  <c r="AB479" i="11" l="1"/>
  <c r="AC479" i="11" s="1"/>
  <c r="Z479" i="11"/>
  <c r="A479" i="11"/>
  <c r="F479" i="11"/>
  <c r="G479" i="11" s="1"/>
  <c r="H479" i="11" s="1"/>
  <c r="K479" i="11"/>
  <c r="L479" i="11" s="1"/>
  <c r="M479" i="11" s="1"/>
  <c r="P479" i="11"/>
  <c r="Q479" i="11" s="1"/>
  <c r="R479" i="11" s="1"/>
  <c r="U479" i="11"/>
  <c r="V479" i="11" s="1"/>
  <c r="W479" i="11" s="1"/>
  <c r="B1134" i="11"/>
  <c r="C1133" i="11"/>
  <c r="D1132" i="11"/>
  <c r="E1132" i="11"/>
  <c r="AD479" i="11" l="1"/>
  <c r="AE479" i="11" s="1"/>
  <c r="D1133" i="11"/>
  <c r="E1133" i="11"/>
  <c r="B1135" i="11"/>
  <c r="C1134" i="11"/>
  <c r="AF479" i="11" l="1"/>
  <c r="A480" i="11"/>
  <c r="Z480" i="11"/>
  <c r="AB480" i="11"/>
  <c r="AC480" i="11" s="1"/>
  <c r="D1134" i="11"/>
  <c r="E1134" i="11"/>
  <c r="B1136" i="11"/>
  <c r="C1135" i="11"/>
  <c r="K480" i="11" l="1"/>
  <c r="L480" i="11" s="1"/>
  <c r="M480" i="11" s="1"/>
  <c r="F480" i="11"/>
  <c r="G480" i="11" s="1"/>
  <c r="H480" i="11" s="1"/>
  <c r="P480" i="11"/>
  <c r="Q480" i="11" s="1"/>
  <c r="R480" i="11" s="1"/>
  <c r="U480" i="11"/>
  <c r="V480" i="11" s="1"/>
  <c r="W480" i="11" s="1"/>
  <c r="D1135" i="11"/>
  <c r="E1135" i="11"/>
  <c r="B1137" i="11"/>
  <c r="C1136" i="11"/>
  <c r="AD480" i="11" l="1"/>
  <c r="AE480" i="11" s="1"/>
  <c r="D1136" i="11"/>
  <c r="E1136" i="11"/>
  <c r="B1138" i="11"/>
  <c r="C1137" i="11"/>
  <c r="AF480" i="11" l="1"/>
  <c r="A481" i="11"/>
  <c r="Z481" i="11"/>
  <c r="AB481" i="11"/>
  <c r="AC481" i="11" s="1"/>
  <c r="D1137" i="11"/>
  <c r="E1137" i="11"/>
  <c r="B1139" i="11"/>
  <c r="C1138" i="11"/>
  <c r="F481" i="11" l="1"/>
  <c r="G481" i="11" s="1"/>
  <c r="H481" i="11" s="1"/>
  <c r="P481" i="11"/>
  <c r="Q481" i="11" s="1"/>
  <c r="R481" i="11" s="1"/>
  <c r="K481" i="11"/>
  <c r="L481" i="11" s="1"/>
  <c r="M481" i="11" s="1"/>
  <c r="U481" i="11"/>
  <c r="V481" i="11" s="1"/>
  <c r="W481" i="11" s="1"/>
  <c r="D1138" i="11"/>
  <c r="E1138" i="11"/>
  <c r="B1140" i="11"/>
  <c r="C1139" i="11"/>
  <c r="AD481" i="11" l="1"/>
  <c r="AE481" i="11" s="1"/>
  <c r="AF481" i="11" s="1"/>
  <c r="D1139" i="11"/>
  <c r="E1139" i="11"/>
  <c r="B1141" i="11"/>
  <c r="C1140" i="11"/>
  <c r="Z482" i="11" l="1"/>
  <c r="AB482" i="11"/>
  <c r="AC482" i="11" s="1"/>
  <c r="A482" i="11"/>
  <c r="P482" i="11"/>
  <c r="Q482" i="11" s="1"/>
  <c r="R482" i="11" s="1"/>
  <c r="K482" i="11"/>
  <c r="L482" i="11" s="1"/>
  <c r="M482" i="11" s="1"/>
  <c r="F482" i="11"/>
  <c r="G482" i="11" s="1"/>
  <c r="H482" i="11" s="1"/>
  <c r="U482" i="11"/>
  <c r="V482" i="11" s="1"/>
  <c r="W482" i="11" s="1"/>
  <c r="D1140" i="11"/>
  <c r="E1140" i="11"/>
  <c r="B1142" i="11"/>
  <c r="C1141" i="11"/>
  <c r="AD482" i="11" l="1"/>
  <c r="AE482" i="11" s="1"/>
  <c r="D1141" i="11"/>
  <c r="E1141" i="11"/>
  <c r="C1142" i="11"/>
  <c r="B1143" i="11"/>
  <c r="AF482" i="11" l="1"/>
  <c r="A483" i="11"/>
  <c r="Z483" i="11"/>
  <c r="AB483" i="11"/>
  <c r="AC483" i="11" s="1"/>
  <c r="B1144" i="11"/>
  <c r="C1143" i="11"/>
  <c r="D1142" i="11"/>
  <c r="E1142" i="11"/>
  <c r="D1143" i="11" l="1"/>
  <c r="E1143" i="11"/>
  <c r="C1144" i="11"/>
  <c r="B1145" i="11"/>
  <c r="P483" i="11"/>
  <c r="Q483" i="11" s="1"/>
  <c r="R483" i="11" s="1"/>
  <c r="K483" i="11"/>
  <c r="L483" i="11" s="1"/>
  <c r="M483" i="11" s="1"/>
  <c r="F483" i="11"/>
  <c r="G483" i="11" s="1"/>
  <c r="H483" i="11" s="1"/>
  <c r="U483" i="11"/>
  <c r="V483" i="11" s="1"/>
  <c r="W483" i="11" s="1"/>
  <c r="AD483" i="11" l="1"/>
  <c r="AE483" i="11" s="1"/>
  <c r="AF483" i="11" s="1"/>
  <c r="B1146" i="11"/>
  <c r="C1145" i="11"/>
  <c r="D1144" i="11"/>
  <c r="E1144" i="11"/>
  <c r="AB484" i="11" l="1"/>
  <c r="AC484" i="11" s="1"/>
  <c r="Z484" i="11"/>
  <c r="A484" i="11"/>
  <c r="K484" i="11"/>
  <c r="L484" i="11" s="1"/>
  <c r="M484" i="11" s="1"/>
  <c r="P484" i="11"/>
  <c r="Q484" i="11" s="1"/>
  <c r="R484" i="11" s="1"/>
  <c r="F484" i="11"/>
  <c r="G484" i="11" s="1"/>
  <c r="H484" i="11" s="1"/>
  <c r="U484" i="11"/>
  <c r="V484" i="11" s="1"/>
  <c r="W484" i="11" s="1"/>
  <c r="D1145" i="11"/>
  <c r="E1145" i="11"/>
  <c r="C1146" i="11"/>
  <c r="B1147" i="11"/>
  <c r="AD484" i="11" l="1"/>
  <c r="AE484" i="11" s="1"/>
  <c r="AF484" i="11" s="1"/>
  <c r="B1148" i="11"/>
  <c r="C1147" i="11"/>
  <c r="D1146" i="11"/>
  <c r="E1146" i="11"/>
  <c r="Z485" i="11" l="1"/>
  <c r="AB485" i="11"/>
  <c r="AC485" i="11" s="1"/>
  <c r="A485" i="11"/>
  <c r="K485" i="11"/>
  <c r="L485" i="11" s="1"/>
  <c r="M485" i="11" s="1"/>
  <c r="F485" i="11"/>
  <c r="G485" i="11" s="1"/>
  <c r="H485" i="11" s="1"/>
  <c r="P485" i="11"/>
  <c r="Q485" i="11" s="1"/>
  <c r="R485" i="11" s="1"/>
  <c r="U485" i="11"/>
  <c r="V485" i="11" s="1"/>
  <c r="W485" i="11" s="1"/>
  <c r="D1147" i="11"/>
  <c r="E1147" i="11"/>
  <c r="C1148" i="11"/>
  <c r="B1149" i="11"/>
  <c r="B1150" i="11" l="1"/>
  <c r="C1149" i="11"/>
  <c r="AD485" i="11"/>
  <c r="AE485" i="11" s="1"/>
  <c r="D1148" i="11"/>
  <c r="E1148" i="11"/>
  <c r="AF485" i="11" l="1"/>
  <c r="A486" i="11"/>
  <c r="AB486" i="11"/>
  <c r="AC486" i="11" s="1"/>
  <c r="Z486" i="11"/>
  <c r="D1149" i="11"/>
  <c r="E1149" i="11"/>
  <c r="C1150" i="11"/>
  <c r="B1151" i="11"/>
  <c r="P486" i="11" l="1"/>
  <c r="Q486" i="11" s="1"/>
  <c r="R486" i="11" s="1"/>
  <c r="K486" i="11"/>
  <c r="L486" i="11" s="1"/>
  <c r="M486" i="11" s="1"/>
  <c r="F486" i="11"/>
  <c r="G486" i="11" s="1"/>
  <c r="H486" i="11" s="1"/>
  <c r="U486" i="11"/>
  <c r="V486" i="11" s="1"/>
  <c r="W486" i="11" s="1"/>
  <c r="B1152" i="11"/>
  <c r="C1151" i="11"/>
  <c r="D1150" i="11"/>
  <c r="E1150" i="11"/>
  <c r="D1151" i="11" l="1"/>
  <c r="E1151" i="11"/>
  <c r="C1152" i="11"/>
  <c r="B1153" i="11"/>
  <c r="AD486" i="11"/>
  <c r="AE486" i="11" s="1"/>
  <c r="AF486" i="11" l="1"/>
  <c r="A487" i="11"/>
  <c r="Z487" i="11"/>
  <c r="AB487" i="11"/>
  <c r="AC487" i="11" s="1"/>
  <c r="B1154" i="11"/>
  <c r="C1153" i="11"/>
  <c r="D1152" i="11"/>
  <c r="E1152" i="11"/>
  <c r="D1153" i="11" l="1"/>
  <c r="E1153" i="11"/>
  <c r="C1154" i="11"/>
  <c r="B1155" i="11"/>
  <c r="P487" i="11"/>
  <c r="Q487" i="11" s="1"/>
  <c r="R487" i="11" s="1"/>
  <c r="K487" i="11"/>
  <c r="L487" i="11" s="1"/>
  <c r="M487" i="11" s="1"/>
  <c r="F487" i="11"/>
  <c r="G487" i="11" s="1"/>
  <c r="H487" i="11" s="1"/>
  <c r="U487" i="11"/>
  <c r="V487" i="11" s="1"/>
  <c r="W487" i="11" s="1"/>
  <c r="AD487" i="11" l="1"/>
  <c r="AE487" i="11" s="1"/>
  <c r="AF487" i="11" s="1"/>
  <c r="Z488" i="11"/>
  <c r="AB488" i="11"/>
  <c r="AC488" i="11" s="1"/>
  <c r="B1156" i="11"/>
  <c r="C1155" i="11"/>
  <c r="D1154" i="11"/>
  <c r="E1154" i="11"/>
  <c r="A488" i="11" l="1"/>
  <c r="P488" i="11"/>
  <c r="Q488" i="11" s="1"/>
  <c r="R488" i="11" s="1"/>
  <c r="K488" i="11"/>
  <c r="L488" i="11" s="1"/>
  <c r="M488" i="11" s="1"/>
  <c r="F488" i="11"/>
  <c r="G488" i="11" s="1"/>
  <c r="H488" i="11" s="1"/>
  <c r="U488" i="11"/>
  <c r="V488" i="11" s="1"/>
  <c r="W488" i="11" s="1"/>
  <c r="D1155" i="11"/>
  <c r="E1155" i="11"/>
  <c r="C1156" i="11"/>
  <c r="B1157" i="11"/>
  <c r="AD488" i="11" l="1"/>
  <c r="AE488" i="11" s="1"/>
  <c r="B1158" i="11"/>
  <c r="C1157" i="11"/>
  <c r="D1156" i="11"/>
  <c r="E1156" i="11"/>
  <c r="D1157" i="11" l="1"/>
  <c r="E1157" i="11"/>
  <c r="C1158" i="11"/>
  <c r="B1159" i="11"/>
  <c r="AF488" i="11"/>
  <c r="A489" i="11"/>
  <c r="Z489" i="11"/>
  <c r="AB489" i="11"/>
  <c r="AC489" i="11" s="1"/>
  <c r="P489" i="11" l="1"/>
  <c r="Q489" i="11" s="1"/>
  <c r="R489" i="11" s="1"/>
  <c r="K489" i="11"/>
  <c r="L489" i="11" s="1"/>
  <c r="M489" i="11" s="1"/>
  <c r="F489" i="11"/>
  <c r="G489" i="11" s="1"/>
  <c r="H489" i="11" s="1"/>
  <c r="U489" i="11"/>
  <c r="V489" i="11" s="1"/>
  <c r="W489" i="11" s="1"/>
  <c r="B1160" i="11"/>
  <c r="C1159" i="11"/>
  <c r="D1158" i="11"/>
  <c r="E1158" i="11"/>
  <c r="D1159" i="11" l="1"/>
  <c r="E1159" i="11"/>
  <c r="C1160" i="11"/>
  <c r="B1161" i="11"/>
  <c r="AD489" i="11"/>
  <c r="AE489" i="11" s="1"/>
  <c r="B1162" i="11" l="1"/>
  <c r="C1161" i="11"/>
  <c r="D1160" i="11"/>
  <c r="E1160" i="11"/>
  <c r="AF489" i="11"/>
  <c r="A490" i="11"/>
  <c r="Z490" i="11"/>
  <c r="AB490" i="11"/>
  <c r="AC490" i="11" s="1"/>
  <c r="D1161" i="11" l="1"/>
  <c r="E1161" i="11"/>
  <c r="C1162" i="11"/>
  <c r="B1163" i="11"/>
  <c r="F490" i="11"/>
  <c r="G490" i="11" s="1"/>
  <c r="H490" i="11" s="1"/>
  <c r="K490" i="11"/>
  <c r="L490" i="11" s="1"/>
  <c r="M490" i="11" s="1"/>
  <c r="P490" i="11"/>
  <c r="Q490" i="11" s="1"/>
  <c r="R490" i="11" s="1"/>
  <c r="U490" i="11"/>
  <c r="V490" i="11" s="1"/>
  <c r="W490" i="11" s="1"/>
  <c r="B1164" i="11" l="1"/>
  <c r="C1163" i="11"/>
  <c r="D1162" i="11"/>
  <c r="E1162" i="11"/>
  <c r="AD490" i="11"/>
  <c r="AE490" i="11" s="1"/>
  <c r="D1163" i="11" l="1"/>
  <c r="E1163" i="11"/>
  <c r="C1164" i="11"/>
  <c r="B1165" i="11"/>
  <c r="AF490" i="11"/>
  <c r="A491" i="11"/>
  <c r="Z491" i="11"/>
  <c r="AB491" i="11"/>
  <c r="AC491" i="11" s="1"/>
  <c r="K491" i="11" l="1"/>
  <c r="L491" i="11" s="1"/>
  <c r="M491" i="11" s="1"/>
  <c r="F491" i="11"/>
  <c r="G491" i="11" s="1"/>
  <c r="H491" i="11" s="1"/>
  <c r="P491" i="11"/>
  <c r="Q491" i="11" s="1"/>
  <c r="R491" i="11" s="1"/>
  <c r="U491" i="11"/>
  <c r="V491" i="11" s="1"/>
  <c r="W491" i="11" s="1"/>
  <c r="B1166" i="11"/>
  <c r="C1165" i="11"/>
  <c r="D1164" i="11"/>
  <c r="E1164" i="11"/>
  <c r="AD491" i="11" l="1"/>
  <c r="AE491" i="11" s="1"/>
  <c r="D1165" i="11"/>
  <c r="E1165" i="11"/>
  <c r="C1166" i="11"/>
  <c r="B1167" i="11"/>
  <c r="AF491" i="11" l="1"/>
  <c r="A492" i="11"/>
  <c r="Z492" i="11"/>
  <c r="AB492" i="11"/>
  <c r="AC492" i="11" s="1"/>
  <c r="B1168" i="11"/>
  <c r="C1167" i="11"/>
  <c r="D1166" i="11"/>
  <c r="E1166" i="11"/>
  <c r="P492" i="11" l="1"/>
  <c r="Q492" i="11" s="1"/>
  <c r="R492" i="11" s="1"/>
  <c r="F492" i="11"/>
  <c r="G492" i="11" s="1"/>
  <c r="H492" i="11" s="1"/>
  <c r="K492" i="11"/>
  <c r="L492" i="11" s="1"/>
  <c r="M492" i="11" s="1"/>
  <c r="U492" i="11"/>
  <c r="V492" i="11" s="1"/>
  <c r="W492" i="11" s="1"/>
  <c r="D1167" i="11"/>
  <c r="E1167" i="11"/>
  <c r="C1168" i="11"/>
  <c r="B1169" i="11"/>
  <c r="AD492" i="11" l="1"/>
  <c r="AE492" i="11" s="1"/>
  <c r="B1170" i="11"/>
  <c r="C1169" i="11"/>
  <c r="D1168" i="11"/>
  <c r="E1168" i="11"/>
  <c r="D1169" i="11" l="1"/>
  <c r="E1169" i="11"/>
  <c r="C1170" i="11"/>
  <c r="B1171" i="11"/>
  <c r="AF492" i="11"/>
  <c r="A493" i="11"/>
  <c r="Z493" i="11"/>
  <c r="AB493" i="11"/>
  <c r="AC493" i="11" s="1"/>
  <c r="K493" i="11" l="1"/>
  <c r="L493" i="11" s="1"/>
  <c r="M493" i="11" s="1"/>
  <c r="P493" i="11"/>
  <c r="Q493" i="11" s="1"/>
  <c r="R493" i="11" s="1"/>
  <c r="F493" i="11"/>
  <c r="G493" i="11" s="1"/>
  <c r="H493" i="11" s="1"/>
  <c r="U493" i="11"/>
  <c r="V493" i="11" s="1"/>
  <c r="W493" i="11" s="1"/>
  <c r="B1172" i="11"/>
  <c r="C1171" i="11"/>
  <c r="D1170" i="11"/>
  <c r="E1170" i="11"/>
  <c r="D1171" i="11" l="1"/>
  <c r="E1171" i="11"/>
  <c r="C1172" i="11"/>
  <c r="B1173" i="11"/>
  <c r="AD493" i="11"/>
  <c r="AE493" i="11" s="1"/>
  <c r="AF493" i="11" l="1"/>
  <c r="A494" i="11"/>
  <c r="Z494" i="11"/>
  <c r="AB494" i="11"/>
  <c r="AC494" i="11" s="1"/>
  <c r="B1174" i="11"/>
  <c r="C1173" i="11"/>
  <c r="D1172" i="11"/>
  <c r="E1172" i="11"/>
  <c r="D1173" i="11" l="1"/>
  <c r="E1173" i="11"/>
  <c r="C1174" i="11"/>
  <c r="B1175" i="11"/>
  <c r="K494" i="11"/>
  <c r="L494" i="11" s="1"/>
  <c r="M494" i="11" s="1"/>
  <c r="P494" i="11"/>
  <c r="Q494" i="11" s="1"/>
  <c r="R494" i="11" s="1"/>
  <c r="F494" i="11"/>
  <c r="G494" i="11" s="1"/>
  <c r="H494" i="11" s="1"/>
  <c r="U494" i="11"/>
  <c r="V494" i="11" s="1"/>
  <c r="W494" i="11" s="1"/>
  <c r="AD494" i="11" l="1"/>
  <c r="AE494" i="11" s="1"/>
  <c r="AF494" i="11" s="1"/>
  <c r="Z495" i="11"/>
  <c r="AB495" i="11"/>
  <c r="AC495" i="11" s="1"/>
  <c r="B1176" i="11"/>
  <c r="C1175" i="11"/>
  <c r="D1174" i="11"/>
  <c r="E1174" i="11"/>
  <c r="A495" i="11" l="1"/>
  <c r="P495" i="11"/>
  <c r="Q495" i="11" s="1"/>
  <c r="R495" i="11" s="1"/>
  <c r="K495" i="11"/>
  <c r="L495" i="11" s="1"/>
  <c r="M495" i="11" s="1"/>
  <c r="F495" i="11"/>
  <c r="G495" i="11" s="1"/>
  <c r="H495" i="11" s="1"/>
  <c r="U495" i="11"/>
  <c r="V495" i="11" s="1"/>
  <c r="W495" i="11" s="1"/>
  <c r="D1175" i="11"/>
  <c r="E1175" i="11"/>
  <c r="C1176" i="11"/>
  <c r="B1177" i="11"/>
  <c r="AD495" i="11" l="1"/>
  <c r="AE495" i="11" s="1"/>
  <c r="B1178" i="11"/>
  <c r="C1177" i="11"/>
  <c r="D1176" i="11"/>
  <c r="E1176" i="11"/>
  <c r="D1177" i="11" l="1"/>
  <c r="E1177" i="11"/>
  <c r="C1178" i="11"/>
  <c r="B1179" i="11"/>
  <c r="AF495" i="11"/>
  <c r="A496" i="11"/>
  <c r="Z496" i="11"/>
  <c r="AB496" i="11"/>
  <c r="AC496" i="11" s="1"/>
  <c r="P496" i="11" l="1"/>
  <c r="Q496" i="11" s="1"/>
  <c r="R496" i="11" s="1"/>
  <c r="F496" i="11"/>
  <c r="G496" i="11" s="1"/>
  <c r="H496" i="11" s="1"/>
  <c r="K496" i="11"/>
  <c r="L496" i="11" s="1"/>
  <c r="M496" i="11" s="1"/>
  <c r="U496" i="11"/>
  <c r="V496" i="11" s="1"/>
  <c r="W496" i="11" s="1"/>
  <c r="B1180" i="11"/>
  <c r="C1179" i="11"/>
  <c r="D1178" i="11"/>
  <c r="E1178" i="11"/>
  <c r="AD496" i="11" l="1"/>
  <c r="AE496" i="11" s="1"/>
  <c r="D1179" i="11"/>
  <c r="E1179" i="11"/>
  <c r="C1180" i="11"/>
  <c r="B1181" i="11"/>
  <c r="AF496" i="11" l="1"/>
  <c r="A497" i="11"/>
  <c r="Z497" i="11"/>
  <c r="AB497" i="11"/>
  <c r="AC497" i="11" s="1"/>
  <c r="B1182" i="11"/>
  <c r="C1181" i="11"/>
  <c r="D1180" i="11"/>
  <c r="E1180" i="11"/>
  <c r="K497" i="11" l="1"/>
  <c r="L497" i="11" s="1"/>
  <c r="M497" i="11" s="1"/>
  <c r="P497" i="11"/>
  <c r="Q497" i="11" s="1"/>
  <c r="R497" i="11" s="1"/>
  <c r="F497" i="11"/>
  <c r="G497" i="11" s="1"/>
  <c r="H497" i="11" s="1"/>
  <c r="U497" i="11"/>
  <c r="V497" i="11" s="1"/>
  <c r="W497" i="11" s="1"/>
  <c r="D1181" i="11"/>
  <c r="E1181" i="11"/>
  <c r="C1182" i="11"/>
  <c r="B1183" i="11"/>
  <c r="AD497" i="11" l="1"/>
  <c r="AE497" i="11" s="1"/>
  <c r="B1184" i="11"/>
  <c r="C1183" i="11"/>
  <c r="D1182" i="11"/>
  <c r="E1182" i="11"/>
  <c r="D1183" i="11" l="1"/>
  <c r="E1183" i="11"/>
  <c r="C1184" i="11"/>
  <c r="B1185" i="11"/>
  <c r="AF497" i="11"/>
  <c r="A498" i="11"/>
  <c r="Z498" i="11"/>
  <c r="AB498" i="11"/>
  <c r="AC498" i="11" s="1"/>
  <c r="P498" i="11" l="1"/>
  <c r="Q498" i="11" s="1"/>
  <c r="R498" i="11" s="1"/>
  <c r="K498" i="11"/>
  <c r="L498" i="11" s="1"/>
  <c r="M498" i="11" s="1"/>
  <c r="F498" i="11"/>
  <c r="G498" i="11" s="1"/>
  <c r="H498" i="11" s="1"/>
  <c r="U498" i="11"/>
  <c r="V498" i="11" s="1"/>
  <c r="W498" i="11" s="1"/>
  <c r="B1186" i="11"/>
  <c r="C1185" i="11"/>
  <c r="D1184" i="11"/>
  <c r="E1184" i="11"/>
  <c r="D1185" i="11" l="1"/>
  <c r="E1185" i="11"/>
  <c r="C1186" i="11"/>
  <c r="B1187" i="11"/>
  <c r="AD498" i="11"/>
  <c r="AE498" i="11" s="1"/>
  <c r="AF498" i="11" l="1"/>
  <c r="A499" i="11"/>
  <c r="Z499" i="11"/>
  <c r="AB499" i="11"/>
  <c r="AC499" i="11" s="1"/>
  <c r="B1188" i="11"/>
  <c r="C1187" i="11"/>
  <c r="D1186" i="11"/>
  <c r="E1186" i="11"/>
  <c r="D1187" i="11" l="1"/>
  <c r="E1187" i="11"/>
  <c r="C1188" i="11"/>
  <c r="B1189" i="11"/>
  <c r="F499" i="11"/>
  <c r="G499" i="11" s="1"/>
  <c r="H499" i="11" s="1"/>
  <c r="P499" i="11"/>
  <c r="Q499" i="11" s="1"/>
  <c r="R499" i="11" s="1"/>
  <c r="K499" i="11"/>
  <c r="L499" i="11" s="1"/>
  <c r="M499" i="11" s="1"/>
  <c r="U499" i="11"/>
  <c r="V499" i="11" s="1"/>
  <c r="W499" i="11" s="1"/>
  <c r="AD499" i="11" l="1"/>
  <c r="AE499" i="11" s="1"/>
  <c r="B1190" i="11"/>
  <c r="C1189" i="11"/>
  <c r="D1188" i="11"/>
  <c r="E1188" i="11"/>
  <c r="D1189" i="11" l="1"/>
  <c r="E1189" i="11"/>
  <c r="C1190" i="11"/>
  <c r="B1191" i="11"/>
  <c r="AF499" i="11"/>
  <c r="A500" i="11"/>
  <c r="Z500" i="11"/>
  <c r="AB500" i="11"/>
  <c r="AC500" i="11" s="1"/>
  <c r="P500" i="11" l="1"/>
  <c r="Q500" i="11" s="1"/>
  <c r="R500" i="11" s="1"/>
  <c r="K500" i="11"/>
  <c r="L500" i="11" s="1"/>
  <c r="M500" i="11" s="1"/>
  <c r="F500" i="11"/>
  <c r="G500" i="11" s="1"/>
  <c r="H500" i="11" s="1"/>
  <c r="U500" i="11"/>
  <c r="V500" i="11" s="1"/>
  <c r="W500" i="11" s="1"/>
  <c r="B1192" i="11"/>
  <c r="C1191" i="11"/>
  <c r="D1190" i="11"/>
  <c r="E1190" i="11"/>
  <c r="D1191" i="11" l="1"/>
  <c r="E1191" i="11"/>
  <c r="C1192" i="11"/>
  <c r="B1193" i="11"/>
  <c r="AD500" i="11"/>
  <c r="AE500" i="11" s="1"/>
  <c r="AF500" i="11" l="1"/>
  <c r="A501" i="11"/>
  <c r="Z501" i="11"/>
  <c r="AB501" i="11"/>
  <c r="AC501" i="11" s="1"/>
  <c r="C1193" i="11"/>
  <c r="B1194" i="11"/>
  <c r="D1192" i="11"/>
  <c r="E1192" i="11"/>
  <c r="C1194" i="11" l="1"/>
  <c r="B1195" i="11"/>
  <c r="D1193" i="11"/>
  <c r="E1193" i="11"/>
  <c r="P501" i="11"/>
  <c r="Q501" i="11" s="1"/>
  <c r="R501" i="11" s="1"/>
  <c r="K501" i="11"/>
  <c r="L501" i="11" s="1"/>
  <c r="M501" i="11" s="1"/>
  <c r="F501" i="11"/>
  <c r="G501" i="11" s="1"/>
  <c r="H501" i="11" s="1"/>
  <c r="U501" i="11"/>
  <c r="V501" i="11" s="1"/>
  <c r="W501" i="11" s="1"/>
  <c r="AD501" i="11" l="1"/>
  <c r="AE501" i="11" s="1"/>
  <c r="AF501" i="11" s="1"/>
  <c r="C1195" i="11"/>
  <c r="B1196" i="11"/>
  <c r="E1194" i="11"/>
  <c r="D1194" i="11"/>
  <c r="AB502" i="11" l="1"/>
  <c r="AC502" i="11" s="1"/>
  <c r="A502" i="11"/>
  <c r="Z502" i="11"/>
  <c r="C1196" i="11"/>
  <c r="B1197" i="11"/>
  <c r="E1195" i="11"/>
  <c r="D1195" i="11"/>
  <c r="P502" i="11"/>
  <c r="Q502" i="11" s="1"/>
  <c r="R502" i="11" s="1"/>
  <c r="K502" i="11"/>
  <c r="L502" i="11" s="1"/>
  <c r="M502" i="11" s="1"/>
  <c r="F502" i="11"/>
  <c r="G502" i="11" s="1"/>
  <c r="H502" i="11" s="1"/>
  <c r="U502" i="11"/>
  <c r="V502" i="11" s="1"/>
  <c r="W502" i="11" s="1"/>
  <c r="AD502" i="11" l="1"/>
  <c r="AE502" i="11" s="1"/>
  <c r="A503" i="11" s="1"/>
  <c r="C1197" i="11"/>
  <c r="B1198" i="11"/>
  <c r="E1196" i="11"/>
  <c r="D1196" i="11"/>
  <c r="AB503" i="11" l="1"/>
  <c r="AC503" i="11" s="1"/>
  <c r="Z503" i="11"/>
  <c r="AF502" i="11"/>
  <c r="U503" i="11" s="1"/>
  <c r="V503" i="11" s="1"/>
  <c r="W503" i="11" s="1"/>
  <c r="E1197" i="11"/>
  <c r="D1197" i="11"/>
  <c r="K503" i="11"/>
  <c r="L503" i="11" s="1"/>
  <c r="M503" i="11" s="1"/>
  <c r="C1198" i="11"/>
  <c r="B1199" i="11"/>
  <c r="P503" i="11" l="1"/>
  <c r="Q503" i="11" s="1"/>
  <c r="R503" i="11" s="1"/>
  <c r="F503" i="11"/>
  <c r="G503" i="11" s="1"/>
  <c r="H503" i="11" s="1"/>
  <c r="AD503" i="11" s="1"/>
  <c r="AE503" i="11" s="1"/>
  <c r="AF503" i="11" s="1"/>
  <c r="C1199" i="11"/>
  <c r="B1200" i="11"/>
  <c r="E1198" i="11"/>
  <c r="D1198" i="11"/>
  <c r="Z504" i="11" l="1"/>
  <c r="AB504" i="11"/>
  <c r="AC504" i="11" s="1"/>
  <c r="A504" i="11"/>
  <c r="P504" i="11"/>
  <c r="Q504" i="11" s="1"/>
  <c r="R504" i="11" s="1"/>
  <c r="K504" i="11"/>
  <c r="L504" i="11" s="1"/>
  <c r="M504" i="11" s="1"/>
  <c r="F504" i="11"/>
  <c r="G504" i="11" s="1"/>
  <c r="H504" i="11" s="1"/>
  <c r="U504" i="11"/>
  <c r="V504" i="11" s="1"/>
  <c r="W504" i="11" s="1"/>
  <c r="C1200" i="11"/>
  <c r="B1201" i="11"/>
  <c r="E1199" i="11"/>
  <c r="D1199" i="11"/>
  <c r="AD504" i="11" l="1"/>
  <c r="AE504" i="11" s="1"/>
  <c r="C1201" i="11"/>
  <c r="B1202" i="11"/>
  <c r="E1200" i="11"/>
  <c r="D1200" i="11"/>
  <c r="AF504" i="11" l="1"/>
  <c r="A505" i="11"/>
  <c r="Z505" i="11"/>
  <c r="AB505" i="11"/>
  <c r="AC505" i="11" s="1"/>
  <c r="C1202" i="11"/>
  <c r="B1203" i="11"/>
  <c r="E1201" i="11"/>
  <c r="D1201" i="11"/>
  <c r="C1203" i="11" l="1"/>
  <c r="B1204" i="11"/>
  <c r="E1202" i="11"/>
  <c r="D1202" i="11"/>
  <c r="K505" i="11"/>
  <c r="L505" i="11" s="1"/>
  <c r="M505" i="11" s="1"/>
  <c r="F505" i="11"/>
  <c r="G505" i="11" s="1"/>
  <c r="H505" i="11" s="1"/>
  <c r="P505" i="11"/>
  <c r="Q505" i="11" s="1"/>
  <c r="R505" i="11" s="1"/>
  <c r="U505" i="11"/>
  <c r="V505" i="11" s="1"/>
  <c r="W505" i="11" s="1"/>
  <c r="E1203" i="11" l="1"/>
  <c r="D1203" i="11"/>
  <c r="C1204" i="11"/>
  <c r="B1205" i="11"/>
  <c r="AD505" i="11"/>
  <c r="AE505" i="11" s="1"/>
  <c r="C1205" i="11" l="1"/>
  <c r="B1206" i="11"/>
  <c r="E1204" i="11"/>
  <c r="D1204" i="11"/>
  <c r="AF505" i="11"/>
  <c r="A506" i="11"/>
  <c r="Z506" i="11"/>
  <c r="AB506" i="11"/>
  <c r="AC506" i="11" s="1"/>
  <c r="E1205" i="11" l="1"/>
  <c r="D1205" i="11"/>
  <c r="K506" i="11"/>
  <c r="L506" i="11" s="1"/>
  <c r="M506" i="11" s="1"/>
  <c r="P506" i="11"/>
  <c r="Q506" i="11" s="1"/>
  <c r="R506" i="11" s="1"/>
  <c r="F506" i="11"/>
  <c r="G506" i="11" s="1"/>
  <c r="H506" i="11" s="1"/>
  <c r="U506" i="11"/>
  <c r="V506" i="11" s="1"/>
  <c r="W506" i="11" s="1"/>
  <c r="C1206" i="11"/>
  <c r="B1207" i="11"/>
  <c r="AD506" i="11" l="1"/>
  <c r="AE506" i="11" s="1"/>
  <c r="AF506" i="11" s="1"/>
  <c r="C1207" i="11"/>
  <c r="B1208" i="11"/>
  <c r="E1206" i="11"/>
  <c r="D1206" i="11"/>
  <c r="Z507" i="11" l="1"/>
  <c r="AB507" i="11"/>
  <c r="AC507" i="11" s="1"/>
  <c r="A507" i="11"/>
  <c r="P507" i="11"/>
  <c r="Q507" i="11" s="1"/>
  <c r="R507" i="11" s="1"/>
  <c r="K507" i="11"/>
  <c r="L507" i="11" s="1"/>
  <c r="M507" i="11" s="1"/>
  <c r="F507" i="11"/>
  <c r="G507" i="11" s="1"/>
  <c r="H507" i="11" s="1"/>
  <c r="U507" i="11"/>
  <c r="V507" i="11" s="1"/>
  <c r="W507" i="11" s="1"/>
  <c r="C1208" i="11"/>
  <c r="B1209" i="11"/>
  <c r="E1207" i="11"/>
  <c r="D1207" i="11"/>
  <c r="C1209" i="11" l="1"/>
  <c r="B1210" i="11"/>
  <c r="E1208" i="11"/>
  <c r="D1208" i="11"/>
  <c r="AD507" i="11"/>
  <c r="AE507" i="11" s="1"/>
  <c r="AF507" i="11" l="1"/>
  <c r="A508" i="11"/>
  <c r="Z508" i="11"/>
  <c r="AB508" i="11"/>
  <c r="AC508" i="11" s="1"/>
  <c r="C1210" i="11"/>
  <c r="B1211" i="11"/>
  <c r="E1209" i="11"/>
  <c r="D1209" i="11"/>
  <c r="E1210" i="11" l="1"/>
  <c r="D1210" i="11"/>
  <c r="P508" i="11"/>
  <c r="Q508" i="11" s="1"/>
  <c r="R508" i="11" s="1"/>
  <c r="K508" i="11"/>
  <c r="L508" i="11" s="1"/>
  <c r="M508" i="11" s="1"/>
  <c r="F508" i="11"/>
  <c r="G508" i="11" s="1"/>
  <c r="H508" i="11" s="1"/>
  <c r="U508" i="11"/>
  <c r="V508" i="11" s="1"/>
  <c r="W508" i="11" s="1"/>
  <c r="C1211" i="11"/>
  <c r="B1212" i="11"/>
  <c r="AD508" i="11" l="1"/>
  <c r="AE508" i="11" s="1"/>
  <c r="AF508" i="11" s="1"/>
  <c r="C1212" i="11"/>
  <c r="B1213" i="11"/>
  <c r="E1211" i="11"/>
  <c r="D1211" i="11"/>
  <c r="AB509" i="11" l="1"/>
  <c r="AC509" i="11" s="1"/>
  <c r="Z509" i="11"/>
  <c r="A509" i="11"/>
  <c r="C1213" i="11"/>
  <c r="B1214" i="11"/>
  <c r="E1212" i="11"/>
  <c r="D1212" i="11"/>
  <c r="P509" i="11"/>
  <c r="Q509" i="11" s="1"/>
  <c r="R509" i="11" s="1"/>
  <c r="K509" i="11"/>
  <c r="L509" i="11" s="1"/>
  <c r="M509" i="11" s="1"/>
  <c r="F509" i="11"/>
  <c r="G509" i="11" s="1"/>
  <c r="H509" i="11" s="1"/>
  <c r="U509" i="11"/>
  <c r="V509" i="11" s="1"/>
  <c r="W509" i="11" s="1"/>
  <c r="AD509" i="11" l="1"/>
  <c r="AE509" i="11" s="1"/>
  <c r="AF509" i="11" s="1"/>
  <c r="C1214" i="11"/>
  <c r="B1215" i="11"/>
  <c r="E1213" i="11"/>
  <c r="D1213" i="11"/>
  <c r="Z510" i="11" l="1"/>
  <c r="AB510" i="11"/>
  <c r="AC510" i="11" s="1"/>
  <c r="A510" i="11"/>
  <c r="C1215" i="11"/>
  <c r="B1216" i="11"/>
  <c r="E1214" i="11"/>
  <c r="D1214" i="11"/>
  <c r="P510" i="11"/>
  <c r="Q510" i="11" s="1"/>
  <c r="R510" i="11" s="1"/>
  <c r="K510" i="11"/>
  <c r="L510" i="11" s="1"/>
  <c r="M510" i="11" s="1"/>
  <c r="F510" i="11"/>
  <c r="G510" i="11" s="1"/>
  <c r="H510" i="11" s="1"/>
  <c r="U510" i="11"/>
  <c r="V510" i="11" s="1"/>
  <c r="W510" i="11" s="1"/>
  <c r="AD510" i="11" l="1"/>
  <c r="AE510" i="11" s="1"/>
  <c r="AF510" i="11" s="1"/>
  <c r="C1216" i="11"/>
  <c r="B1217" i="11"/>
  <c r="E1215" i="11"/>
  <c r="D1215" i="11"/>
  <c r="AB511" i="11" l="1"/>
  <c r="AC511" i="11" s="1"/>
  <c r="Z511" i="11"/>
  <c r="A511" i="11"/>
  <c r="E1216" i="11"/>
  <c r="D1216" i="11"/>
  <c r="P511" i="11"/>
  <c r="Q511" i="11" s="1"/>
  <c r="R511" i="11" s="1"/>
  <c r="K511" i="11"/>
  <c r="L511" i="11" s="1"/>
  <c r="M511" i="11" s="1"/>
  <c r="F511" i="11"/>
  <c r="G511" i="11" s="1"/>
  <c r="H511" i="11" s="1"/>
  <c r="U511" i="11"/>
  <c r="V511" i="11" s="1"/>
  <c r="W511" i="11" s="1"/>
  <c r="C1217" i="11"/>
  <c r="B1218" i="11"/>
  <c r="AD511" i="11" l="1"/>
  <c r="AE511" i="11" s="1"/>
  <c r="AF511" i="11" s="1"/>
  <c r="C1218" i="11"/>
  <c r="B1219" i="11"/>
  <c r="E1217" i="11"/>
  <c r="D1217" i="11"/>
  <c r="AB512" i="11" l="1"/>
  <c r="AC512" i="11" s="1"/>
  <c r="Z512" i="11"/>
  <c r="A512" i="11"/>
  <c r="C1219" i="11"/>
  <c r="B1220" i="11"/>
  <c r="E1218" i="11"/>
  <c r="D1218" i="11"/>
  <c r="P512" i="11"/>
  <c r="Q512" i="11" s="1"/>
  <c r="R512" i="11" s="1"/>
  <c r="K512" i="11"/>
  <c r="L512" i="11" s="1"/>
  <c r="M512" i="11" s="1"/>
  <c r="F512" i="11"/>
  <c r="G512" i="11" s="1"/>
  <c r="H512" i="11" s="1"/>
  <c r="U512" i="11"/>
  <c r="V512" i="11" s="1"/>
  <c r="W512" i="11" s="1"/>
  <c r="AD512" i="11" l="1"/>
  <c r="AE512" i="11" s="1"/>
  <c r="AF512" i="11" s="1"/>
  <c r="C1220" i="11"/>
  <c r="B1221" i="11"/>
  <c r="E1219" i="11"/>
  <c r="D1219" i="11"/>
  <c r="Z513" i="11" l="1"/>
  <c r="AB513" i="11"/>
  <c r="AC513" i="11" s="1"/>
  <c r="A513" i="11"/>
  <c r="D1220" i="11"/>
  <c r="E1220" i="11"/>
  <c r="B1222" i="11"/>
  <c r="C1221" i="11"/>
  <c r="P513" i="11"/>
  <c r="Q513" i="11" s="1"/>
  <c r="R513" i="11" s="1"/>
  <c r="K513" i="11"/>
  <c r="L513" i="11" s="1"/>
  <c r="M513" i="11" s="1"/>
  <c r="F513" i="11"/>
  <c r="G513" i="11" s="1"/>
  <c r="H513" i="11" s="1"/>
  <c r="U513" i="11"/>
  <c r="V513" i="11" s="1"/>
  <c r="W513" i="11" s="1"/>
  <c r="AD513" i="11" l="1"/>
  <c r="AE513" i="11" s="1"/>
  <c r="D1221" i="11"/>
  <c r="E1221" i="11"/>
  <c r="C1222" i="11"/>
  <c r="B1223" i="11"/>
  <c r="C1223" i="11" l="1"/>
  <c r="B1224" i="11"/>
  <c r="D1222" i="11"/>
  <c r="E1222" i="11"/>
  <c r="AF513" i="11"/>
  <c r="A514" i="11"/>
  <c r="AB514" i="11"/>
  <c r="AC514" i="11" s="1"/>
  <c r="Z514" i="11"/>
  <c r="P514" i="11" l="1"/>
  <c r="Q514" i="11" s="1"/>
  <c r="R514" i="11" s="1"/>
  <c r="F514" i="11"/>
  <c r="G514" i="11" s="1"/>
  <c r="H514" i="11" s="1"/>
  <c r="K514" i="11"/>
  <c r="L514" i="11" s="1"/>
  <c r="M514" i="11" s="1"/>
  <c r="U514" i="11"/>
  <c r="V514" i="11" s="1"/>
  <c r="W514" i="11" s="1"/>
  <c r="B1225" i="11"/>
  <c r="C1224" i="11"/>
  <c r="D1223" i="11"/>
  <c r="E1223" i="11"/>
  <c r="AD514" i="11" l="1"/>
  <c r="AE514" i="11" s="1"/>
  <c r="AF514" i="11" s="1"/>
  <c r="D1224" i="11"/>
  <c r="E1224" i="11"/>
  <c r="B1226" i="11"/>
  <c r="C1225" i="11"/>
  <c r="AB515" i="11" l="1"/>
  <c r="AC515" i="11" s="1"/>
  <c r="Z515" i="11"/>
  <c r="A515" i="11"/>
  <c r="P515" i="11"/>
  <c r="Q515" i="11" s="1"/>
  <c r="R515" i="11" s="1"/>
  <c r="K515" i="11"/>
  <c r="L515" i="11" s="1"/>
  <c r="M515" i="11" s="1"/>
  <c r="F515" i="11"/>
  <c r="G515" i="11" s="1"/>
  <c r="H515" i="11" s="1"/>
  <c r="U515" i="11"/>
  <c r="V515" i="11" s="1"/>
  <c r="W515" i="11" s="1"/>
  <c r="D1225" i="11"/>
  <c r="E1225" i="11"/>
  <c r="B1227" i="11"/>
  <c r="C1226" i="11"/>
  <c r="AD515" i="11" l="1"/>
  <c r="AE515" i="11" s="1"/>
  <c r="D1226" i="11"/>
  <c r="E1226" i="11"/>
  <c r="B1228" i="11"/>
  <c r="C1227" i="11"/>
  <c r="AF515" i="11" l="1"/>
  <c r="A516" i="11"/>
  <c r="Z516" i="11"/>
  <c r="AB516" i="11"/>
  <c r="AC516" i="11" s="1"/>
  <c r="D1227" i="11"/>
  <c r="E1227" i="11"/>
  <c r="B1229" i="11"/>
  <c r="C1228" i="11"/>
  <c r="P516" i="11" l="1"/>
  <c r="Q516" i="11" s="1"/>
  <c r="R516" i="11" s="1"/>
  <c r="K516" i="11"/>
  <c r="L516" i="11" s="1"/>
  <c r="M516" i="11" s="1"/>
  <c r="F516" i="11"/>
  <c r="G516" i="11" s="1"/>
  <c r="H516" i="11" s="1"/>
  <c r="U516" i="11"/>
  <c r="V516" i="11" s="1"/>
  <c r="W516" i="11" s="1"/>
  <c r="D1228" i="11"/>
  <c r="E1228" i="11"/>
  <c r="B1230" i="11"/>
  <c r="C1229" i="11"/>
  <c r="AD516" i="11" l="1"/>
  <c r="AE516" i="11" s="1"/>
  <c r="D1229" i="11"/>
  <c r="E1229" i="11"/>
  <c r="B1231" i="11"/>
  <c r="C1230" i="11"/>
  <c r="AF516" i="11" l="1"/>
  <c r="A517" i="11"/>
  <c r="Z517" i="11"/>
  <c r="AB517" i="11"/>
  <c r="AC517" i="11" s="1"/>
  <c r="D1230" i="11"/>
  <c r="E1230" i="11"/>
  <c r="B1232" i="11"/>
  <c r="C1231" i="11"/>
  <c r="B1233" i="11" l="1"/>
  <c r="C1232" i="11"/>
  <c r="K517" i="11"/>
  <c r="L517" i="11" s="1"/>
  <c r="M517" i="11" s="1"/>
  <c r="F517" i="11"/>
  <c r="G517" i="11" s="1"/>
  <c r="H517" i="11" s="1"/>
  <c r="P517" i="11"/>
  <c r="Q517" i="11" s="1"/>
  <c r="R517" i="11" s="1"/>
  <c r="U517" i="11"/>
  <c r="V517" i="11" s="1"/>
  <c r="W517" i="11" s="1"/>
  <c r="D1231" i="11"/>
  <c r="E1231" i="11"/>
  <c r="D1232" i="11" l="1"/>
  <c r="E1232" i="11"/>
  <c r="AD517" i="11"/>
  <c r="AE517" i="11" s="1"/>
  <c r="B1234" i="11"/>
  <c r="C1233" i="11"/>
  <c r="D1233" i="11" l="1"/>
  <c r="E1233" i="11"/>
  <c r="B1235" i="11"/>
  <c r="C1234" i="11"/>
  <c r="AF517" i="11"/>
  <c r="A518" i="11"/>
  <c r="Z518" i="11"/>
  <c r="AB518" i="11"/>
  <c r="AC518" i="11" s="1"/>
  <c r="D1234" i="11" l="1"/>
  <c r="E1234" i="11"/>
  <c r="K518" i="11"/>
  <c r="L518" i="11" s="1"/>
  <c r="M518" i="11" s="1"/>
  <c r="P518" i="11"/>
  <c r="Q518" i="11" s="1"/>
  <c r="R518" i="11" s="1"/>
  <c r="F518" i="11"/>
  <c r="G518" i="11" s="1"/>
  <c r="H518" i="11" s="1"/>
  <c r="U518" i="11"/>
  <c r="V518" i="11" s="1"/>
  <c r="W518" i="11" s="1"/>
  <c r="B1236" i="11"/>
  <c r="C1235" i="11"/>
  <c r="AD518" i="11" l="1"/>
  <c r="AE518" i="11" s="1"/>
  <c r="AF518" i="11" s="1"/>
  <c r="D1235" i="11"/>
  <c r="E1235" i="11"/>
  <c r="B1237" i="11"/>
  <c r="C1236" i="11"/>
  <c r="AB519" i="11" l="1"/>
  <c r="AC519" i="11" s="1"/>
  <c r="Z519" i="11"/>
  <c r="A519" i="11"/>
  <c r="P519" i="11"/>
  <c r="Q519" i="11" s="1"/>
  <c r="R519" i="11" s="1"/>
  <c r="K519" i="11"/>
  <c r="L519" i="11" s="1"/>
  <c r="M519" i="11" s="1"/>
  <c r="F519" i="11"/>
  <c r="G519" i="11" s="1"/>
  <c r="H519" i="11" s="1"/>
  <c r="U519" i="11"/>
  <c r="V519" i="11" s="1"/>
  <c r="W519" i="11" s="1"/>
  <c r="D1236" i="11"/>
  <c r="E1236" i="11"/>
  <c r="B1238" i="11"/>
  <c r="C1237" i="11"/>
  <c r="AD519" i="11" l="1"/>
  <c r="AE519" i="11" s="1"/>
  <c r="D1237" i="11"/>
  <c r="E1237" i="11"/>
  <c r="B1239" i="11"/>
  <c r="C1238" i="11"/>
  <c r="B1240" i="11" l="1"/>
  <c r="C1239" i="11"/>
  <c r="AF519" i="11"/>
  <c r="A520" i="11"/>
  <c r="Z520" i="11"/>
  <c r="AB520" i="11"/>
  <c r="AC520" i="11" s="1"/>
  <c r="D1238" i="11"/>
  <c r="E1238" i="11"/>
  <c r="D1239" i="11" l="1"/>
  <c r="E1239" i="11"/>
  <c r="B1241" i="11"/>
  <c r="C1240" i="11"/>
  <c r="K520" i="11"/>
  <c r="L520" i="11" s="1"/>
  <c r="M520" i="11" s="1"/>
  <c r="P520" i="11"/>
  <c r="Q520" i="11" s="1"/>
  <c r="R520" i="11" s="1"/>
  <c r="F520" i="11"/>
  <c r="G520" i="11" s="1"/>
  <c r="H520" i="11" s="1"/>
  <c r="AD520" i="11" s="1"/>
  <c r="AE520" i="11" s="1"/>
  <c r="U520" i="11"/>
  <c r="V520" i="11" s="1"/>
  <c r="W520" i="11" s="1"/>
  <c r="D1240" i="11" l="1"/>
  <c r="E1240" i="11"/>
  <c r="B1242" i="11"/>
  <c r="C1241" i="11"/>
  <c r="AF520" i="11"/>
  <c r="A521" i="11"/>
  <c r="Z521" i="11"/>
  <c r="AB521" i="11"/>
  <c r="AC521" i="11" s="1"/>
  <c r="D1241" i="11" l="1"/>
  <c r="E1241" i="11"/>
  <c r="B1243" i="11"/>
  <c r="C1242" i="11"/>
  <c r="P521" i="11"/>
  <c r="Q521" i="11" s="1"/>
  <c r="R521" i="11" s="1"/>
  <c r="K521" i="11"/>
  <c r="L521" i="11" s="1"/>
  <c r="M521" i="11" s="1"/>
  <c r="F521" i="11"/>
  <c r="G521" i="11" s="1"/>
  <c r="H521" i="11" s="1"/>
  <c r="U521" i="11"/>
  <c r="V521" i="11" s="1"/>
  <c r="W521" i="11" s="1"/>
  <c r="AD521" i="11" l="1"/>
  <c r="AE521" i="11" s="1"/>
  <c r="A522" i="11" s="1"/>
  <c r="D1242" i="11"/>
  <c r="E1242" i="11"/>
  <c r="B1244" i="11"/>
  <c r="C1243" i="11"/>
  <c r="AB522" i="11" l="1"/>
  <c r="AC522" i="11" s="1"/>
  <c r="Z522" i="11"/>
  <c r="AF521" i="11"/>
  <c r="U522" i="11" s="1"/>
  <c r="V522" i="11" s="1"/>
  <c r="W522" i="11" s="1"/>
  <c r="D1243" i="11"/>
  <c r="E1243" i="11"/>
  <c r="F522" i="11"/>
  <c r="G522" i="11" s="1"/>
  <c r="H522" i="11" s="1"/>
  <c r="B1245" i="11"/>
  <c r="C1244" i="11"/>
  <c r="P522" i="11" l="1"/>
  <c r="Q522" i="11" s="1"/>
  <c r="R522" i="11" s="1"/>
  <c r="K522" i="11"/>
  <c r="L522" i="11" s="1"/>
  <c r="M522" i="11" s="1"/>
  <c r="AD522" i="11" s="1"/>
  <c r="AE522" i="11" s="1"/>
  <c r="D1244" i="11"/>
  <c r="E1244" i="11"/>
  <c r="B1246" i="11"/>
  <c r="C1245" i="11"/>
  <c r="D1245" i="11" l="1"/>
  <c r="E1245" i="11"/>
  <c r="B1247" i="11"/>
  <c r="C1246" i="11"/>
  <c r="AF522" i="11"/>
  <c r="A523" i="11"/>
  <c r="Z523" i="11"/>
  <c r="AB523" i="11"/>
  <c r="AC523" i="11" s="1"/>
  <c r="D1246" i="11" l="1"/>
  <c r="E1246" i="11"/>
  <c r="K523" i="11"/>
  <c r="L523" i="11" s="1"/>
  <c r="M523" i="11" s="1"/>
  <c r="P523" i="11"/>
  <c r="Q523" i="11" s="1"/>
  <c r="R523" i="11" s="1"/>
  <c r="F523" i="11"/>
  <c r="G523" i="11" s="1"/>
  <c r="H523" i="11" s="1"/>
  <c r="AD523" i="11" s="1"/>
  <c r="AE523" i="11" s="1"/>
  <c r="U523" i="11"/>
  <c r="V523" i="11" s="1"/>
  <c r="W523" i="11" s="1"/>
  <c r="B1248" i="11"/>
  <c r="C1247" i="11"/>
  <c r="D1247" i="11" l="1"/>
  <c r="E1247" i="11"/>
  <c r="B1249" i="11"/>
  <c r="C1248" i="11"/>
  <c r="AF523" i="11"/>
  <c r="A524" i="11"/>
  <c r="Z524" i="11"/>
  <c r="AB524" i="11"/>
  <c r="AC524" i="11" s="1"/>
  <c r="D1248" i="11" l="1"/>
  <c r="E1248" i="11"/>
  <c r="P524" i="11"/>
  <c r="Q524" i="11" s="1"/>
  <c r="R524" i="11" s="1"/>
  <c r="F524" i="11"/>
  <c r="G524" i="11" s="1"/>
  <c r="H524" i="11" s="1"/>
  <c r="K524" i="11"/>
  <c r="L524" i="11" s="1"/>
  <c r="M524" i="11" s="1"/>
  <c r="U524" i="11"/>
  <c r="V524" i="11" s="1"/>
  <c r="W524" i="11" s="1"/>
  <c r="B1250" i="11"/>
  <c r="C1249" i="11"/>
  <c r="D1249" i="11" l="1"/>
  <c r="E1249" i="11"/>
  <c r="B1251" i="11"/>
  <c r="C1250" i="11"/>
  <c r="AD524" i="11"/>
  <c r="AE524" i="11" s="1"/>
  <c r="D1250" i="11" l="1"/>
  <c r="E1250" i="11"/>
  <c r="B1252" i="11"/>
  <c r="C1251" i="11"/>
  <c r="AF524" i="11"/>
  <c r="A525" i="11"/>
  <c r="AB525" i="11"/>
  <c r="AC525" i="11" s="1"/>
  <c r="Z525" i="11"/>
  <c r="D1251" i="11" l="1"/>
  <c r="E1251" i="11"/>
  <c r="P525" i="11"/>
  <c r="Q525" i="11" s="1"/>
  <c r="R525" i="11" s="1"/>
  <c r="K525" i="11"/>
  <c r="L525" i="11" s="1"/>
  <c r="M525" i="11" s="1"/>
  <c r="F525" i="11"/>
  <c r="G525" i="11" s="1"/>
  <c r="H525" i="11" s="1"/>
  <c r="U525" i="11"/>
  <c r="V525" i="11" s="1"/>
  <c r="W525" i="11" s="1"/>
  <c r="B1253" i="11"/>
  <c r="C1252" i="11"/>
  <c r="AD525" i="11" l="1"/>
  <c r="AE525" i="11" s="1"/>
  <c r="AF525" i="11" s="1"/>
  <c r="D1252" i="11"/>
  <c r="E1252" i="11"/>
  <c r="B1254" i="11"/>
  <c r="C1253" i="11"/>
  <c r="Z526" i="11" l="1"/>
  <c r="AB526" i="11"/>
  <c r="AC526" i="11" s="1"/>
  <c r="A526" i="11"/>
  <c r="K526" i="11"/>
  <c r="L526" i="11" s="1"/>
  <c r="M526" i="11" s="1"/>
  <c r="P526" i="11"/>
  <c r="Q526" i="11" s="1"/>
  <c r="R526" i="11" s="1"/>
  <c r="F526" i="11"/>
  <c r="G526" i="11" s="1"/>
  <c r="H526" i="11" s="1"/>
  <c r="AD526" i="11" s="1"/>
  <c r="AE526" i="11" s="1"/>
  <c r="U526" i="11"/>
  <c r="V526" i="11" s="1"/>
  <c r="W526" i="11" s="1"/>
  <c r="B1255" i="11"/>
  <c r="C1254" i="11"/>
  <c r="D1253" i="11"/>
  <c r="E1253" i="11"/>
  <c r="D1254" i="11" l="1"/>
  <c r="E1254" i="11"/>
  <c r="B1256" i="11"/>
  <c r="C1255" i="11"/>
  <c r="AF526" i="11"/>
  <c r="A527" i="11"/>
  <c r="AB527" i="11"/>
  <c r="AC527" i="11" s="1"/>
  <c r="Z527" i="11"/>
  <c r="P527" i="11" l="1"/>
  <c r="Q527" i="11" s="1"/>
  <c r="R527" i="11" s="1"/>
  <c r="F527" i="11"/>
  <c r="G527" i="11" s="1"/>
  <c r="H527" i="11" s="1"/>
  <c r="K527" i="11"/>
  <c r="L527" i="11" s="1"/>
  <c r="M527" i="11" s="1"/>
  <c r="U527" i="11"/>
  <c r="V527" i="11" s="1"/>
  <c r="W527" i="11" s="1"/>
  <c r="D1255" i="11"/>
  <c r="E1255" i="11"/>
  <c r="B1257" i="11"/>
  <c r="C1256" i="11"/>
  <c r="AD527" i="11" l="1"/>
  <c r="AE527" i="11" s="1"/>
  <c r="AF527" i="11" s="1"/>
  <c r="B1258" i="11"/>
  <c r="C1257" i="11"/>
  <c r="D1256" i="11"/>
  <c r="E1256" i="11"/>
  <c r="AB528" i="11" l="1"/>
  <c r="AC528" i="11" s="1"/>
  <c r="Z528" i="11"/>
  <c r="A528" i="11"/>
  <c r="D1257" i="11"/>
  <c r="E1257" i="11"/>
  <c r="B1259" i="11"/>
  <c r="C1258" i="11"/>
  <c r="F528" i="11"/>
  <c r="G528" i="11" s="1"/>
  <c r="H528" i="11" s="1"/>
  <c r="P528" i="11"/>
  <c r="Q528" i="11" s="1"/>
  <c r="R528" i="11" s="1"/>
  <c r="K528" i="11"/>
  <c r="L528" i="11" s="1"/>
  <c r="M528" i="11" s="1"/>
  <c r="U528" i="11"/>
  <c r="V528" i="11" s="1"/>
  <c r="W528" i="11" s="1"/>
  <c r="AD528" i="11" l="1"/>
  <c r="AE528" i="11" s="1"/>
  <c r="D1258" i="11"/>
  <c r="E1258" i="11"/>
  <c r="B1260" i="11"/>
  <c r="C1259" i="11"/>
  <c r="D1259" i="11" l="1"/>
  <c r="E1259" i="11"/>
  <c r="B1261" i="11"/>
  <c r="C1260" i="11"/>
  <c r="AF528" i="11"/>
  <c r="A529" i="11"/>
  <c r="Z529" i="11"/>
  <c r="AB529" i="11"/>
  <c r="AC529" i="11" s="1"/>
  <c r="D1260" i="11" l="1"/>
  <c r="E1260" i="11"/>
  <c r="B1262" i="11"/>
  <c r="C1261" i="11"/>
  <c r="P529" i="11"/>
  <c r="Q529" i="11" s="1"/>
  <c r="R529" i="11" s="1"/>
  <c r="K529" i="11"/>
  <c r="L529" i="11" s="1"/>
  <c r="M529" i="11" s="1"/>
  <c r="F529" i="11"/>
  <c r="G529" i="11" s="1"/>
  <c r="H529" i="11" s="1"/>
  <c r="U529" i="11"/>
  <c r="V529" i="11" s="1"/>
  <c r="W529" i="11" s="1"/>
  <c r="AD529" i="11" l="1"/>
  <c r="AE529" i="11" s="1"/>
  <c r="AF529" i="11" s="1"/>
  <c r="D1261" i="11"/>
  <c r="E1261" i="11"/>
  <c r="B1263" i="11"/>
  <c r="C1262" i="11"/>
  <c r="AB530" i="11" l="1"/>
  <c r="AC530" i="11" s="1"/>
  <c r="Z530" i="11"/>
  <c r="A530" i="11"/>
  <c r="B100" i="4" s="1"/>
  <c r="K530" i="11"/>
  <c r="L530" i="11" s="1"/>
  <c r="M530" i="11" s="1"/>
  <c r="P530" i="11"/>
  <c r="Q530" i="11" s="1"/>
  <c r="R530" i="11" s="1"/>
  <c r="F530" i="11"/>
  <c r="G530" i="11" s="1"/>
  <c r="H530" i="11" s="1"/>
  <c r="U530" i="11"/>
  <c r="V530" i="11" s="1"/>
  <c r="W530" i="11" s="1"/>
  <c r="D1262" i="11"/>
  <c r="E1262" i="11"/>
  <c r="B1264" i="11"/>
  <c r="C1263" i="11"/>
  <c r="AD530" i="11" l="1"/>
  <c r="AE530" i="11" s="1"/>
  <c r="AF530" i="11" s="1"/>
  <c r="D1263" i="11"/>
  <c r="E1263" i="11"/>
  <c r="B1265" i="11"/>
  <c r="C1264" i="11"/>
  <c r="AB531" i="11" l="1"/>
  <c r="AC531" i="11" s="1"/>
  <c r="Z531" i="11"/>
  <c r="A531" i="11"/>
  <c r="B1266" i="11"/>
  <c r="C1265" i="11"/>
  <c r="D1264" i="11"/>
  <c r="E1264" i="11"/>
  <c r="F531" i="11"/>
  <c r="G531" i="11" s="1"/>
  <c r="H531" i="11" s="1"/>
  <c r="P531" i="11"/>
  <c r="Q531" i="11" s="1"/>
  <c r="R531" i="11" s="1"/>
  <c r="K531" i="11"/>
  <c r="L531" i="11" s="1"/>
  <c r="M531" i="11" s="1"/>
  <c r="U531" i="11"/>
  <c r="V531" i="11" s="1"/>
  <c r="W531" i="11" s="1"/>
  <c r="B1267" i="11" l="1"/>
  <c r="C1266" i="11"/>
  <c r="AD531" i="11"/>
  <c r="AE531" i="11" s="1"/>
  <c r="D1265" i="11"/>
  <c r="E1265" i="11"/>
  <c r="AF531" i="11" l="1"/>
  <c r="A532" i="11"/>
  <c r="AB532" i="11"/>
  <c r="AC532" i="11" s="1"/>
  <c r="Z532" i="11"/>
  <c r="D1266" i="11"/>
  <c r="E1266" i="11"/>
  <c r="B1268" i="11"/>
  <c r="C1267" i="11"/>
  <c r="K532" i="11" l="1"/>
  <c r="L532" i="11" s="1"/>
  <c r="M532" i="11" s="1"/>
  <c r="P532" i="11"/>
  <c r="Q532" i="11" s="1"/>
  <c r="R532" i="11" s="1"/>
  <c r="F532" i="11"/>
  <c r="G532" i="11" s="1"/>
  <c r="H532" i="11" s="1"/>
  <c r="U532" i="11"/>
  <c r="V532" i="11" s="1"/>
  <c r="W532" i="11" s="1"/>
  <c r="D1267" i="11"/>
  <c r="E1267" i="11"/>
  <c r="B1269" i="11"/>
  <c r="C1268" i="11"/>
  <c r="B1270" i="11" l="1"/>
  <c r="C1269" i="11"/>
  <c r="AD532" i="11"/>
  <c r="AE532" i="11" s="1"/>
  <c r="D1268" i="11"/>
  <c r="E1268" i="11"/>
  <c r="D1269" i="11" l="1"/>
  <c r="E1269" i="11"/>
  <c r="B1271" i="11"/>
  <c r="C1270" i="11"/>
  <c r="AF532" i="11"/>
  <c r="A533" i="11"/>
  <c r="AB533" i="11"/>
  <c r="AC533" i="11" s="1"/>
  <c r="Z533" i="11"/>
  <c r="P533" i="11" l="1"/>
  <c r="Q533" i="11" s="1"/>
  <c r="R533" i="11" s="1"/>
  <c r="F533" i="11"/>
  <c r="G533" i="11" s="1"/>
  <c r="H533" i="11" s="1"/>
  <c r="K533" i="11"/>
  <c r="L533" i="11" s="1"/>
  <c r="M533" i="11" s="1"/>
  <c r="U533" i="11"/>
  <c r="V533" i="11" s="1"/>
  <c r="W533" i="11" s="1"/>
  <c r="D1270" i="11"/>
  <c r="E1270" i="11"/>
  <c r="B1272" i="11"/>
  <c r="C1271" i="11"/>
  <c r="D1271" i="11" l="1"/>
  <c r="E1271" i="11"/>
  <c r="AD533" i="11"/>
  <c r="AE533" i="11" s="1"/>
  <c r="B1273" i="11"/>
  <c r="C1272" i="11"/>
  <c r="D1272" i="11" l="1"/>
  <c r="E1272" i="11"/>
  <c r="B1274" i="11"/>
  <c r="C1273" i="11"/>
  <c r="AF533" i="11"/>
  <c r="A534" i="11"/>
  <c r="Z534" i="11"/>
  <c r="AB534" i="11"/>
  <c r="AC534" i="11" s="1"/>
  <c r="F534" i="11" l="1"/>
  <c r="G534" i="11" s="1"/>
  <c r="H534" i="11" s="1"/>
  <c r="P534" i="11"/>
  <c r="Q534" i="11" s="1"/>
  <c r="R534" i="11" s="1"/>
  <c r="K534" i="11"/>
  <c r="L534" i="11" s="1"/>
  <c r="M534" i="11" s="1"/>
  <c r="U534" i="11"/>
  <c r="V534" i="11" s="1"/>
  <c r="W534" i="11" s="1"/>
  <c r="D1273" i="11"/>
  <c r="E1273" i="11"/>
  <c r="B1275" i="11"/>
  <c r="C1274" i="11"/>
  <c r="D1274" i="11" l="1"/>
  <c r="E1274" i="11"/>
  <c r="B1276" i="11"/>
  <c r="C1275" i="11"/>
  <c r="AD534" i="11"/>
  <c r="AE534" i="11" s="1"/>
  <c r="AF534" i="11" l="1"/>
  <c r="A535" i="11"/>
  <c r="Z535" i="11"/>
  <c r="AB535" i="11"/>
  <c r="AC535" i="11" s="1"/>
  <c r="D1275" i="11"/>
  <c r="E1275" i="11"/>
  <c r="B1277" i="11"/>
  <c r="C1276" i="11"/>
  <c r="P535" i="11" l="1"/>
  <c r="Q535" i="11" s="1"/>
  <c r="R535" i="11" s="1"/>
  <c r="K535" i="11"/>
  <c r="L535" i="11" s="1"/>
  <c r="M535" i="11" s="1"/>
  <c r="F535" i="11"/>
  <c r="G535" i="11" s="1"/>
  <c r="H535" i="11" s="1"/>
  <c r="U535" i="11"/>
  <c r="V535" i="11" s="1"/>
  <c r="W535" i="11" s="1"/>
  <c r="D1276" i="11"/>
  <c r="E1276" i="11"/>
  <c r="B1278" i="11"/>
  <c r="C1277" i="11"/>
  <c r="AD535" i="11" l="1"/>
  <c r="AE535" i="11" s="1"/>
  <c r="D1277" i="11"/>
  <c r="E1277" i="11"/>
  <c r="B1279" i="11"/>
  <c r="C1278" i="11"/>
  <c r="AF535" i="11" l="1"/>
  <c r="A536" i="11"/>
  <c r="Z536" i="11"/>
  <c r="AB536" i="11"/>
  <c r="AC536" i="11" s="1"/>
  <c r="D1278" i="11"/>
  <c r="E1278" i="11"/>
  <c r="B1280" i="11"/>
  <c r="C1279" i="11"/>
  <c r="P536" i="11" l="1"/>
  <c r="Q536" i="11" s="1"/>
  <c r="R536" i="11" s="1"/>
  <c r="K536" i="11"/>
  <c r="L536" i="11" s="1"/>
  <c r="M536" i="11" s="1"/>
  <c r="F536" i="11"/>
  <c r="G536" i="11" s="1"/>
  <c r="H536" i="11" s="1"/>
  <c r="U536" i="11"/>
  <c r="V536" i="11" s="1"/>
  <c r="W536" i="11" s="1"/>
  <c r="D1279" i="11"/>
  <c r="E1279" i="11"/>
  <c r="B1281" i="11"/>
  <c r="C1280" i="11"/>
  <c r="B1282" i="11" l="1"/>
  <c r="C1281" i="11"/>
  <c r="AD536" i="11"/>
  <c r="AE536" i="11" s="1"/>
  <c r="D1280" i="11"/>
  <c r="E1280" i="11"/>
  <c r="AF536" i="11" l="1"/>
  <c r="A537" i="11"/>
  <c r="Z537" i="11"/>
  <c r="AB537" i="11"/>
  <c r="AC537" i="11" s="1"/>
  <c r="D1281" i="11"/>
  <c r="E1281" i="11"/>
  <c r="C1282" i="11"/>
  <c r="B1283" i="11"/>
  <c r="P537" i="11" l="1"/>
  <c r="Q537" i="11" s="1"/>
  <c r="R537" i="11" s="1"/>
  <c r="K537" i="11"/>
  <c r="L537" i="11" s="1"/>
  <c r="M537" i="11" s="1"/>
  <c r="F537" i="11"/>
  <c r="G537" i="11" s="1"/>
  <c r="H537" i="11" s="1"/>
  <c r="U537" i="11"/>
  <c r="V537" i="11" s="1"/>
  <c r="W537" i="11" s="1"/>
  <c r="C1283" i="11"/>
  <c r="B1284" i="11"/>
  <c r="D1282" i="11"/>
  <c r="E1282" i="11"/>
  <c r="B1285" i="11" l="1"/>
  <c r="C1284" i="11"/>
  <c r="E1283" i="11"/>
  <c r="D1283" i="11"/>
  <c r="AD537" i="11"/>
  <c r="AE537" i="11" s="1"/>
  <c r="E1284" i="11" l="1"/>
  <c r="D1284" i="11"/>
  <c r="C1285" i="11"/>
  <c r="B1286" i="11"/>
  <c r="AF537" i="11"/>
  <c r="A538" i="11"/>
  <c r="Z538" i="11"/>
  <c r="AB538" i="11"/>
  <c r="AC538" i="11" s="1"/>
  <c r="K538" i="11" l="1"/>
  <c r="L538" i="11" s="1"/>
  <c r="M538" i="11" s="1"/>
  <c r="P538" i="11"/>
  <c r="Q538" i="11" s="1"/>
  <c r="R538" i="11" s="1"/>
  <c r="F538" i="11"/>
  <c r="G538" i="11" s="1"/>
  <c r="H538" i="11" s="1"/>
  <c r="U538" i="11"/>
  <c r="V538" i="11" s="1"/>
  <c r="W538" i="11" s="1"/>
  <c r="B1287" i="11"/>
  <c r="C1286" i="11"/>
  <c r="E1285" i="11"/>
  <c r="D1285" i="11"/>
  <c r="AD538" i="11" l="1"/>
  <c r="AE538" i="11" s="1"/>
  <c r="A539" i="11" s="1"/>
  <c r="E1286" i="11"/>
  <c r="D1286" i="11"/>
  <c r="C1287" i="11"/>
  <c r="B1288" i="11"/>
  <c r="AF538" i="11" l="1"/>
  <c r="AB539" i="11"/>
  <c r="AC539" i="11" s="1"/>
  <c r="Z539" i="11"/>
  <c r="P539" i="11"/>
  <c r="Q539" i="11" s="1"/>
  <c r="R539" i="11" s="1"/>
  <c r="K539" i="11"/>
  <c r="L539" i="11" s="1"/>
  <c r="M539" i="11" s="1"/>
  <c r="F539" i="11"/>
  <c r="G539" i="11" s="1"/>
  <c r="H539" i="11" s="1"/>
  <c r="U539" i="11"/>
  <c r="V539" i="11" s="1"/>
  <c r="W539" i="11" s="1"/>
  <c r="B1289" i="11"/>
  <c r="C1288" i="11"/>
  <c r="E1287" i="11"/>
  <c r="D1287" i="11"/>
  <c r="AD539" i="11" l="1"/>
  <c r="AE539" i="11" s="1"/>
  <c r="A540" i="11" s="1"/>
  <c r="E1288" i="11"/>
  <c r="D1288" i="11"/>
  <c r="C1289" i="11"/>
  <c r="B1290" i="11"/>
  <c r="Z540" i="11"/>
  <c r="AB540" i="11" l="1"/>
  <c r="AC540" i="11" s="1"/>
  <c r="AF539" i="11"/>
  <c r="K540" i="11"/>
  <c r="L540" i="11" s="1"/>
  <c r="M540" i="11" s="1"/>
  <c r="P540" i="11"/>
  <c r="Q540" i="11" s="1"/>
  <c r="R540" i="11" s="1"/>
  <c r="F540" i="11"/>
  <c r="G540" i="11" s="1"/>
  <c r="H540" i="11" s="1"/>
  <c r="U540" i="11"/>
  <c r="V540" i="11" s="1"/>
  <c r="W540" i="11" s="1"/>
  <c r="B1291" i="11"/>
  <c r="C1290" i="11"/>
  <c r="E1289" i="11"/>
  <c r="D1289" i="11"/>
  <c r="AD540" i="11" l="1"/>
  <c r="AE540" i="11" s="1"/>
  <c r="Z541" i="11" s="1"/>
  <c r="E1290" i="11"/>
  <c r="D1290" i="11"/>
  <c r="C1291" i="11"/>
  <c r="B1292" i="11"/>
  <c r="A541" i="11"/>
  <c r="AB541" i="11"/>
  <c r="AC541" i="11" s="1"/>
  <c r="AF540" i="11" l="1"/>
  <c r="P541" i="11"/>
  <c r="Q541" i="11" s="1"/>
  <c r="R541" i="11" s="1"/>
  <c r="K541" i="11"/>
  <c r="L541" i="11" s="1"/>
  <c r="M541" i="11" s="1"/>
  <c r="F541" i="11"/>
  <c r="G541" i="11" s="1"/>
  <c r="H541" i="11" s="1"/>
  <c r="U541" i="11"/>
  <c r="V541" i="11" s="1"/>
  <c r="W541" i="11" s="1"/>
  <c r="B1293" i="11"/>
  <c r="C1292" i="11"/>
  <c r="E1291" i="11"/>
  <c r="D1291" i="11"/>
  <c r="AD541" i="11" l="1"/>
  <c r="AE541" i="11" s="1"/>
  <c r="AF541" i="11" s="1"/>
  <c r="E1292" i="11"/>
  <c r="D1292" i="11"/>
  <c r="Z542" i="11"/>
  <c r="AB542" i="11"/>
  <c r="AC542" i="11" s="1"/>
  <c r="C1293" i="11"/>
  <c r="B1294" i="11"/>
  <c r="A542" i="11" l="1"/>
  <c r="B1295" i="11"/>
  <c r="C1294" i="11"/>
  <c r="E1293" i="11"/>
  <c r="D1293" i="11"/>
  <c r="P542" i="11"/>
  <c r="Q542" i="11" s="1"/>
  <c r="R542" i="11" s="1"/>
  <c r="K542" i="11"/>
  <c r="L542" i="11" s="1"/>
  <c r="M542" i="11" s="1"/>
  <c r="F542" i="11"/>
  <c r="G542" i="11" s="1"/>
  <c r="H542" i="11" s="1"/>
  <c r="U542" i="11"/>
  <c r="V542" i="11" s="1"/>
  <c r="W542" i="11" s="1"/>
  <c r="AD542" i="11" l="1"/>
  <c r="AE542" i="11" s="1"/>
  <c r="AF542" i="11" s="1"/>
  <c r="E1294" i="11"/>
  <c r="D1294" i="11"/>
  <c r="C1295" i="11"/>
  <c r="B1296" i="11"/>
  <c r="AB543" i="11" l="1"/>
  <c r="AC543" i="11" s="1"/>
  <c r="Z543" i="11"/>
  <c r="A543" i="11"/>
  <c r="K543" i="11"/>
  <c r="L543" i="11" s="1"/>
  <c r="M543" i="11" s="1"/>
  <c r="P543" i="11"/>
  <c r="Q543" i="11" s="1"/>
  <c r="R543" i="11" s="1"/>
  <c r="F543" i="11"/>
  <c r="G543" i="11" s="1"/>
  <c r="H543" i="11" s="1"/>
  <c r="U543" i="11"/>
  <c r="V543" i="11" s="1"/>
  <c r="W543" i="11" s="1"/>
  <c r="C1296" i="11"/>
  <c r="B1297" i="11"/>
  <c r="E1295" i="11"/>
  <c r="D1295" i="11"/>
  <c r="AD543" i="11" l="1"/>
  <c r="AE543" i="11" s="1"/>
  <c r="Z544" i="11" s="1"/>
  <c r="C1297" i="11"/>
  <c r="B1298" i="11"/>
  <c r="E1296" i="11"/>
  <c r="D1296" i="11"/>
  <c r="AF543" i="11"/>
  <c r="AB544" i="11" l="1"/>
  <c r="AC544" i="11" s="1"/>
  <c r="A544" i="11"/>
  <c r="C1298" i="11"/>
  <c r="B1299" i="11"/>
  <c r="E1297" i="11"/>
  <c r="D1297" i="11"/>
  <c r="K544" i="11"/>
  <c r="L544" i="11" s="1"/>
  <c r="M544" i="11" s="1"/>
  <c r="P544" i="11"/>
  <c r="Q544" i="11" s="1"/>
  <c r="R544" i="11" s="1"/>
  <c r="F544" i="11"/>
  <c r="G544" i="11" s="1"/>
  <c r="H544" i="11" s="1"/>
  <c r="U544" i="11"/>
  <c r="V544" i="11" s="1"/>
  <c r="W544" i="11" s="1"/>
  <c r="C1299" i="11" l="1"/>
  <c r="B1300" i="11"/>
  <c r="AD544" i="11"/>
  <c r="AE544" i="11" s="1"/>
  <c r="E1298" i="11"/>
  <c r="D1298" i="11"/>
  <c r="AF544" i="11" l="1"/>
  <c r="A545" i="11"/>
  <c r="Z545" i="11"/>
  <c r="AB545" i="11"/>
  <c r="AC545" i="11" s="1"/>
  <c r="C1300" i="11"/>
  <c r="B1301" i="11"/>
  <c r="E1299" i="11"/>
  <c r="D1299" i="11"/>
  <c r="C1301" i="11" l="1"/>
  <c r="B1302" i="11"/>
  <c r="E1300" i="11"/>
  <c r="D1300" i="11"/>
  <c r="K545" i="11"/>
  <c r="L545" i="11" s="1"/>
  <c r="M545" i="11" s="1"/>
  <c r="P545" i="11"/>
  <c r="Q545" i="11" s="1"/>
  <c r="R545" i="11" s="1"/>
  <c r="F545" i="11"/>
  <c r="G545" i="11" s="1"/>
  <c r="H545" i="11" s="1"/>
  <c r="U545" i="11"/>
  <c r="V545" i="11" s="1"/>
  <c r="W545" i="11" s="1"/>
  <c r="C1302" i="11" l="1"/>
  <c r="B1303" i="11"/>
  <c r="AD545" i="11"/>
  <c r="AE545" i="11" s="1"/>
  <c r="E1301" i="11"/>
  <c r="D1301" i="11"/>
  <c r="AF545" i="11" l="1"/>
  <c r="A546" i="11"/>
  <c r="Z546" i="11"/>
  <c r="AB546" i="11"/>
  <c r="AC546" i="11" s="1"/>
  <c r="C1303" i="11"/>
  <c r="B1304" i="11"/>
  <c r="E1302" i="11"/>
  <c r="D1302" i="11"/>
  <c r="C1304" i="11" l="1"/>
  <c r="B1305" i="11"/>
  <c r="E1303" i="11"/>
  <c r="D1303" i="11"/>
  <c r="P546" i="11"/>
  <c r="Q546" i="11" s="1"/>
  <c r="R546" i="11" s="1"/>
  <c r="F546" i="11"/>
  <c r="G546" i="11" s="1"/>
  <c r="H546" i="11" s="1"/>
  <c r="K546" i="11"/>
  <c r="L546" i="11" s="1"/>
  <c r="M546" i="11" s="1"/>
  <c r="U546" i="11"/>
  <c r="V546" i="11" s="1"/>
  <c r="W546" i="11" s="1"/>
  <c r="C1305" i="11" l="1"/>
  <c r="B1306" i="11"/>
  <c r="E1304" i="11"/>
  <c r="D1304" i="11"/>
  <c r="AD546" i="11"/>
  <c r="AE546" i="11" s="1"/>
  <c r="C1306" i="11" l="1"/>
  <c r="B1307" i="11"/>
  <c r="E1305" i="11"/>
  <c r="D1305" i="11"/>
  <c r="AF546" i="11"/>
  <c r="A547" i="11"/>
  <c r="Z547" i="11"/>
  <c r="AB547" i="11"/>
  <c r="AC547" i="11" s="1"/>
  <c r="C1307" i="11" l="1"/>
  <c r="B1308" i="11"/>
  <c r="D1306" i="11"/>
  <c r="E1306" i="11"/>
  <c r="K547" i="11"/>
  <c r="L547" i="11" s="1"/>
  <c r="M547" i="11" s="1"/>
  <c r="P547" i="11"/>
  <c r="Q547" i="11" s="1"/>
  <c r="R547" i="11" s="1"/>
  <c r="F547" i="11"/>
  <c r="G547" i="11" s="1"/>
  <c r="H547" i="11" s="1"/>
  <c r="U547" i="11"/>
  <c r="V547" i="11" s="1"/>
  <c r="W547" i="11" s="1"/>
  <c r="C1308" i="11" l="1"/>
  <c r="B1309" i="11"/>
  <c r="AD547" i="11"/>
  <c r="AE547" i="11" s="1"/>
  <c r="E1307" i="11"/>
  <c r="D1307" i="11"/>
  <c r="AF547" i="11" l="1"/>
  <c r="A548" i="11"/>
  <c r="Z548" i="11"/>
  <c r="AB548" i="11"/>
  <c r="AC548" i="11" s="1"/>
  <c r="C1309" i="11"/>
  <c r="B1310" i="11"/>
  <c r="E1308" i="11"/>
  <c r="D1308" i="11"/>
  <c r="C1310" i="11" l="1"/>
  <c r="B1311" i="11"/>
  <c r="E1309" i="11"/>
  <c r="D1309" i="11"/>
  <c r="K548" i="11"/>
  <c r="L548" i="11" s="1"/>
  <c r="M548" i="11" s="1"/>
  <c r="F548" i="11"/>
  <c r="G548" i="11" s="1"/>
  <c r="H548" i="11" s="1"/>
  <c r="P548" i="11"/>
  <c r="Q548" i="11" s="1"/>
  <c r="R548" i="11" s="1"/>
  <c r="U548" i="11"/>
  <c r="V548" i="11" s="1"/>
  <c r="W548" i="11" s="1"/>
  <c r="AD548" i="11" l="1"/>
  <c r="AE548" i="11" s="1"/>
  <c r="C1311" i="11"/>
  <c r="B1312" i="11"/>
  <c r="D1310" i="11"/>
  <c r="E1310" i="11"/>
  <c r="AF548" i="11" l="1"/>
  <c r="A549" i="11"/>
  <c r="Z549" i="11"/>
  <c r="AB549" i="11"/>
  <c r="AC549" i="11" s="1"/>
  <c r="C1312" i="11"/>
  <c r="B1313" i="11"/>
  <c r="E1311" i="11"/>
  <c r="D1311" i="11"/>
  <c r="C1313" i="11" l="1"/>
  <c r="B1314" i="11"/>
  <c r="D1312" i="11"/>
  <c r="E1312" i="11"/>
  <c r="K549" i="11"/>
  <c r="L549" i="11" s="1"/>
  <c r="M549" i="11" s="1"/>
  <c r="F549" i="11"/>
  <c r="G549" i="11" s="1"/>
  <c r="H549" i="11" s="1"/>
  <c r="P549" i="11"/>
  <c r="Q549" i="11" s="1"/>
  <c r="R549" i="11" s="1"/>
  <c r="U549" i="11"/>
  <c r="V549" i="11" s="1"/>
  <c r="W549" i="11" s="1"/>
  <c r="E1313" i="11" l="1"/>
  <c r="D1313" i="11"/>
  <c r="AD549" i="11"/>
  <c r="AE549" i="11" s="1"/>
  <c r="C1314" i="11"/>
  <c r="B1315" i="11"/>
  <c r="AF549" i="11" l="1"/>
  <c r="A550" i="11"/>
  <c r="AB550" i="11"/>
  <c r="AC550" i="11" s="1"/>
  <c r="Z550" i="11"/>
  <c r="C1315" i="11"/>
  <c r="B1316" i="11"/>
  <c r="D1314" i="11"/>
  <c r="E1314" i="11"/>
  <c r="C1316" i="11" l="1"/>
  <c r="B1317" i="11"/>
  <c r="E1315" i="11"/>
  <c r="D1315" i="11"/>
  <c r="P550" i="11"/>
  <c r="Q550" i="11" s="1"/>
  <c r="R550" i="11" s="1"/>
  <c r="K550" i="11"/>
  <c r="L550" i="11" s="1"/>
  <c r="M550" i="11" s="1"/>
  <c r="F550" i="11"/>
  <c r="G550" i="11" s="1"/>
  <c r="H550" i="11" s="1"/>
  <c r="U550" i="11"/>
  <c r="V550" i="11" s="1"/>
  <c r="W550" i="11" s="1"/>
  <c r="AD550" i="11" l="1"/>
  <c r="AE550" i="11" s="1"/>
  <c r="AF550" i="11" s="1"/>
  <c r="B1318" i="11"/>
  <c r="C1317" i="11"/>
  <c r="Z551" i="11"/>
  <c r="D1316" i="11"/>
  <c r="E1316" i="11"/>
  <c r="AB551" i="11" l="1"/>
  <c r="AC551" i="11" s="1"/>
  <c r="A551" i="11"/>
  <c r="P551" i="11"/>
  <c r="Q551" i="11" s="1"/>
  <c r="R551" i="11" s="1"/>
  <c r="F551" i="11"/>
  <c r="G551" i="11" s="1"/>
  <c r="H551" i="11" s="1"/>
  <c r="K551" i="11"/>
  <c r="L551" i="11" s="1"/>
  <c r="M551" i="11" s="1"/>
  <c r="U551" i="11"/>
  <c r="V551" i="11" s="1"/>
  <c r="W551" i="11" s="1"/>
  <c r="E1317" i="11"/>
  <c r="D1317" i="11"/>
  <c r="C1318" i="11"/>
  <c r="B1319" i="11"/>
  <c r="B1320" i="11" l="1"/>
  <c r="C1319" i="11"/>
  <c r="AD551" i="11"/>
  <c r="AE551" i="11" s="1"/>
  <c r="D1318" i="11"/>
  <c r="E1318" i="11"/>
  <c r="AF551" i="11" l="1"/>
  <c r="A552" i="11"/>
  <c r="Z552" i="11"/>
  <c r="AB552" i="11"/>
  <c r="AC552" i="11" s="1"/>
  <c r="E1319" i="11"/>
  <c r="D1319" i="11"/>
  <c r="C1320" i="11"/>
  <c r="B1321" i="11"/>
  <c r="P552" i="11" l="1"/>
  <c r="Q552" i="11" s="1"/>
  <c r="R552" i="11" s="1"/>
  <c r="F552" i="11"/>
  <c r="G552" i="11" s="1"/>
  <c r="H552" i="11" s="1"/>
  <c r="K552" i="11"/>
  <c r="L552" i="11" s="1"/>
  <c r="M552" i="11" s="1"/>
  <c r="U552" i="11"/>
  <c r="V552" i="11" s="1"/>
  <c r="W552" i="11" s="1"/>
  <c r="B1322" i="11"/>
  <c r="C1321" i="11"/>
  <c r="D1320" i="11"/>
  <c r="E1320" i="11"/>
  <c r="E1321" i="11" l="1"/>
  <c r="D1321" i="11"/>
  <c r="C1322" i="11"/>
  <c r="B1323" i="11"/>
  <c r="AD552" i="11"/>
  <c r="AE552" i="11" s="1"/>
  <c r="B1324" i="11" l="1"/>
  <c r="C1323" i="11"/>
  <c r="AF552" i="11"/>
  <c r="A553" i="11"/>
  <c r="Z553" i="11"/>
  <c r="AB553" i="11"/>
  <c r="AC553" i="11" s="1"/>
  <c r="D1322" i="11"/>
  <c r="E1322" i="11"/>
  <c r="F553" i="11" l="1"/>
  <c r="G553" i="11" s="1"/>
  <c r="H553" i="11" s="1"/>
  <c r="K553" i="11"/>
  <c r="L553" i="11" s="1"/>
  <c r="M553" i="11" s="1"/>
  <c r="P553" i="11"/>
  <c r="Q553" i="11" s="1"/>
  <c r="R553" i="11" s="1"/>
  <c r="U553" i="11"/>
  <c r="V553" i="11" s="1"/>
  <c r="W553" i="11" s="1"/>
  <c r="E1323" i="11"/>
  <c r="D1323" i="11"/>
  <c r="C1324" i="11"/>
  <c r="B1325" i="11"/>
  <c r="B1326" i="11" l="1"/>
  <c r="C1325" i="11"/>
  <c r="D1324" i="11"/>
  <c r="E1324" i="11"/>
  <c r="AD553" i="11"/>
  <c r="AE553" i="11" s="1"/>
  <c r="E1325" i="11" l="1"/>
  <c r="D1325" i="11"/>
  <c r="C1326" i="11"/>
  <c r="B1327" i="11"/>
  <c r="AF553" i="11"/>
  <c r="A554" i="11"/>
  <c r="AB554" i="11"/>
  <c r="AC554" i="11" s="1"/>
  <c r="Z554" i="11"/>
  <c r="F554" i="11" l="1"/>
  <c r="G554" i="11" s="1"/>
  <c r="H554" i="11" s="1"/>
  <c r="K554" i="11"/>
  <c r="L554" i="11" s="1"/>
  <c r="M554" i="11" s="1"/>
  <c r="P554" i="11"/>
  <c r="Q554" i="11" s="1"/>
  <c r="R554" i="11" s="1"/>
  <c r="U554" i="11"/>
  <c r="V554" i="11" s="1"/>
  <c r="W554" i="11" s="1"/>
  <c r="B1328" i="11"/>
  <c r="C1327" i="11"/>
  <c r="D1326" i="11"/>
  <c r="E1326" i="11"/>
  <c r="E1327" i="11" l="1"/>
  <c r="D1327" i="11"/>
  <c r="C1328" i="11"/>
  <c r="B1329" i="11"/>
  <c r="AD554" i="11"/>
  <c r="AE554" i="11" s="1"/>
  <c r="B1330" i="11" l="1"/>
  <c r="C1329" i="11"/>
  <c r="D1328" i="11"/>
  <c r="E1328" i="11"/>
  <c r="AF554" i="11"/>
  <c r="A555" i="11"/>
  <c r="Z555" i="11"/>
  <c r="AB555" i="11"/>
  <c r="AC555" i="11" s="1"/>
  <c r="D1329" i="11" l="1"/>
  <c r="E1329" i="11"/>
  <c r="B1331" i="11"/>
  <c r="C1330" i="11"/>
  <c r="P555" i="11"/>
  <c r="Q555" i="11" s="1"/>
  <c r="R555" i="11" s="1"/>
  <c r="K555" i="11"/>
  <c r="L555" i="11" s="1"/>
  <c r="M555" i="11" s="1"/>
  <c r="F555" i="11"/>
  <c r="G555" i="11" s="1"/>
  <c r="H555" i="11" s="1"/>
  <c r="U555" i="11"/>
  <c r="V555" i="11" s="1"/>
  <c r="W555" i="11" s="1"/>
  <c r="AD555" i="11" l="1"/>
  <c r="AE555" i="11" s="1"/>
  <c r="AF555" i="11" s="1"/>
  <c r="D1330" i="11"/>
  <c r="E1330" i="11"/>
  <c r="B1332" i="11"/>
  <c r="C1331" i="11"/>
  <c r="Z556" i="11"/>
  <c r="AB556" i="11" l="1"/>
  <c r="AC556" i="11" s="1"/>
  <c r="A556" i="11"/>
  <c r="P556" i="11"/>
  <c r="Q556" i="11" s="1"/>
  <c r="R556" i="11" s="1"/>
  <c r="K556" i="11"/>
  <c r="L556" i="11" s="1"/>
  <c r="M556" i="11" s="1"/>
  <c r="F556" i="11"/>
  <c r="G556" i="11" s="1"/>
  <c r="H556" i="11" s="1"/>
  <c r="U556" i="11"/>
  <c r="V556" i="11" s="1"/>
  <c r="W556" i="11" s="1"/>
  <c r="D1331" i="11"/>
  <c r="E1331" i="11"/>
  <c r="B1333" i="11"/>
  <c r="C1332" i="11"/>
  <c r="AD556" i="11" l="1"/>
  <c r="AE556" i="11" s="1"/>
  <c r="D1332" i="11"/>
  <c r="E1332" i="11"/>
  <c r="B1334" i="11"/>
  <c r="C1333" i="11"/>
  <c r="AF556" i="11" l="1"/>
  <c r="A557" i="11"/>
  <c r="Z557" i="11"/>
  <c r="AB557" i="11"/>
  <c r="AC557" i="11" s="1"/>
  <c r="D1333" i="11"/>
  <c r="E1333" i="11"/>
  <c r="B1335" i="11"/>
  <c r="C1334" i="11"/>
  <c r="K557" i="11" l="1"/>
  <c r="L557" i="11" s="1"/>
  <c r="M557" i="11" s="1"/>
  <c r="P557" i="11"/>
  <c r="Q557" i="11" s="1"/>
  <c r="R557" i="11" s="1"/>
  <c r="F557" i="11"/>
  <c r="G557" i="11" s="1"/>
  <c r="H557" i="11" s="1"/>
  <c r="U557" i="11"/>
  <c r="V557" i="11" s="1"/>
  <c r="W557" i="11" s="1"/>
  <c r="D1334" i="11"/>
  <c r="E1334" i="11"/>
  <c r="B1336" i="11"/>
  <c r="C1335" i="11"/>
  <c r="AD557" i="11" l="1"/>
  <c r="AE557" i="11" s="1"/>
  <c r="D1335" i="11"/>
  <c r="E1335" i="11"/>
  <c r="B1337" i="11"/>
  <c r="C1336" i="11"/>
  <c r="AF557" i="11" l="1"/>
  <c r="A558" i="11"/>
  <c r="Z558" i="11"/>
  <c r="AB558" i="11"/>
  <c r="AC558" i="11" s="1"/>
  <c r="D1336" i="11"/>
  <c r="E1336" i="11"/>
  <c r="B1338" i="11"/>
  <c r="C1337" i="11"/>
  <c r="P558" i="11" l="1"/>
  <c r="Q558" i="11" s="1"/>
  <c r="R558" i="11" s="1"/>
  <c r="K558" i="11"/>
  <c r="L558" i="11" s="1"/>
  <c r="M558" i="11" s="1"/>
  <c r="F558" i="11"/>
  <c r="G558" i="11" s="1"/>
  <c r="H558" i="11" s="1"/>
  <c r="U558" i="11"/>
  <c r="V558" i="11" s="1"/>
  <c r="W558" i="11" s="1"/>
  <c r="D1337" i="11"/>
  <c r="E1337" i="11"/>
  <c r="B1339" i="11"/>
  <c r="C1338" i="11"/>
  <c r="AD558" i="11" l="1"/>
  <c r="AE558" i="11" s="1"/>
  <c r="D1338" i="11"/>
  <c r="E1338" i="11"/>
  <c r="B1340" i="11"/>
  <c r="C1339" i="11"/>
  <c r="AF558" i="11" l="1"/>
  <c r="A559" i="11"/>
  <c r="Z559" i="11"/>
  <c r="AB559" i="11"/>
  <c r="AC559" i="11" s="1"/>
  <c r="D1339" i="11"/>
  <c r="E1339" i="11"/>
  <c r="B1341" i="11"/>
  <c r="C1340" i="11"/>
  <c r="F559" i="11" l="1"/>
  <c r="G559" i="11" s="1"/>
  <c r="H559" i="11" s="1"/>
  <c r="K559" i="11"/>
  <c r="L559" i="11" s="1"/>
  <c r="M559" i="11" s="1"/>
  <c r="P559" i="11"/>
  <c r="Q559" i="11" s="1"/>
  <c r="R559" i="11" s="1"/>
  <c r="U559" i="11"/>
  <c r="V559" i="11" s="1"/>
  <c r="W559" i="11" s="1"/>
  <c r="D1340" i="11"/>
  <c r="E1340" i="11"/>
  <c r="B1342" i="11"/>
  <c r="C1341" i="11"/>
  <c r="AD559" i="11" l="1"/>
  <c r="AE559" i="11" s="1"/>
  <c r="AF559" i="11" s="1"/>
  <c r="D1341" i="11"/>
  <c r="E1341" i="11"/>
  <c r="B1343" i="11"/>
  <c r="C1342" i="11"/>
  <c r="AB560" i="11" l="1"/>
  <c r="AC560" i="11" s="1"/>
  <c r="Z560" i="11"/>
  <c r="A560" i="11"/>
  <c r="P560" i="11"/>
  <c r="Q560" i="11" s="1"/>
  <c r="R560" i="11" s="1"/>
  <c r="K560" i="11"/>
  <c r="L560" i="11" s="1"/>
  <c r="M560" i="11" s="1"/>
  <c r="F560" i="11"/>
  <c r="G560" i="11" s="1"/>
  <c r="H560" i="11" s="1"/>
  <c r="U560" i="11"/>
  <c r="V560" i="11" s="1"/>
  <c r="W560" i="11" s="1"/>
  <c r="D1342" i="11"/>
  <c r="E1342" i="11"/>
  <c r="B1344" i="11"/>
  <c r="C1343" i="11"/>
  <c r="AD560" i="11" l="1"/>
  <c r="AE560" i="11" s="1"/>
  <c r="D1343" i="11"/>
  <c r="E1343" i="11"/>
  <c r="B1345" i="11"/>
  <c r="C1344" i="11"/>
  <c r="AF560" i="11" l="1"/>
  <c r="A561" i="11"/>
  <c r="Z561" i="11"/>
  <c r="AB561" i="11"/>
  <c r="AC561" i="11" s="1"/>
  <c r="D1344" i="11"/>
  <c r="E1344" i="11"/>
  <c r="B1346" i="11"/>
  <c r="C1345" i="11"/>
  <c r="D1345" i="11" l="1"/>
  <c r="E1345" i="11"/>
  <c r="P561" i="11"/>
  <c r="Q561" i="11" s="1"/>
  <c r="R561" i="11" s="1"/>
  <c r="F561" i="11"/>
  <c r="G561" i="11" s="1"/>
  <c r="H561" i="11" s="1"/>
  <c r="K561" i="11"/>
  <c r="L561" i="11" s="1"/>
  <c r="M561" i="11" s="1"/>
  <c r="U561" i="11"/>
  <c r="V561" i="11" s="1"/>
  <c r="W561" i="11" s="1"/>
  <c r="B1347" i="11"/>
  <c r="C1346" i="11"/>
  <c r="D1346" i="11" l="1"/>
  <c r="E1346" i="11"/>
  <c r="B1348" i="11"/>
  <c r="C1347" i="11"/>
  <c r="AD561" i="11"/>
  <c r="AE561" i="11" s="1"/>
  <c r="D1347" i="11" l="1"/>
  <c r="E1347" i="11"/>
  <c r="B1349" i="11"/>
  <c r="C1348" i="11"/>
  <c r="AF561" i="11"/>
  <c r="A562" i="11"/>
  <c r="AB562" i="11"/>
  <c r="AC562" i="11" s="1"/>
  <c r="Z562" i="11"/>
  <c r="F562" i="11" l="1"/>
  <c r="G562" i="11" s="1"/>
  <c r="H562" i="11" s="1"/>
  <c r="P562" i="11"/>
  <c r="Q562" i="11" s="1"/>
  <c r="R562" i="11" s="1"/>
  <c r="K562" i="11"/>
  <c r="L562" i="11" s="1"/>
  <c r="M562" i="11" s="1"/>
  <c r="U562" i="11"/>
  <c r="V562" i="11" s="1"/>
  <c r="W562" i="11" s="1"/>
  <c r="D1348" i="11"/>
  <c r="E1348" i="11"/>
  <c r="B1350" i="11"/>
  <c r="C1349" i="11"/>
  <c r="AD562" i="11" l="1"/>
  <c r="AE562" i="11" s="1"/>
  <c r="A563" i="11" s="1"/>
  <c r="D1349" i="11"/>
  <c r="E1349" i="11"/>
  <c r="B1351" i="11"/>
  <c r="C1350" i="11"/>
  <c r="Z563" i="11" l="1"/>
  <c r="AF562" i="11"/>
  <c r="AB563" i="11"/>
  <c r="AC563" i="11" s="1"/>
  <c r="P563" i="11"/>
  <c r="Q563" i="11" s="1"/>
  <c r="R563" i="11" s="1"/>
  <c r="K563" i="11"/>
  <c r="L563" i="11" s="1"/>
  <c r="M563" i="11" s="1"/>
  <c r="F563" i="11"/>
  <c r="G563" i="11" s="1"/>
  <c r="H563" i="11" s="1"/>
  <c r="U563" i="11"/>
  <c r="V563" i="11" s="1"/>
  <c r="W563" i="11" s="1"/>
  <c r="D1350" i="11"/>
  <c r="E1350" i="11"/>
  <c r="B1352" i="11"/>
  <c r="C1351" i="11"/>
  <c r="AD563" i="11" l="1"/>
  <c r="AE563" i="11" s="1"/>
  <c r="D1351" i="11"/>
  <c r="E1351" i="11"/>
  <c r="B1353" i="11"/>
  <c r="C1352" i="11"/>
  <c r="AF563" i="11" l="1"/>
  <c r="A564" i="11"/>
  <c r="Z564" i="11"/>
  <c r="AB564" i="11"/>
  <c r="AC564" i="11" s="1"/>
  <c r="D1352" i="11"/>
  <c r="E1352" i="11"/>
  <c r="B1354" i="11"/>
  <c r="C1353" i="11"/>
  <c r="P564" i="11" l="1"/>
  <c r="Q564" i="11" s="1"/>
  <c r="R564" i="11" s="1"/>
  <c r="K564" i="11"/>
  <c r="L564" i="11" s="1"/>
  <c r="M564" i="11" s="1"/>
  <c r="F564" i="11"/>
  <c r="G564" i="11" s="1"/>
  <c r="H564" i="11" s="1"/>
  <c r="U564" i="11"/>
  <c r="V564" i="11" s="1"/>
  <c r="W564" i="11" s="1"/>
  <c r="B1355" i="11"/>
  <c r="C1354" i="11"/>
  <c r="D1353" i="11"/>
  <c r="E1353" i="11"/>
  <c r="D1354" i="11" l="1"/>
  <c r="E1354" i="11"/>
  <c r="B1356" i="11"/>
  <c r="C1355" i="11"/>
  <c r="AD564" i="11"/>
  <c r="AE564" i="11" s="1"/>
  <c r="AF564" i="11" l="1"/>
  <c r="A565" i="11"/>
  <c r="Z565" i="11"/>
  <c r="AB565" i="11"/>
  <c r="AC565" i="11" s="1"/>
  <c r="D1355" i="11"/>
  <c r="E1355" i="11"/>
  <c r="B1357" i="11"/>
  <c r="C1356" i="11"/>
  <c r="P565" i="11" l="1"/>
  <c r="Q565" i="11" s="1"/>
  <c r="R565" i="11" s="1"/>
  <c r="F565" i="11"/>
  <c r="G565" i="11" s="1"/>
  <c r="H565" i="11" s="1"/>
  <c r="K565" i="11"/>
  <c r="L565" i="11" s="1"/>
  <c r="M565" i="11" s="1"/>
  <c r="U565" i="11"/>
  <c r="V565" i="11" s="1"/>
  <c r="W565" i="11" s="1"/>
  <c r="D1356" i="11"/>
  <c r="E1356" i="11"/>
  <c r="B1358" i="11"/>
  <c r="C1357" i="11"/>
  <c r="D1357" i="11" l="1"/>
  <c r="E1357" i="11"/>
  <c r="AD565" i="11"/>
  <c r="AE565" i="11" s="1"/>
  <c r="B1359" i="11"/>
  <c r="C1358" i="11"/>
  <c r="D1358" i="11" l="1"/>
  <c r="E1358" i="11"/>
  <c r="B1360" i="11"/>
  <c r="C1359" i="11"/>
  <c r="AF565" i="11"/>
  <c r="A566" i="11"/>
  <c r="Z566" i="11"/>
  <c r="AB566" i="11"/>
  <c r="AC566" i="11" s="1"/>
  <c r="P566" i="11" l="1"/>
  <c r="Q566" i="11" s="1"/>
  <c r="R566" i="11" s="1"/>
  <c r="F566" i="11"/>
  <c r="G566" i="11" s="1"/>
  <c r="H566" i="11" s="1"/>
  <c r="K566" i="11"/>
  <c r="L566" i="11" s="1"/>
  <c r="M566" i="11" s="1"/>
  <c r="U566" i="11"/>
  <c r="V566" i="11" s="1"/>
  <c r="W566" i="11" s="1"/>
  <c r="D1359" i="11"/>
  <c r="E1359" i="11"/>
  <c r="B1361" i="11"/>
  <c r="C1360" i="11"/>
  <c r="AD566" i="11" l="1"/>
  <c r="AE566" i="11" s="1"/>
  <c r="AF566" i="11" s="1"/>
  <c r="D1360" i="11"/>
  <c r="E1360" i="11"/>
  <c r="B1362" i="11"/>
  <c r="C1361" i="11"/>
  <c r="Z567" i="11" l="1"/>
  <c r="AB567" i="11"/>
  <c r="AC567" i="11" s="1"/>
  <c r="A567" i="11"/>
  <c r="D1361" i="11"/>
  <c r="E1361" i="11"/>
  <c r="B1363" i="11"/>
  <c r="C1362" i="11"/>
  <c r="P567" i="11"/>
  <c r="Q567" i="11" s="1"/>
  <c r="R567" i="11" s="1"/>
  <c r="K567" i="11"/>
  <c r="L567" i="11" s="1"/>
  <c r="M567" i="11" s="1"/>
  <c r="F567" i="11"/>
  <c r="G567" i="11" s="1"/>
  <c r="H567" i="11" s="1"/>
  <c r="U567" i="11"/>
  <c r="V567" i="11" s="1"/>
  <c r="W567" i="11" s="1"/>
  <c r="AD567" i="11" l="1"/>
  <c r="AE567" i="11" s="1"/>
  <c r="AF567" i="11" s="1"/>
  <c r="D1362" i="11"/>
  <c r="E1362" i="11"/>
  <c r="B1364" i="11"/>
  <c r="C1363" i="11"/>
  <c r="Z568" i="11" l="1"/>
  <c r="AB568" i="11"/>
  <c r="AC568" i="11" s="1"/>
  <c r="A568" i="11"/>
  <c r="D1363" i="11"/>
  <c r="E1363" i="11"/>
  <c r="B1365" i="11"/>
  <c r="C1364" i="11"/>
  <c r="K568" i="11"/>
  <c r="L568" i="11" s="1"/>
  <c r="M568" i="11" s="1"/>
  <c r="P568" i="11"/>
  <c r="Q568" i="11" s="1"/>
  <c r="R568" i="11" s="1"/>
  <c r="F568" i="11"/>
  <c r="G568" i="11" s="1"/>
  <c r="H568" i="11" s="1"/>
  <c r="U568" i="11"/>
  <c r="V568" i="11" s="1"/>
  <c r="W568" i="11" s="1"/>
  <c r="AD568" i="11" l="1"/>
  <c r="AE568" i="11" s="1"/>
  <c r="AF568" i="11" s="1"/>
  <c r="Z569" i="11"/>
  <c r="AB569" i="11"/>
  <c r="AC569" i="11" s="1"/>
  <c r="D1364" i="11"/>
  <c r="E1364" i="11"/>
  <c r="B1366" i="11"/>
  <c r="C1365" i="11"/>
  <c r="A569" i="11" l="1"/>
  <c r="D1365" i="11"/>
  <c r="E1365" i="11"/>
  <c r="B1367" i="11"/>
  <c r="C1366" i="11"/>
  <c r="K569" i="11"/>
  <c r="L569" i="11" s="1"/>
  <c r="M569" i="11" s="1"/>
  <c r="P569" i="11"/>
  <c r="Q569" i="11" s="1"/>
  <c r="R569" i="11" s="1"/>
  <c r="F569" i="11"/>
  <c r="G569" i="11" s="1"/>
  <c r="H569" i="11" s="1"/>
  <c r="U569" i="11"/>
  <c r="V569" i="11" s="1"/>
  <c r="W569" i="11" s="1"/>
  <c r="AD569" i="11" l="1"/>
  <c r="AE569" i="11" s="1"/>
  <c r="AF569" i="11" s="1"/>
  <c r="D1366" i="11"/>
  <c r="E1366" i="11"/>
  <c r="B1368" i="11"/>
  <c r="C1367" i="11"/>
  <c r="Z570" i="11" l="1"/>
  <c r="AB570" i="11"/>
  <c r="AC570" i="11" s="1"/>
  <c r="A570" i="11"/>
  <c r="F570" i="11"/>
  <c r="G570" i="11" s="1"/>
  <c r="H570" i="11" s="1"/>
  <c r="K570" i="11"/>
  <c r="L570" i="11" s="1"/>
  <c r="M570" i="11" s="1"/>
  <c r="P570" i="11"/>
  <c r="Q570" i="11" s="1"/>
  <c r="R570" i="11" s="1"/>
  <c r="U570" i="11"/>
  <c r="V570" i="11" s="1"/>
  <c r="W570" i="11" s="1"/>
  <c r="D1367" i="11"/>
  <c r="E1367" i="11"/>
  <c r="B1369" i="11"/>
  <c r="C1368" i="11"/>
  <c r="B1370" i="11" l="1"/>
  <c r="C1369" i="11"/>
  <c r="AD570" i="11"/>
  <c r="AE570" i="11" s="1"/>
  <c r="D1368" i="11"/>
  <c r="E1368" i="11"/>
  <c r="D1369" i="11" l="1"/>
  <c r="E1369" i="11"/>
  <c r="B1371" i="11"/>
  <c r="C1370" i="11"/>
  <c r="AF570" i="11"/>
  <c r="A571" i="11"/>
  <c r="AB571" i="11"/>
  <c r="AC571" i="11" s="1"/>
  <c r="Z571" i="11"/>
  <c r="B1372" i="11" l="1"/>
  <c r="C1371" i="11"/>
  <c r="P571" i="11"/>
  <c r="Q571" i="11" s="1"/>
  <c r="R571" i="11" s="1"/>
  <c r="K571" i="11"/>
  <c r="L571" i="11" s="1"/>
  <c r="M571" i="11" s="1"/>
  <c r="F571" i="11"/>
  <c r="G571" i="11" s="1"/>
  <c r="H571" i="11" s="1"/>
  <c r="U571" i="11"/>
  <c r="V571" i="11" s="1"/>
  <c r="W571" i="11" s="1"/>
  <c r="D1370" i="11"/>
  <c r="E1370" i="11"/>
  <c r="AD571" i="11" l="1"/>
  <c r="AE571" i="11" s="1"/>
  <c r="AF571" i="11" s="1"/>
  <c r="D1371" i="11"/>
  <c r="E1371" i="11"/>
  <c r="B1373" i="11"/>
  <c r="C1372" i="11"/>
  <c r="Z572" i="11" l="1"/>
  <c r="AB572" i="11"/>
  <c r="AC572" i="11" s="1"/>
  <c r="A572" i="11"/>
  <c r="F572" i="11"/>
  <c r="G572" i="11" s="1"/>
  <c r="H572" i="11" s="1"/>
  <c r="K572" i="11"/>
  <c r="L572" i="11" s="1"/>
  <c r="M572" i="11" s="1"/>
  <c r="P572" i="11"/>
  <c r="Q572" i="11" s="1"/>
  <c r="R572" i="11" s="1"/>
  <c r="U572" i="11"/>
  <c r="V572" i="11" s="1"/>
  <c r="W572" i="11" s="1"/>
  <c r="D1372" i="11"/>
  <c r="E1372" i="11"/>
  <c r="B1374" i="11"/>
  <c r="C1373" i="11"/>
  <c r="AD572" i="11" l="1"/>
  <c r="AE572" i="11" s="1"/>
  <c r="AF572" i="11" s="1"/>
  <c r="D1373" i="11"/>
  <c r="E1373" i="11"/>
  <c r="B1375" i="11"/>
  <c r="C1374" i="11"/>
  <c r="AB573" i="11" l="1"/>
  <c r="AC573" i="11" s="1"/>
  <c r="Z573" i="11"/>
  <c r="A573" i="11"/>
  <c r="K573" i="11"/>
  <c r="L573" i="11" s="1"/>
  <c r="M573" i="11" s="1"/>
  <c r="F573" i="11"/>
  <c r="G573" i="11" s="1"/>
  <c r="H573" i="11" s="1"/>
  <c r="P573" i="11"/>
  <c r="Q573" i="11" s="1"/>
  <c r="R573" i="11" s="1"/>
  <c r="U573" i="11"/>
  <c r="V573" i="11" s="1"/>
  <c r="W573" i="11" s="1"/>
  <c r="D1374" i="11"/>
  <c r="E1374" i="11"/>
  <c r="B1376" i="11"/>
  <c r="C1375" i="11"/>
  <c r="AD573" i="11" l="1"/>
  <c r="AE573" i="11" s="1"/>
  <c r="A574" i="11" s="1"/>
  <c r="D1375" i="11"/>
  <c r="E1375" i="11"/>
  <c r="B1377" i="11"/>
  <c r="C1376" i="11"/>
  <c r="AB574" i="11" l="1"/>
  <c r="AC574" i="11" s="1"/>
  <c r="Z574" i="11"/>
  <c r="AF573" i="11"/>
  <c r="F574" i="11" s="1"/>
  <c r="G574" i="11" s="1"/>
  <c r="H574" i="11" s="1"/>
  <c r="D1376" i="11"/>
  <c r="E1376" i="11"/>
  <c r="B1378" i="11"/>
  <c r="C1377" i="11"/>
  <c r="K574" i="11" l="1"/>
  <c r="L574" i="11" s="1"/>
  <c r="M574" i="11" s="1"/>
  <c r="P574" i="11"/>
  <c r="Q574" i="11" s="1"/>
  <c r="R574" i="11" s="1"/>
  <c r="U574" i="11"/>
  <c r="V574" i="11" s="1"/>
  <c r="W574" i="11" s="1"/>
  <c r="D1377" i="11"/>
  <c r="E1377" i="11"/>
  <c r="B1379" i="11"/>
  <c r="C1378" i="11"/>
  <c r="AD574" i="11" l="1"/>
  <c r="AE574" i="11" s="1"/>
  <c r="AF574" i="11" s="1"/>
  <c r="Z575" i="11"/>
  <c r="D1378" i="11"/>
  <c r="E1378" i="11"/>
  <c r="B1380" i="11"/>
  <c r="C1379" i="11"/>
  <c r="A575" i="11" l="1"/>
  <c r="AB575" i="11"/>
  <c r="AC575" i="11" s="1"/>
  <c r="U575" i="11"/>
  <c r="V575" i="11" s="1"/>
  <c r="W575" i="11" s="1"/>
  <c r="K575" i="11"/>
  <c r="L575" i="11" s="1"/>
  <c r="M575" i="11" s="1"/>
  <c r="P575" i="11"/>
  <c r="Q575" i="11" s="1"/>
  <c r="R575" i="11" s="1"/>
  <c r="F575" i="11"/>
  <c r="G575" i="11" s="1"/>
  <c r="H575" i="11" s="1"/>
  <c r="AD575" i="11"/>
  <c r="AE575" i="11" s="1"/>
  <c r="AF575" i="11" s="1"/>
  <c r="D1379" i="11"/>
  <c r="E1379" i="11"/>
  <c r="B1381" i="11"/>
  <c r="C1380" i="11"/>
  <c r="AB576" i="11" l="1"/>
  <c r="AC576" i="11" s="1"/>
  <c r="Z576" i="11"/>
  <c r="A576" i="11"/>
  <c r="D1380" i="11"/>
  <c r="E1380" i="11"/>
  <c r="B1382" i="11"/>
  <c r="C1381" i="11"/>
  <c r="P576" i="11"/>
  <c r="Q576" i="11" s="1"/>
  <c r="R576" i="11" s="1"/>
  <c r="F576" i="11"/>
  <c r="G576" i="11" s="1"/>
  <c r="H576" i="11" s="1"/>
  <c r="K576" i="11"/>
  <c r="L576" i="11" s="1"/>
  <c r="M576" i="11" s="1"/>
  <c r="U576" i="11"/>
  <c r="V576" i="11" s="1"/>
  <c r="W576" i="11" s="1"/>
  <c r="AD576" i="11" l="1"/>
  <c r="AE576" i="11" s="1"/>
  <c r="D1381" i="11"/>
  <c r="E1381" i="11"/>
  <c r="B1383" i="11"/>
  <c r="C1382" i="11"/>
  <c r="AF576" i="11" l="1"/>
  <c r="A577" i="11"/>
  <c r="Z577" i="11"/>
  <c r="AB577" i="11"/>
  <c r="AC577" i="11" s="1"/>
  <c r="D1382" i="11"/>
  <c r="E1382" i="11"/>
  <c r="B1384" i="11"/>
  <c r="C1383" i="11"/>
  <c r="P577" i="11" l="1"/>
  <c r="Q577" i="11" s="1"/>
  <c r="R577" i="11" s="1"/>
  <c r="F577" i="11"/>
  <c r="G577" i="11" s="1"/>
  <c r="H577" i="11" s="1"/>
  <c r="K577" i="11"/>
  <c r="L577" i="11" s="1"/>
  <c r="M577" i="11" s="1"/>
  <c r="U577" i="11"/>
  <c r="V577" i="11" s="1"/>
  <c r="W577" i="11" s="1"/>
  <c r="D1383" i="11"/>
  <c r="E1383" i="11"/>
  <c r="B1385" i="11"/>
  <c r="C1384" i="11"/>
  <c r="D1384" i="11" l="1"/>
  <c r="E1384" i="11"/>
  <c r="AD577" i="11"/>
  <c r="AE577" i="11" s="1"/>
  <c r="B1386" i="11"/>
  <c r="C1385" i="11"/>
  <c r="D1385" i="11" l="1"/>
  <c r="E1385" i="11"/>
  <c r="B1387" i="11"/>
  <c r="C1386" i="11"/>
  <c r="AF577" i="11"/>
  <c r="A578" i="11"/>
  <c r="Z578" i="11"/>
  <c r="AB578" i="11"/>
  <c r="AC578" i="11" s="1"/>
  <c r="P578" i="11" l="1"/>
  <c r="Q578" i="11" s="1"/>
  <c r="R578" i="11" s="1"/>
  <c r="K578" i="11"/>
  <c r="L578" i="11" s="1"/>
  <c r="M578" i="11" s="1"/>
  <c r="F578" i="11"/>
  <c r="G578" i="11" s="1"/>
  <c r="H578" i="11" s="1"/>
  <c r="U578" i="11"/>
  <c r="V578" i="11" s="1"/>
  <c r="W578" i="11" s="1"/>
  <c r="D1386" i="11"/>
  <c r="E1386" i="11"/>
  <c r="B1388" i="11"/>
  <c r="C1387" i="11"/>
  <c r="AD578" i="11" l="1"/>
  <c r="AE578" i="11" s="1"/>
  <c r="D1387" i="11"/>
  <c r="E1387" i="11"/>
  <c r="B1389" i="11"/>
  <c r="C1388" i="11"/>
  <c r="AF578" i="11" l="1"/>
  <c r="A579" i="11"/>
  <c r="Z579" i="11"/>
  <c r="AB579" i="11"/>
  <c r="AC579" i="11" s="1"/>
  <c r="D1388" i="11"/>
  <c r="E1388" i="11"/>
  <c r="B1390" i="11"/>
  <c r="C1389" i="11"/>
  <c r="K579" i="11" l="1"/>
  <c r="L579" i="11" s="1"/>
  <c r="M579" i="11" s="1"/>
  <c r="P579" i="11"/>
  <c r="Q579" i="11" s="1"/>
  <c r="R579" i="11" s="1"/>
  <c r="F579" i="11"/>
  <c r="G579" i="11" s="1"/>
  <c r="H579" i="11" s="1"/>
  <c r="U579" i="11"/>
  <c r="V579" i="11" s="1"/>
  <c r="W579" i="11" s="1"/>
  <c r="D1389" i="11"/>
  <c r="E1389" i="11"/>
  <c r="B1391" i="11"/>
  <c r="C1390" i="11"/>
  <c r="AD579" i="11" l="1"/>
  <c r="AE579" i="11" s="1"/>
  <c r="D1390" i="11"/>
  <c r="E1390" i="11"/>
  <c r="B1392" i="11"/>
  <c r="C1391" i="11"/>
  <c r="AF579" i="11" l="1"/>
  <c r="A580" i="11"/>
  <c r="Z580" i="11"/>
  <c r="AB580" i="11"/>
  <c r="AC580" i="11" s="1"/>
  <c r="D1391" i="11"/>
  <c r="E1391" i="11"/>
  <c r="B1393" i="11"/>
  <c r="C1392" i="11"/>
  <c r="P580" i="11" l="1"/>
  <c r="Q580" i="11" s="1"/>
  <c r="R580" i="11" s="1"/>
  <c r="F580" i="11"/>
  <c r="G580" i="11" s="1"/>
  <c r="H580" i="11" s="1"/>
  <c r="K580" i="11"/>
  <c r="L580" i="11" s="1"/>
  <c r="M580" i="11" s="1"/>
  <c r="U580" i="11"/>
  <c r="V580" i="11" s="1"/>
  <c r="W580" i="11" s="1"/>
  <c r="D1392" i="11"/>
  <c r="E1392" i="11"/>
  <c r="B1394" i="11"/>
  <c r="C1393" i="11"/>
  <c r="AD580" i="11" l="1"/>
  <c r="AE580" i="11" s="1"/>
  <c r="AF580" i="11" s="1"/>
  <c r="D1393" i="11"/>
  <c r="E1393" i="11"/>
  <c r="B1395" i="11"/>
  <c r="C1394" i="11"/>
  <c r="AB581" i="11" l="1"/>
  <c r="AC581" i="11" s="1"/>
  <c r="Z581" i="11"/>
  <c r="A581" i="11"/>
  <c r="D1394" i="11"/>
  <c r="E1394" i="11"/>
  <c r="B1396" i="11"/>
  <c r="C1395" i="11"/>
  <c r="F581" i="11"/>
  <c r="G581" i="11" s="1"/>
  <c r="H581" i="11" s="1"/>
  <c r="P581" i="11"/>
  <c r="Q581" i="11" s="1"/>
  <c r="R581" i="11" s="1"/>
  <c r="K581" i="11"/>
  <c r="L581" i="11" s="1"/>
  <c r="M581" i="11" s="1"/>
  <c r="U581" i="11"/>
  <c r="V581" i="11" s="1"/>
  <c r="W581" i="11" s="1"/>
  <c r="AD581" i="11" l="1"/>
  <c r="AE581" i="11" s="1"/>
  <c r="D1395" i="11"/>
  <c r="E1395" i="11"/>
  <c r="B1397" i="11"/>
  <c r="C1396" i="11"/>
  <c r="B1398" i="11" l="1"/>
  <c r="C1397" i="11"/>
  <c r="AF581" i="11"/>
  <c r="A582" i="11"/>
  <c r="Z582" i="11"/>
  <c r="AB582" i="11"/>
  <c r="AC582" i="11" s="1"/>
  <c r="D1396" i="11"/>
  <c r="E1396" i="11"/>
  <c r="B1399" i="11" l="1"/>
  <c r="C1398" i="11"/>
  <c r="F582" i="11"/>
  <c r="G582" i="11" s="1"/>
  <c r="H582" i="11" s="1"/>
  <c r="K582" i="11"/>
  <c r="L582" i="11" s="1"/>
  <c r="M582" i="11" s="1"/>
  <c r="P582" i="11"/>
  <c r="Q582" i="11" s="1"/>
  <c r="R582" i="11" s="1"/>
  <c r="U582" i="11"/>
  <c r="V582" i="11" s="1"/>
  <c r="W582" i="11" s="1"/>
  <c r="D1397" i="11"/>
  <c r="E1397" i="11"/>
  <c r="B1400" i="11" l="1"/>
  <c r="C1399" i="11"/>
  <c r="AD582" i="11"/>
  <c r="AE582" i="11" s="1"/>
  <c r="D1398" i="11"/>
  <c r="E1398" i="11"/>
  <c r="AF582" i="11" l="1"/>
  <c r="A583" i="11"/>
  <c r="Z583" i="11"/>
  <c r="AB583" i="11"/>
  <c r="AC583" i="11" s="1"/>
  <c r="D1399" i="11"/>
  <c r="E1399" i="11"/>
  <c r="B1401" i="11"/>
  <c r="C1400" i="11"/>
  <c r="P583" i="11" l="1"/>
  <c r="Q583" i="11" s="1"/>
  <c r="R583" i="11" s="1"/>
  <c r="K583" i="11"/>
  <c r="L583" i="11" s="1"/>
  <c r="M583" i="11" s="1"/>
  <c r="F583" i="11"/>
  <c r="G583" i="11" s="1"/>
  <c r="H583" i="11" s="1"/>
  <c r="U583" i="11"/>
  <c r="V583" i="11" s="1"/>
  <c r="W583" i="11" s="1"/>
  <c r="D1400" i="11"/>
  <c r="E1400" i="11"/>
  <c r="B1402" i="11"/>
  <c r="C1401" i="11"/>
  <c r="C1402" i="11" l="1"/>
  <c r="B1403" i="11"/>
  <c r="AD583" i="11"/>
  <c r="AE583" i="11" s="1"/>
  <c r="D1401" i="11"/>
  <c r="E1401" i="11"/>
  <c r="AF583" i="11" l="1"/>
  <c r="A584" i="11"/>
  <c r="Z584" i="11"/>
  <c r="AB584" i="11"/>
  <c r="AC584" i="11" s="1"/>
  <c r="B1404" i="11"/>
  <c r="C1403" i="11"/>
  <c r="D1402" i="11"/>
  <c r="E1402" i="11"/>
  <c r="D1403" i="11" l="1"/>
  <c r="E1403" i="11"/>
  <c r="K584" i="11"/>
  <c r="L584" i="11" s="1"/>
  <c r="M584" i="11" s="1"/>
  <c r="P584" i="11"/>
  <c r="Q584" i="11" s="1"/>
  <c r="R584" i="11" s="1"/>
  <c r="F584" i="11"/>
  <c r="G584" i="11" s="1"/>
  <c r="H584" i="11" s="1"/>
  <c r="U584" i="11"/>
  <c r="V584" i="11" s="1"/>
  <c r="W584" i="11" s="1"/>
  <c r="C1404" i="11"/>
  <c r="B1405" i="11"/>
  <c r="AD584" i="11" l="1"/>
  <c r="AE584" i="11" s="1"/>
  <c r="AF584" i="11" s="1"/>
  <c r="B1406" i="11"/>
  <c r="C1405" i="11"/>
  <c r="D1404" i="11"/>
  <c r="E1404" i="11"/>
  <c r="Z585" i="11" l="1"/>
  <c r="A585" i="11"/>
  <c r="AB585" i="11"/>
  <c r="AC585" i="11" s="1"/>
  <c r="K585" i="11"/>
  <c r="L585" i="11" s="1"/>
  <c r="M585" i="11" s="1"/>
  <c r="P585" i="11"/>
  <c r="Q585" i="11" s="1"/>
  <c r="R585" i="11" s="1"/>
  <c r="F585" i="11"/>
  <c r="G585" i="11" s="1"/>
  <c r="H585" i="11" s="1"/>
  <c r="U585" i="11"/>
  <c r="V585" i="11" s="1"/>
  <c r="W585" i="11" s="1"/>
  <c r="D1405" i="11"/>
  <c r="E1405" i="11"/>
  <c r="C1406" i="11"/>
  <c r="B1407" i="11"/>
  <c r="AD585" i="11" l="1"/>
  <c r="AE585" i="11" s="1"/>
  <c r="Z586" i="11" s="1"/>
  <c r="D1406" i="11"/>
  <c r="E1406" i="11"/>
  <c r="B1408" i="11"/>
  <c r="C1407" i="11"/>
  <c r="AB586" i="11" l="1"/>
  <c r="AC586" i="11" s="1"/>
  <c r="A586" i="11"/>
  <c r="AF585" i="11"/>
  <c r="U586" i="11" s="1"/>
  <c r="V586" i="11" s="1"/>
  <c r="W586" i="11" s="1"/>
  <c r="P586" i="11"/>
  <c r="Q586" i="11" s="1"/>
  <c r="R586" i="11" s="1"/>
  <c r="K586" i="11"/>
  <c r="L586" i="11" s="1"/>
  <c r="M586" i="11" s="1"/>
  <c r="F586" i="11"/>
  <c r="G586" i="11" s="1"/>
  <c r="H586" i="11" s="1"/>
  <c r="D1407" i="11"/>
  <c r="E1407" i="11"/>
  <c r="B1409" i="11"/>
  <c r="C1408" i="11"/>
  <c r="AD586" i="11" l="1"/>
  <c r="AE586" i="11" s="1"/>
  <c r="AF586" i="11" s="1"/>
  <c r="D1408" i="11"/>
  <c r="E1408" i="11"/>
  <c r="B1410" i="11"/>
  <c r="C1409" i="11"/>
  <c r="AB587" i="11" l="1"/>
  <c r="AC587" i="11" s="1"/>
  <c r="Z587" i="11"/>
  <c r="A587" i="11"/>
  <c r="D1409" i="11"/>
  <c r="E1409" i="11"/>
  <c r="K587" i="11"/>
  <c r="L587" i="11" s="1"/>
  <c r="M587" i="11" s="1"/>
  <c r="P587" i="11"/>
  <c r="Q587" i="11" s="1"/>
  <c r="R587" i="11" s="1"/>
  <c r="F587" i="11"/>
  <c r="G587" i="11" s="1"/>
  <c r="H587" i="11" s="1"/>
  <c r="U587" i="11"/>
  <c r="V587" i="11" s="1"/>
  <c r="W587" i="11" s="1"/>
  <c r="B1411" i="11"/>
  <c r="C1410" i="11"/>
  <c r="AD587" i="11" l="1"/>
  <c r="AE587" i="11" s="1"/>
  <c r="AF587" i="11" s="1"/>
  <c r="D1410" i="11"/>
  <c r="E1410" i="11"/>
  <c r="B1412" i="11"/>
  <c r="C1411" i="11"/>
  <c r="AB588" i="11" l="1"/>
  <c r="AC588" i="11" s="1"/>
  <c r="Z588" i="11"/>
  <c r="A588" i="11"/>
  <c r="D1411" i="11"/>
  <c r="E1411" i="11"/>
  <c r="B1413" i="11"/>
  <c r="C1412" i="11"/>
  <c r="K588" i="11"/>
  <c r="L588" i="11" s="1"/>
  <c r="M588" i="11" s="1"/>
  <c r="P588" i="11"/>
  <c r="Q588" i="11" s="1"/>
  <c r="R588" i="11" s="1"/>
  <c r="F588" i="11"/>
  <c r="G588" i="11" s="1"/>
  <c r="H588" i="11" s="1"/>
  <c r="U588" i="11"/>
  <c r="V588" i="11" s="1"/>
  <c r="W588" i="11" s="1"/>
  <c r="AD588" i="11" l="1"/>
  <c r="AE588" i="11" s="1"/>
  <c r="AF588" i="11" s="1"/>
  <c r="D1412" i="11"/>
  <c r="E1412" i="11"/>
  <c r="B1414" i="11"/>
  <c r="C1413" i="11"/>
  <c r="AB589" i="11" l="1"/>
  <c r="AC589" i="11" s="1"/>
  <c r="Z589" i="11"/>
  <c r="A589" i="11"/>
  <c r="D1413" i="11"/>
  <c r="E1413" i="11"/>
  <c r="B1415" i="11"/>
  <c r="C1414" i="11"/>
  <c r="P589" i="11"/>
  <c r="Q589" i="11" s="1"/>
  <c r="R589" i="11" s="1"/>
  <c r="F589" i="11"/>
  <c r="G589" i="11" s="1"/>
  <c r="H589" i="11" s="1"/>
  <c r="K589" i="11"/>
  <c r="L589" i="11" s="1"/>
  <c r="M589" i="11" s="1"/>
  <c r="U589" i="11"/>
  <c r="V589" i="11" s="1"/>
  <c r="W589" i="11" s="1"/>
  <c r="AD589" i="11" l="1"/>
  <c r="AE589" i="11" s="1"/>
  <c r="D1414" i="11"/>
  <c r="E1414" i="11"/>
  <c r="B1416" i="11"/>
  <c r="C1415" i="11"/>
  <c r="AF589" i="11" l="1"/>
  <c r="A590" i="11"/>
  <c r="B101" i="4" s="1"/>
  <c r="Z590" i="11"/>
  <c r="AB590" i="11"/>
  <c r="AC590" i="11" s="1"/>
  <c r="D1415" i="11"/>
  <c r="E1415" i="11"/>
  <c r="B1417" i="11"/>
  <c r="C1416" i="11"/>
  <c r="P590" i="11" l="1"/>
  <c r="Q590" i="11" s="1"/>
  <c r="R590" i="11" s="1"/>
  <c r="K590" i="11"/>
  <c r="L590" i="11" s="1"/>
  <c r="M590" i="11" s="1"/>
  <c r="F590" i="11"/>
  <c r="G590" i="11" s="1"/>
  <c r="H590" i="11" s="1"/>
  <c r="U590" i="11"/>
  <c r="V590" i="11" s="1"/>
  <c r="W590" i="11" s="1"/>
  <c r="D1416" i="11"/>
  <c r="E1416" i="11"/>
  <c r="C1417" i="11"/>
  <c r="B1418" i="11"/>
  <c r="AD590" i="11" l="1"/>
  <c r="AE590" i="11" s="1"/>
  <c r="A591" i="11" s="1"/>
  <c r="B1419" i="11"/>
  <c r="C1418" i="11"/>
  <c r="D1417" i="11"/>
  <c r="E1417" i="11"/>
  <c r="AB591" i="11" l="1"/>
  <c r="AC591" i="11" s="1"/>
  <c r="Z591" i="11"/>
  <c r="AF590" i="11"/>
  <c r="U591" i="11" s="1"/>
  <c r="V591" i="11" s="1"/>
  <c r="W591" i="11" s="1"/>
  <c r="F591" i="11"/>
  <c r="G591" i="11" s="1"/>
  <c r="H591" i="11" s="1"/>
  <c r="P591" i="11"/>
  <c r="Q591" i="11" s="1"/>
  <c r="R591" i="11" s="1"/>
  <c r="K591" i="11"/>
  <c r="L591" i="11" s="1"/>
  <c r="M591" i="11" s="1"/>
  <c r="C1419" i="11"/>
  <c r="B1420" i="11"/>
  <c r="D1418" i="11"/>
  <c r="E1418" i="11"/>
  <c r="D1419" i="11" l="1"/>
  <c r="E1419" i="11"/>
  <c r="AD591" i="11"/>
  <c r="AE591" i="11" s="1"/>
  <c r="B1421" i="11"/>
  <c r="C1420" i="11"/>
  <c r="D1420" i="11" l="1"/>
  <c r="E1420" i="11"/>
  <c r="C1421" i="11"/>
  <c r="B1422" i="11"/>
  <c r="AF591" i="11"/>
  <c r="A592" i="11"/>
  <c r="AB592" i="11"/>
  <c r="AC592" i="11" s="1"/>
  <c r="Z592" i="11"/>
  <c r="B1423" i="11" l="1"/>
  <c r="C1422" i="11"/>
  <c r="D1421" i="11"/>
  <c r="E1421" i="11"/>
  <c r="P592" i="11"/>
  <c r="Q592" i="11" s="1"/>
  <c r="R592" i="11" s="1"/>
  <c r="K592" i="11"/>
  <c r="L592" i="11" s="1"/>
  <c r="M592" i="11" s="1"/>
  <c r="F592" i="11"/>
  <c r="G592" i="11" s="1"/>
  <c r="H592" i="11" s="1"/>
  <c r="U592" i="11"/>
  <c r="V592" i="11" s="1"/>
  <c r="W592" i="11" s="1"/>
  <c r="AD592" i="11" l="1"/>
  <c r="AE592" i="11" s="1"/>
  <c r="AF592" i="11" s="1"/>
  <c r="D1422" i="11"/>
  <c r="E1422" i="11"/>
  <c r="C1423" i="11"/>
  <c r="B1424" i="11"/>
  <c r="AB593" i="11" l="1"/>
  <c r="AC593" i="11" s="1"/>
  <c r="Z593" i="11"/>
  <c r="A593" i="11"/>
  <c r="P593" i="11"/>
  <c r="Q593" i="11" s="1"/>
  <c r="R593" i="11" s="1"/>
  <c r="K593" i="11"/>
  <c r="L593" i="11" s="1"/>
  <c r="M593" i="11" s="1"/>
  <c r="F593" i="11"/>
  <c r="G593" i="11" s="1"/>
  <c r="H593" i="11" s="1"/>
  <c r="U593" i="11"/>
  <c r="V593" i="11" s="1"/>
  <c r="W593" i="11" s="1"/>
  <c r="B1425" i="11"/>
  <c r="C1424" i="11"/>
  <c r="D1423" i="11"/>
  <c r="E1423" i="11"/>
  <c r="AD593" i="11" l="1"/>
  <c r="AE593" i="11" s="1"/>
  <c r="AF593" i="11" s="1"/>
  <c r="D1424" i="11"/>
  <c r="E1424" i="11"/>
  <c r="C1425" i="11"/>
  <c r="B1426" i="11"/>
  <c r="AB594" i="11" l="1"/>
  <c r="AC594" i="11" s="1"/>
  <c r="Z594" i="11"/>
  <c r="A594" i="11"/>
  <c r="D1425" i="11"/>
  <c r="E1425" i="11"/>
  <c r="P594" i="11"/>
  <c r="Q594" i="11" s="1"/>
  <c r="R594" i="11" s="1"/>
  <c r="K594" i="11"/>
  <c r="L594" i="11" s="1"/>
  <c r="M594" i="11" s="1"/>
  <c r="F594" i="11"/>
  <c r="G594" i="11" s="1"/>
  <c r="H594" i="11" s="1"/>
  <c r="U594" i="11"/>
  <c r="V594" i="11" s="1"/>
  <c r="W594" i="11" s="1"/>
  <c r="B1427" i="11"/>
  <c r="C1426" i="11"/>
  <c r="AD594" i="11" l="1"/>
  <c r="AE594" i="11" s="1"/>
  <c r="Z595" i="11" s="1"/>
  <c r="D1426" i="11"/>
  <c r="E1426" i="11"/>
  <c r="C1427" i="11"/>
  <c r="B1428" i="11"/>
  <c r="A595" i="11" l="1"/>
  <c r="AF594" i="11"/>
  <c r="AB595" i="11"/>
  <c r="AC595" i="11" s="1"/>
  <c r="F595" i="11"/>
  <c r="G595" i="11" s="1"/>
  <c r="H595" i="11" s="1"/>
  <c r="P595" i="11"/>
  <c r="Q595" i="11" s="1"/>
  <c r="R595" i="11" s="1"/>
  <c r="K595" i="11"/>
  <c r="L595" i="11" s="1"/>
  <c r="M595" i="11" s="1"/>
  <c r="U595" i="11"/>
  <c r="V595" i="11" s="1"/>
  <c r="W595" i="11" s="1"/>
  <c r="D1427" i="11"/>
  <c r="E1427" i="11"/>
  <c r="B1429" i="11"/>
  <c r="C1428" i="11"/>
  <c r="AD595" i="11" l="1"/>
  <c r="AE595" i="11" s="1"/>
  <c r="AF595" i="11" s="1"/>
  <c r="D1428" i="11"/>
  <c r="E1428" i="11"/>
  <c r="C1429" i="11"/>
  <c r="B1430" i="11"/>
  <c r="AB596" i="11" l="1"/>
  <c r="AC596" i="11" s="1"/>
  <c r="Z596" i="11"/>
  <c r="A596" i="11"/>
  <c r="P596" i="11"/>
  <c r="Q596" i="11" s="1"/>
  <c r="R596" i="11" s="1"/>
  <c r="K596" i="11"/>
  <c r="L596" i="11" s="1"/>
  <c r="M596" i="11" s="1"/>
  <c r="F596" i="11"/>
  <c r="G596" i="11" s="1"/>
  <c r="H596" i="11" s="1"/>
  <c r="U596" i="11"/>
  <c r="V596" i="11" s="1"/>
  <c r="W596" i="11" s="1"/>
  <c r="B1431" i="11"/>
  <c r="C1430" i="11"/>
  <c r="D1429" i="11"/>
  <c r="E1429" i="11"/>
  <c r="D1430" i="11" l="1"/>
  <c r="E1430" i="11"/>
  <c r="C1431" i="11"/>
  <c r="B1432" i="11"/>
  <c r="AD596" i="11"/>
  <c r="AE596" i="11" s="1"/>
  <c r="B1433" i="11" l="1"/>
  <c r="C1432" i="11"/>
  <c r="D1431" i="11"/>
  <c r="E1431" i="11"/>
  <c r="AF596" i="11"/>
  <c r="A597" i="11"/>
  <c r="Z597" i="11"/>
  <c r="AB597" i="11"/>
  <c r="AC597" i="11" s="1"/>
  <c r="D1432" i="11" l="1"/>
  <c r="E1432" i="11"/>
  <c r="K597" i="11"/>
  <c r="L597" i="11" s="1"/>
  <c r="M597" i="11" s="1"/>
  <c r="P597" i="11"/>
  <c r="Q597" i="11" s="1"/>
  <c r="R597" i="11" s="1"/>
  <c r="F597" i="11"/>
  <c r="G597" i="11" s="1"/>
  <c r="H597" i="11" s="1"/>
  <c r="U597" i="11"/>
  <c r="V597" i="11" s="1"/>
  <c r="W597" i="11" s="1"/>
  <c r="C1433" i="11"/>
  <c r="B1434" i="11"/>
  <c r="AD597" i="11" l="1"/>
  <c r="AE597" i="11" s="1"/>
  <c r="AF597" i="11" s="1"/>
  <c r="D1433" i="11"/>
  <c r="E1433" i="11"/>
  <c r="B1435" i="11"/>
  <c r="C1434" i="11"/>
  <c r="AB598" i="11" l="1"/>
  <c r="AC598" i="11" s="1"/>
  <c r="Z598" i="11"/>
  <c r="A598" i="11"/>
  <c r="P598" i="11"/>
  <c r="Q598" i="11" s="1"/>
  <c r="R598" i="11" s="1"/>
  <c r="K598" i="11"/>
  <c r="L598" i="11" s="1"/>
  <c r="M598" i="11" s="1"/>
  <c r="F598" i="11"/>
  <c r="G598" i="11" s="1"/>
  <c r="H598" i="11" s="1"/>
  <c r="U598" i="11"/>
  <c r="V598" i="11" s="1"/>
  <c r="W598" i="11" s="1"/>
  <c r="D1434" i="11"/>
  <c r="E1434" i="11"/>
  <c r="C1435" i="11"/>
  <c r="B1436" i="11"/>
  <c r="AD598" i="11" l="1"/>
  <c r="AE598" i="11" s="1"/>
  <c r="A599" i="11" s="1"/>
  <c r="B1437" i="11"/>
  <c r="C1436" i="11"/>
  <c r="D1435" i="11"/>
  <c r="E1435" i="11"/>
  <c r="AF598" i="11" l="1"/>
  <c r="Z599" i="11"/>
  <c r="AB599" i="11"/>
  <c r="AC599" i="11" s="1"/>
  <c r="P599" i="11"/>
  <c r="Q599" i="11" s="1"/>
  <c r="R599" i="11" s="1"/>
  <c r="K599" i="11"/>
  <c r="L599" i="11" s="1"/>
  <c r="M599" i="11" s="1"/>
  <c r="F599" i="11"/>
  <c r="G599" i="11" s="1"/>
  <c r="H599" i="11" s="1"/>
  <c r="U599" i="11"/>
  <c r="V599" i="11" s="1"/>
  <c r="W599" i="11" s="1"/>
  <c r="D1436" i="11"/>
  <c r="E1436" i="11"/>
  <c r="C1437" i="11"/>
  <c r="B1438" i="11"/>
  <c r="AD599" i="11" l="1"/>
  <c r="AE599" i="11" s="1"/>
  <c r="B1439" i="11"/>
  <c r="C1438" i="11"/>
  <c r="D1437" i="11"/>
  <c r="E1437" i="11"/>
  <c r="D1438" i="11" l="1"/>
  <c r="E1438" i="11"/>
  <c r="C1439" i="11"/>
  <c r="B1440" i="11"/>
  <c r="AF599" i="11"/>
  <c r="A600" i="11"/>
  <c r="Z600" i="11"/>
  <c r="AB600" i="11"/>
  <c r="AC600" i="11" s="1"/>
  <c r="D1439" i="11" l="1"/>
  <c r="E1439" i="11"/>
  <c r="K600" i="11"/>
  <c r="L600" i="11" s="1"/>
  <c r="M600" i="11" s="1"/>
  <c r="P600" i="11"/>
  <c r="Q600" i="11" s="1"/>
  <c r="R600" i="11" s="1"/>
  <c r="F600" i="11"/>
  <c r="G600" i="11" s="1"/>
  <c r="H600" i="11" s="1"/>
  <c r="AD600" i="11" s="1"/>
  <c r="AE600" i="11" s="1"/>
  <c r="U600" i="11"/>
  <c r="V600" i="11" s="1"/>
  <c r="W600" i="11" s="1"/>
  <c r="B1441" i="11"/>
  <c r="C1440" i="11"/>
  <c r="D1440" i="11" l="1"/>
  <c r="E1440" i="11"/>
  <c r="C1441" i="11"/>
  <c r="B1442" i="11"/>
  <c r="AF600" i="11"/>
  <c r="A601" i="11"/>
  <c r="Z601" i="11"/>
  <c r="AB601" i="11"/>
  <c r="AC601" i="11" s="1"/>
  <c r="B1443" i="11" l="1"/>
  <c r="C1442" i="11"/>
  <c r="F601" i="11"/>
  <c r="G601" i="11" s="1"/>
  <c r="H601" i="11" s="1"/>
  <c r="P601" i="11"/>
  <c r="Q601" i="11" s="1"/>
  <c r="R601" i="11" s="1"/>
  <c r="K601" i="11"/>
  <c r="L601" i="11" s="1"/>
  <c r="M601" i="11" s="1"/>
  <c r="U601" i="11"/>
  <c r="V601" i="11" s="1"/>
  <c r="W601" i="11" s="1"/>
  <c r="D1441" i="11"/>
  <c r="E1441" i="11"/>
  <c r="C1443" i="11" l="1"/>
  <c r="B1444" i="11"/>
  <c r="AD601" i="11"/>
  <c r="AE601" i="11" s="1"/>
  <c r="D1442" i="11"/>
  <c r="E1442" i="11"/>
  <c r="AF601" i="11" l="1"/>
  <c r="A602" i="11"/>
  <c r="Z602" i="11"/>
  <c r="AB602" i="11"/>
  <c r="AC602" i="11" s="1"/>
  <c r="B1445" i="11"/>
  <c r="C1444" i="11"/>
  <c r="D1443" i="11"/>
  <c r="E1443" i="11"/>
  <c r="D1444" i="11" l="1"/>
  <c r="E1444" i="11"/>
  <c r="C1445" i="11"/>
  <c r="B1446" i="11"/>
  <c r="F602" i="11"/>
  <c r="G602" i="11" s="1"/>
  <c r="H602" i="11" s="1"/>
  <c r="P602" i="11"/>
  <c r="Q602" i="11" s="1"/>
  <c r="R602" i="11" s="1"/>
  <c r="K602" i="11"/>
  <c r="L602" i="11" s="1"/>
  <c r="M602" i="11" s="1"/>
  <c r="U602" i="11"/>
  <c r="V602" i="11" s="1"/>
  <c r="W602" i="11" s="1"/>
  <c r="AD602" i="11" l="1"/>
  <c r="AE602" i="11" s="1"/>
  <c r="B1447" i="11"/>
  <c r="C1446" i="11"/>
  <c r="D1445" i="11"/>
  <c r="E1445" i="11"/>
  <c r="D1446" i="11" l="1"/>
  <c r="E1446" i="11"/>
  <c r="B1448" i="11"/>
  <c r="C1447" i="11"/>
  <c r="AF602" i="11"/>
  <c r="A603" i="11"/>
  <c r="Z603" i="11"/>
  <c r="AB603" i="11"/>
  <c r="AC603" i="11" s="1"/>
  <c r="D1447" i="11" l="1"/>
  <c r="E1447" i="11"/>
  <c r="B1449" i="11"/>
  <c r="C1448" i="11"/>
  <c r="F603" i="11"/>
  <c r="G603" i="11" s="1"/>
  <c r="H603" i="11" s="1"/>
  <c r="P603" i="11"/>
  <c r="Q603" i="11" s="1"/>
  <c r="R603" i="11" s="1"/>
  <c r="K603" i="11"/>
  <c r="L603" i="11" s="1"/>
  <c r="M603" i="11" s="1"/>
  <c r="U603" i="11"/>
  <c r="V603" i="11" s="1"/>
  <c r="W603" i="11" s="1"/>
  <c r="C1449" i="11" l="1"/>
  <c r="B1450" i="11"/>
  <c r="AD603" i="11"/>
  <c r="AE603" i="11" s="1"/>
  <c r="D1448" i="11"/>
  <c r="E1448" i="11"/>
  <c r="B1451" i="11" l="1"/>
  <c r="C1450" i="11"/>
  <c r="D1449" i="11"/>
  <c r="E1449" i="11"/>
  <c r="AF603" i="11"/>
  <c r="A604" i="11"/>
  <c r="Z604" i="11"/>
  <c r="AB604" i="11"/>
  <c r="AC604" i="11" s="1"/>
  <c r="D1450" i="11" l="1"/>
  <c r="E1450" i="11"/>
  <c r="B1452" i="11"/>
  <c r="C1451" i="11"/>
  <c r="P604" i="11"/>
  <c r="Q604" i="11" s="1"/>
  <c r="R604" i="11" s="1"/>
  <c r="K604" i="11"/>
  <c r="L604" i="11" s="1"/>
  <c r="M604" i="11" s="1"/>
  <c r="F604" i="11"/>
  <c r="G604" i="11" s="1"/>
  <c r="H604" i="11" s="1"/>
  <c r="U604" i="11"/>
  <c r="V604" i="11" s="1"/>
  <c r="W604" i="11" s="1"/>
  <c r="AD604" i="11" l="1"/>
  <c r="AE604" i="11" s="1"/>
  <c r="AF604" i="11" s="1"/>
  <c r="D1451" i="11"/>
  <c r="E1451" i="11"/>
  <c r="B1453" i="11"/>
  <c r="C1452" i="11"/>
  <c r="Z605" i="11" l="1"/>
  <c r="AB605" i="11"/>
  <c r="AC605" i="11" s="1"/>
  <c r="A605" i="11"/>
  <c r="C1453" i="11"/>
  <c r="B1454" i="11"/>
  <c r="D1452" i="11"/>
  <c r="E1452" i="11"/>
  <c r="P605" i="11"/>
  <c r="Q605" i="11" s="1"/>
  <c r="R605" i="11" s="1"/>
  <c r="K605" i="11"/>
  <c r="L605" i="11" s="1"/>
  <c r="M605" i="11" s="1"/>
  <c r="F605" i="11"/>
  <c r="G605" i="11" s="1"/>
  <c r="H605" i="11" s="1"/>
  <c r="U605" i="11"/>
  <c r="V605" i="11" s="1"/>
  <c r="W605" i="11" s="1"/>
  <c r="AD605" i="11" l="1"/>
  <c r="AE605" i="11" s="1"/>
  <c r="AF605" i="11" s="1"/>
  <c r="B1455" i="11"/>
  <c r="C1454" i="11"/>
  <c r="D1453" i="11"/>
  <c r="E1453" i="11"/>
  <c r="AB606" i="11" l="1"/>
  <c r="AC606" i="11" s="1"/>
  <c r="Z606" i="11"/>
  <c r="A606" i="11"/>
  <c r="D1454" i="11"/>
  <c r="E1454" i="11"/>
  <c r="C1455" i="11"/>
  <c r="B1456" i="11"/>
  <c r="P606" i="11"/>
  <c r="Q606" i="11" s="1"/>
  <c r="R606" i="11" s="1"/>
  <c r="K606" i="11"/>
  <c r="L606" i="11" s="1"/>
  <c r="M606" i="11" s="1"/>
  <c r="F606" i="11"/>
  <c r="G606" i="11" s="1"/>
  <c r="H606" i="11" s="1"/>
  <c r="U606" i="11"/>
  <c r="V606" i="11" s="1"/>
  <c r="W606" i="11" s="1"/>
  <c r="AD606" i="11" l="1"/>
  <c r="AE606" i="11" s="1"/>
  <c r="B1457" i="11"/>
  <c r="C1456" i="11"/>
  <c r="D1455" i="11"/>
  <c r="E1455" i="11"/>
  <c r="C1457" i="11" l="1"/>
  <c r="B1458" i="11"/>
  <c r="AF606" i="11"/>
  <c r="A607" i="11"/>
  <c r="Z607" i="11"/>
  <c r="AB607" i="11"/>
  <c r="AC607" i="11" s="1"/>
  <c r="D1456" i="11"/>
  <c r="E1456" i="11"/>
  <c r="B1459" i="11" l="1"/>
  <c r="C1458" i="11"/>
  <c r="D1457" i="11"/>
  <c r="E1457" i="11"/>
  <c r="K607" i="11"/>
  <c r="L607" i="11" s="1"/>
  <c r="M607" i="11" s="1"/>
  <c r="P607" i="11"/>
  <c r="Q607" i="11" s="1"/>
  <c r="R607" i="11" s="1"/>
  <c r="F607" i="11"/>
  <c r="G607" i="11" s="1"/>
  <c r="H607" i="11" s="1"/>
  <c r="U607" i="11"/>
  <c r="V607" i="11" s="1"/>
  <c r="W607" i="11" s="1"/>
  <c r="AD607" i="11" l="1"/>
  <c r="AE607" i="11" s="1"/>
  <c r="AF607" i="11" s="1"/>
  <c r="D1458" i="11"/>
  <c r="E1458" i="11"/>
  <c r="C1459" i="11"/>
  <c r="B1460" i="11"/>
  <c r="A608" i="11" l="1"/>
  <c r="AB608" i="11"/>
  <c r="AC608" i="11" s="1"/>
  <c r="Z608" i="11"/>
  <c r="B1461" i="11"/>
  <c r="C1460" i="11"/>
  <c r="D1459" i="11"/>
  <c r="E1459" i="11"/>
  <c r="F608" i="11"/>
  <c r="G608" i="11" s="1"/>
  <c r="H608" i="11" s="1"/>
  <c r="P608" i="11"/>
  <c r="Q608" i="11" s="1"/>
  <c r="R608" i="11" s="1"/>
  <c r="K608" i="11"/>
  <c r="L608" i="11" s="1"/>
  <c r="M608" i="11" s="1"/>
  <c r="U608" i="11"/>
  <c r="V608" i="11" s="1"/>
  <c r="W608" i="11" s="1"/>
  <c r="AD608" i="11" l="1"/>
  <c r="AE608" i="11" s="1"/>
  <c r="D1460" i="11"/>
  <c r="E1460" i="11"/>
  <c r="C1461" i="11"/>
  <c r="B1462" i="11"/>
  <c r="AF608" i="11" l="1"/>
  <c r="A609" i="11"/>
  <c r="Z609" i="11"/>
  <c r="AB609" i="11"/>
  <c r="AC609" i="11" s="1"/>
  <c r="B1463" i="11"/>
  <c r="C1462" i="11"/>
  <c r="D1461" i="11"/>
  <c r="E1461" i="11"/>
  <c r="D1462" i="11" l="1"/>
  <c r="E1462" i="11"/>
  <c r="C1463" i="11"/>
  <c r="B1464" i="11"/>
  <c r="P609" i="11"/>
  <c r="Q609" i="11" s="1"/>
  <c r="R609" i="11" s="1"/>
  <c r="K609" i="11"/>
  <c r="L609" i="11" s="1"/>
  <c r="M609" i="11" s="1"/>
  <c r="F609" i="11"/>
  <c r="G609" i="11" s="1"/>
  <c r="H609" i="11" s="1"/>
  <c r="U609" i="11"/>
  <c r="V609" i="11" s="1"/>
  <c r="W609" i="11" s="1"/>
  <c r="AD609" i="11" l="1"/>
  <c r="AE609" i="11" s="1"/>
  <c r="AF609" i="11" s="1"/>
  <c r="B1465" i="11"/>
  <c r="C1464" i="11"/>
  <c r="D1463" i="11"/>
  <c r="E1463" i="11"/>
  <c r="AB610" i="11" l="1"/>
  <c r="AC610" i="11" s="1"/>
  <c r="Z610" i="11"/>
  <c r="A610" i="11"/>
  <c r="P610" i="11"/>
  <c r="Q610" i="11" s="1"/>
  <c r="R610" i="11" s="1"/>
  <c r="F610" i="11"/>
  <c r="G610" i="11" s="1"/>
  <c r="H610" i="11" s="1"/>
  <c r="K610" i="11"/>
  <c r="L610" i="11" s="1"/>
  <c r="M610" i="11" s="1"/>
  <c r="U610" i="11"/>
  <c r="V610" i="11" s="1"/>
  <c r="W610" i="11" s="1"/>
  <c r="D1464" i="11"/>
  <c r="E1464" i="11"/>
  <c r="C1465" i="11"/>
  <c r="B1466" i="11"/>
  <c r="AD610" i="11" l="1"/>
  <c r="AE610" i="11" s="1"/>
  <c r="AF610" i="11" s="1"/>
  <c r="B1467" i="11"/>
  <c r="C1466" i="11"/>
  <c r="D1465" i="11"/>
  <c r="E1465" i="11"/>
  <c r="AB611" i="11" l="1"/>
  <c r="AC611" i="11" s="1"/>
  <c r="Z611" i="11"/>
  <c r="A611" i="11"/>
  <c r="D1466" i="11"/>
  <c r="E1466" i="11"/>
  <c r="B1468" i="11"/>
  <c r="C1467" i="11"/>
  <c r="K611" i="11"/>
  <c r="L611" i="11" s="1"/>
  <c r="M611" i="11" s="1"/>
  <c r="P611" i="11"/>
  <c r="Q611" i="11" s="1"/>
  <c r="R611" i="11" s="1"/>
  <c r="F611" i="11"/>
  <c r="G611" i="11" s="1"/>
  <c r="H611" i="11" s="1"/>
  <c r="U611" i="11"/>
  <c r="V611" i="11" s="1"/>
  <c r="W611" i="11" s="1"/>
  <c r="AD611" i="11" l="1"/>
  <c r="AE611" i="11" s="1"/>
  <c r="AF611" i="11" s="1"/>
  <c r="D1467" i="11"/>
  <c r="E1467" i="11"/>
  <c r="B1469" i="11"/>
  <c r="C1468" i="11"/>
  <c r="AB612" i="11" l="1"/>
  <c r="AC612" i="11" s="1"/>
  <c r="Z612" i="11"/>
  <c r="A612" i="11"/>
  <c r="P612" i="11"/>
  <c r="Q612" i="11" s="1"/>
  <c r="R612" i="11" s="1"/>
  <c r="F612" i="11"/>
  <c r="G612" i="11" s="1"/>
  <c r="H612" i="11" s="1"/>
  <c r="K612" i="11"/>
  <c r="L612" i="11" s="1"/>
  <c r="M612" i="11" s="1"/>
  <c r="U612" i="11"/>
  <c r="V612" i="11" s="1"/>
  <c r="W612" i="11" s="1"/>
  <c r="D1468" i="11"/>
  <c r="E1468" i="11"/>
  <c r="C1469" i="11"/>
  <c r="B1470" i="11"/>
  <c r="AD612" i="11" l="1"/>
  <c r="AE612" i="11" s="1"/>
  <c r="B1471" i="11"/>
  <c r="C1470" i="11"/>
  <c r="D1469" i="11"/>
  <c r="E1469" i="11"/>
  <c r="D1470" i="11" l="1"/>
  <c r="E1470" i="11"/>
  <c r="C1471" i="11"/>
  <c r="B1472" i="11"/>
  <c r="AF612" i="11"/>
  <c r="A613" i="11"/>
  <c r="Z613" i="11"/>
  <c r="AB613" i="11"/>
  <c r="AC613" i="11" s="1"/>
  <c r="P613" i="11" l="1"/>
  <c r="Q613" i="11" s="1"/>
  <c r="R613" i="11" s="1"/>
  <c r="F613" i="11"/>
  <c r="G613" i="11" s="1"/>
  <c r="H613" i="11" s="1"/>
  <c r="K613" i="11"/>
  <c r="L613" i="11" s="1"/>
  <c r="M613" i="11" s="1"/>
  <c r="U613" i="11"/>
  <c r="V613" i="11" s="1"/>
  <c r="W613" i="11" s="1"/>
  <c r="B1473" i="11"/>
  <c r="C1472" i="11"/>
  <c r="D1471" i="11"/>
  <c r="E1471" i="11"/>
  <c r="C1473" i="11" l="1"/>
  <c r="B1474" i="11"/>
  <c r="AD613" i="11"/>
  <c r="AE613" i="11" s="1"/>
  <c r="D1472" i="11"/>
  <c r="E1472" i="11"/>
  <c r="AF613" i="11" l="1"/>
  <c r="A614" i="11"/>
  <c r="Z614" i="11"/>
  <c r="AB614" i="11"/>
  <c r="AC614" i="11" s="1"/>
  <c r="B1475" i="11"/>
  <c r="C1474" i="11"/>
  <c r="D1473" i="11"/>
  <c r="E1473" i="11"/>
  <c r="D1474" i="11" l="1"/>
  <c r="E1474" i="11"/>
  <c r="C1475" i="11"/>
  <c r="B1476" i="11"/>
  <c r="K614" i="11"/>
  <c r="L614" i="11" s="1"/>
  <c r="M614" i="11" s="1"/>
  <c r="P614" i="11"/>
  <c r="Q614" i="11" s="1"/>
  <c r="R614" i="11" s="1"/>
  <c r="F614" i="11"/>
  <c r="G614" i="11" s="1"/>
  <c r="H614" i="11" s="1"/>
  <c r="U614" i="11"/>
  <c r="V614" i="11" s="1"/>
  <c r="W614" i="11" s="1"/>
  <c r="AD614" i="11" l="1"/>
  <c r="AE614" i="11" s="1"/>
  <c r="AF614" i="11" s="1"/>
  <c r="B1477" i="11"/>
  <c r="C1476" i="11"/>
  <c r="D1475" i="11"/>
  <c r="E1475" i="11"/>
  <c r="AB615" i="11" l="1"/>
  <c r="AC615" i="11" s="1"/>
  <c r="Z615" i="11"/>
  <c r="A615" i="11"/>
  <c r="D1476" i="11"/>
  <c r="E1476" i="11"/>
  <c r="C1477" i="11"/>
  <c r="B1478" i="11"/>
  <c r="K615" i="11"/>
  <c r="L615" i="11" s="1"/>
  <c r="M615" i="11" s="1"/>
  <c r="P615" i="11"/>
  <c r="Q615" i="11" s="1"/>
  <c r="R615" i="11" s="1"/>
  <c r="F615" i="11"/>
  <c r="G615" i="11" s="1"/>
  <c r="H615" i="11" s="1"/>
  <c r="U615" i="11"/>
  <c r="V615" i="11" s="1"/>
  <c r="W615" i="11" s="1"/>
  <c r="AD615" i="11" l="1"/>
  <c r="AE615" i="11" s="1"/>
  <c r="AF615" i="11" s="1"/>
  <c r="B1479" i="11"/>
  <c r="C1478" i="11"/>
  <c r="D1477" i="11"/>
  <c r="E1477" i="11"/>
  <c r="AB616" i="11" l="1"/>
  <c r="AC616" i="11" s="1"/>
  <c r="Z616" i="11"/>
  <c r="A616" i="11"/>
  <c r="P616" i="11"/>
  <c r="Q616" i="11" s="1"/>
  <c r="R616" i="11" s="1"/>
  <c r="K616" i="11"/>
  <c r="L616" i="11" s="1"/>
  <c r="M616" i="11" s="1"/>
  <c r="F616" i="11"/>
  <c r="G616" i="11" s="1"/>
  <c r="H616" i="11" s="1"/>
  <c r="U616" i="11"/>
  <c r="V616" i="11" s="1"/>
  <c r="W616" i="11" s="1"/>
  <c r="D1478" i="11"/>
  <c r="E1478" i="11"/>
  <c r="C1479" i="11"/>
  <c r="B1480" i="11"/>
  <c r="AD616" i="11" l="1"/>
  <c r="AE616" i="11" s="1"/>
  <c r="AF616" i="11" s="1"/>
  <c r="B1481" i="11"/>
  <c r="C1480" i="11"/>
  <c r="D1479" i="11"/>
  <c r="E1479" i="11"/>
  <c r="AB617" i="11" l="1"/>
  <c r="AC617" i="11" s="1"/>
  <c r="Z617" i="11"/>
  <c r="A617" i="11"/>
  <c r="K617" i="11"/>
  <c r="L617" i="11" s="1"/>
  <c r="M617" i="11" s="1"/>
  <c r="P617" i="11"/>
  <c r="Q617" i="11" s="1"/>
  <c r="R617" i="11" s="1"/>
  <c r="F617" i="11"/>
  <c r="G617" i="11" s="1"/>
  <c r="H617" i="11" s="1"/>
  <c r="U617" i="11"/>
  <c r="V617" i="11" s="1"/>
  <c r="W617" i="11" s="1"/>
  <c r="D1480" i="11"/>
  <c r="E1480" i="11"/>
  <c r="C1481" i="11"/>
  <c r="B1482" i="11"/>
  <c r="AD617" i="11" l="1"/>
  <c r="AE617" i="11" s="1"/>
  <c r="AF617" i="11"/>
  <c r="A618" i="11"/>
  <c r="Z618" i="11"/>
  <c r="AB618" i="11"/>
  <c r="AC618" i="11" s="1"/>
  <c r="B1483" i="11"/>
  <c r="C1482" i="11"/>
  <c r="D1481" i="11"/>
  <c r="E1481" i="11"/>
  <c r="K618" i="11" l="1"/>
  <c r="L618" i="11" s="1"/>
  <c r="M618" i="11" s="1"/>
  <c r="P618" i="11"/>
  <c r="Q618" i="11" s="1"/>
  <c r="R618" i="11" s="1"/>
  <c r="F618" i="11"/>
  <c r="G618" i="11" s="1"/>
  <c r="H618" i="11" s="1"/>
  <c r="U618" i="11"/>
  <c r="V618" i="11" s="1"/>
  <c r="W618" i="11" s="1"/>
  <c r="D1482" i="11"/>
  <c r="E1482" i="11"/>
  <c r="C1483" i="11"/>
  <c r="B1484" i="11"/>
  <c r="AD618" i="11" l="1"/>
  <c r="AE618" i="11" s="1"/>
  <c r="AF618" i="11" s="1"/>
  <c r="Z619" i="11"/>
  <c r="AB619" i="11"/>
  <c r="AC619" i="11" s="1"/>
  <c r="B1485" i="11"/>
  <c r="C1484" i="11"/>
  <c r="D1483" i="11"/>
  <c r="E1483" i="11"/>
  <c r="A619" i="11" l="1"/>
  <c r="K619" i="11"/>
  <c r="L619" i="11" s="1"/>
  <c r="M619" i="11" s="1"/>
  <c r="P619" i="11"/>
  <c r="Q619" i="11" s="1"/>
  <c r="R619" i="11" s="1"/>
  <c r="F619" i="11"/>
  <c r="G619" i="11" s="1"/>
  <c r="H619" i="11" s="1"/>
  <c r="U619" i="11"/>
  <c r="V619" i="11" s="1"/>
  <c r="W619" i="11" s="1"/>
  <c r="D1484" i="11"/>
  <c r="E1484" i="11"/>
  <c r="C1485" i="11"/>
  <c r="B1486" i="11"/>
  <c r="AD619" i="11" l="1"/>
  <c r="AE619" i="11" s="1"/>
  <c r="AF619" i="11"/>
  <c r="A620" i="11"/>
  <c r="Z620" i="11"/>
  <c r="AB620" i="11"/>
  <c r="AC620" i="11" s="1"/>
  <c r="B1487" i="11"/>
  <c r="C1486" i="11"/>
  <c r="D1485" i="11"/>
  <c r="E1485" i="11"/>
  <c r="F620" i="11" l="1"/>
  <c r="G620" i="11" s="1"/>
  <c r="H620" i="11" s="1"/>
  <c r="P620" i="11"/>
  <c r="Q620" i="11" s="1"/>
  <c r="R620" i="11" s="1"/>
  <c r="K620" i="11"/>
  <c r="L620" i="11" s="1"/>
  <c r="M620" i="11" s="1"/>
  <c r="U620" i="11"/>
  <c r="V620" i="11" s="1"/>
  <c r="W620" i="11" s="1"/>
  <c r="D1486" i="11"/>
  <c r="E1486" i="11"/>
  <c r="C1487" i="11"/>
  <c r="B1488" i="11"/>
  <c r="AD620" i="11" l="1"/>
  <c r="AE620" i="11" s="1"/>
  <c r="AF620" i="11" s="1"/>
  <c r="C1488" i="11"/>
  <c r="B1489" i="11"/>
  <c r="C1489" i="11" s="1"/>
  <c r="D1487" i="11"/>
  <c r="E1487" i="11"/>
  <c r="A621" i="11"/>
  <c r="Z621" i="11"/>
  <c r="AB621" i="11" l="1"/>
  <c r="AC621" i="11" s="1"/>
  <c r="D1489" i="11"/>
  <c r="E1489" i="11"/>
  <c r="D1488" i="11"/>
  <c r="E1488" i="11"/>
  <c r="P621" i="11"/>
  <c r="Q621" i="11" s="1"/>
  <c r="R621" i="11" s="1"/>
  <c r="K621" i="11"/>
  <c r="L621" i="11" s="1"/>
  <c r="M621" i="11" s="1"/>
  <c r="F621" i="11"/>
  <c r="G621" i="11" s="1"/>
  <c r="H621" i="11" s="1"/>
  <c r="U621" i="11"/>
  <c r="V621" i="11" s="1"/>
  <c r="W621" i="11" s="1"/>
  <c r="AD621" i="11" l="1"/>
  <c r="AE621" i="11" s="1"/>
  <c r="AF621" i="11" l="1"/>
  <c r="A622" i="11"/>
  <c r="Z622" i="11"/>
  <c r="AB622" i="11"/>
  <c r="AC622" i="11" s="1"/>
  <c r="P622" i="11" l="1"/>
  <c r="Q622" i="11" s="1"/>
  <c r="R622" i="11" s="1"/>
  <c r="K622" i="11"/>
  <c r="L622" i="11" s="1"/>
  <c r="M622" i="11" s="1"/>
  <c r="F622" i="11"/>
  <c r="G622" i="11" s="1"/>
  <c r="H622" i="11" s="1"/>
  <c r="U622" i="11"/>
  <c r="V622" i="11" s="1"/>
  <c r="W622" i="11" s="1"/>
  <c r="AD622" i="11" l="1"/>
  <c r="AE622" i="11" s="1"/>
  <c r="AF622" i="11" l="1"/>
  <c r="A623" i="11"/>
  <c r="Z623" i="11"/>
  <c r="AB623" i="11"/>
  <c r="AC623" i="11" s="1"/>
  <c r="F623" i="11" l="1"/>
  <c r="G623" i="11" s="1"/>
  <c r="H623" i="11" s="1"/>
  <c r="K623" i="11"/>
  <c r="L623" i="11" s="1"/>
  <c r="M623" i="11" s="1"/>
  <c r="P623" i="11"/>
  <c r="Q623" i="11" s="1"/>
  <c r="R623" i="11" s="1"/>
  <c r="U623" i="11"/>
  <c r="V623" i="11" s="1"/>
  <c r="W623" i="11" s="1"/>
  <c r="AD623" i="11" l="1"/>
  <c r="AE623" i="11" s="1"/>
  <c r="AF623" i="11" l="1"/>
  <c r="A624" i="11"/>
  <c r="Z624" i="11"/>
  <c r="AB624" i="11"/>
  <c r="AC624" i="11" s="1"/>
  <c r="P624" i="11" l="1"/>
  <c r="Q624" i="11" s="1"/>
  <c r="R624" i="11" s="1"/>
  <c r="K624" i="11"/>
  <c r="L624" i="11" s="1"/>
  <c r="M624" i="11" s="1"/>
  <c r="F624" i="11"/>
  <c r="G624" i="11" s="1"/>
  <c r="H624" i="11" s="1"/>
  <c r="U624" i="11"/>
  <c r="V624" i="11" s="1"/>
  <c r="W624" i="11" s="1"/>
  <c r="AD624" i="11" l="1"/>
  <c r="AE624" i="11" s="1"/>
  <c r="AF624" i="11" s="1"/>
  <c r="Z625" i="11" l="1"/>
  <c r="AB625" i="11"/>
  <c r="AC625" i="11" s="1"/>
  <c r="A625" i="11"/>
  <c r="K625" i="11"/>
  <c r="L625" i="11" s="1"/>
  <c r="M625" i="11" s="1"/>
  <c r="P625" i="11"/>
  <c r="Q625" i="11" s="1"/>
  <c r="R625" i="11" s="1"/>
  <c r="F625" i="11"/>
  <c r="G625" i="11" s="1"/>
  <c r="H625" i="11" s="1"/>
  <c r="U625" i="11"/>
  <c r="V625" i="11" s="1"/>
  <c r="W625" i="11" s="1"/>
  <c r="AD625" i="11" l="1"/>
  <c r="AE625" i="11" s="1"/>
  <c r="A626" i="11" s="1"/>
  <c r="AB626" i="11" l="1"/>
  <c r="AC626" i="11" s="1"/>
  <c r="Z626" i="11"/>
  <c r="AF625" i="11"/>
  <c r="P626" i="11" s="1"/>
  <c r="Q626" i="11" s="1"/>
  <c r="R626" i="11" s="1"/>
  <c r="F626" i="11"/>
  <c r="G626" i="11" s="1"/>
  <c r="H626" i="11" s="1"/>
  <c r="U626" i="11"/>
  <c r="V626" i="11" s="1"/>
  <c r="W626" i="11" s="1"/>
  <c r="K626" i="11" l="1"/>
  <c r="L626" i="11" s="1"/>
  <c r="M626" i="11" s="1"/>
  <c r="AD626" i="11" s="1"/>
  <c r="AE626" i="11" s="1"/>
  <c r="AF626" i="11" l="1"/>
  <c r="U627" i="11" s="1"/>
  <c r="V627" i="11" s="1"/>
  <c r="W627" i="11" s="1"/>
  <c r="Z627" i="11"/>
  <c r="AB627" i="11"/>
  <c r="AC627" i="11" s="1"/>
  <c r="A627" i="11"/>
  <c r="P627" i="11"/>
  <c r="Q627" i="11" s="1"/>
  <c r="R627" i="11" s="1"/>
  <c r="K627" i="11"/>
  <c r="L627" i="11" s="1"/>
  <c r="M627" i="11" s="1"/>
  <c r="F627" i="11"/>
  <c r="G627" i="11" s="1"/>
  <c r="H627" i="11" s="1"/>
  <c r="AD627" i="11" l="1"/>
  <c r="AE627" i="11" s="1"/>
  <c r="AF627" i="11" s="1"/>
  <c r="AB628" i="11" l="1"/>
  <c r="AC628" i="11" s="1"/>
  <c r="Z628" i="11"/>
  <c r="A628" i="11"/>
  <c r="F628" i="11"/>
  <c r="G628" i="11" s="1"/>
  <c r="H628" i="11" s="1"/>
  <c r="K628" i="11"/>
  <c r="L628" i="11" s="1"/>
  <c r="M628" i="11" s="1"/>
  <c r="P628" i="11"/>
  <c r="Q628" i="11" s="1"/>
  <c r="R628" i="11" s="1"/>
  <c r="U628" i="11"/>
  <c r="V628" i="11" s="1"/>
  <c r="W628" i="11" s="1"/>
  <c r="AD628" i="11" l="1"/>
  <c r="AE628" i="11" s="1"/>
  <c r="AF628" i="11" l="1"/>
  <c r="A629" i="11"/>
  <c r="Z629" i="11"/>
  <c r="AB629" i="11"/>
  <c r="AC629" i="11" s="1"/>
  <c r="F629" i="11" l="1"/>
  <c r="G629" i="11" s="1"/>
  <c r="H629" i="11" s="1"/>
  <c r="P629" i="11"/>
  <c r="Q629" i="11" s="1"/>
  <c r="R629" i="11" s="1"/>
  <c r="K629" i="11"/>
  <c r="L629" i="11" s="1"/>
  <c r="M629" i="11" s="1"/>
  <c r="U629" i="11"/>
  <c r="V629" i="11" s="1"/>
  <c r="W629" i="11" s="1"/>
  <c r="AD629" i="11" l="1"/>
  <c r="AE629" i="11" s="1"/>
  <c r="AF629" i="11" l="1"/>
  <c r="A630" i="11"/>
  <c r="Z630" i="11"/>
  <c r="AB630" i="11"/>
  <c r="AC630" i="11" s="1"/>
  <c r="P630" i="11" l="1"/>
  <c r="Q630" i="11" s="1"/>
  <c r="R630" i="11" s="1"/>
  <c r="K630" i="11"/>
  <c r="L630" i="11" s="1"/>
  <c r="M630" i="11" s="1"/>
  <c r="F630" i="11"/>
  <c r="G630" i="11" s="1"/>
  <c r="H630" i="11" s="1"/>
  <c r="AD630" i="11" s="1"/>
  <c r="AE630" i="11" s="1"/>
  <c r="U630" i="11"/>
  <c r="V630" i="11" s="1"/>
  <c r="W630" i="11" s="1"/>
  <c r="AF630" i="11" l="1"/>
  <c r="A631" i="11"/>
  <c r="AB631" i="11"/>
  <c r="AC631" i="11" s="1"/>
  <c r="Z631" i="11"/>
  <c r="P631" i="11" l="1"/>
  <c r="Q631" i="11" s="1"/>
  <c r="R631" i="11" s="1"/>
  <c r="F631" i="11"/>
  <c r="G631" i="11" s="1"/>
  <c r="H631" i="11" s="1"/>
  <c r="K631" i="11"/>
  <c r="L631" i="11" s="1"/>
  <c r="M631" i="11" s="1"/>
  <c r="U631" i="11"/>
  <c r="V631" i="11" s="1"/>
  <c r="W631" i="11" s="1"/>
  <c r="AD631" i="11" l="1"/>
  <c r="AE631" i="11" s="1"/>
  <c r="AF631" i="11" l="1"/>
  <c r="A632" i="11"/>
  <c r="AB632" i="11"/>
  <c r="AC632" i="11" s="1"/>
  <c r="Z632" i="11"/>
  <c r="P632" i="11" l="1"/>
  <c r="Q632" i="11" s="1"/>
  <c r="R632" i="11" s="1"/>
  <c r="K632" i="11"/>
  <c r="L632" i="11" s="1"/>
  <c r="M632" i="11" s="1"/>
  <c r="F632" i="11"/>
  <c r="G632" i="11" s="1"/>
  <c r="H632" i="11" s="1"/>
  <c r="U632" i="11"/>
  <c r="V632" i="11" s="1"/>
  <c r="W632" i="11" s="1"/>
  <c r="AD632" i="11" l="1"/>
  <c r="AE632" i="11" s="1"/>
  <c r="AF632" i="11" s="1"/>
  <c r="Z633" i="11" l="1"/>
  <c r="AB633" i="11"/>
  <c r="AC633" i="11" s="1"/>
  <c r="A633" i="11"/>
  <c r="K633" i="11"/>
  <c r="L633" i="11" s="1"/>
  <c r="M633" i="11" s="1"/>
  <c r="F633" i="11"/>
  <c r="G633" i="11" s="1"/>
  <c r="H633" i="11" s="1"/>
  <c r="P633" i="11"/>
  <c r="Q633" i="11" s="1"/>
  <c r="R633" i="11" s="1"/>
  <c r="U633" i="11"/>
  <c r="V633" i="11" s="1"/>
  <c r="W633" i="11" s="1"/>
  <c r="AD633" i="11" l="1"/>
  <c r="AE633" i="11" s="1"/>
  <c r="AF633" i="11" l="1"/>
  <c r="A634" i="11"/>
  <c r="Z634" i="11"/>
  <c r="AB634" i="11"/>
  <c r="AC634" i="11" s="1"/>
  <c r="F634" i="11" l="1"/>
  <c r="G634" i="11" s="1"/>
  <c r="H634" i="11" s="1"/>
  <c r="P634" i="11"/>
  <c r="Q634" i="11" s="1"/>
  <c r="R634" i="11" s="1"/>
  <c r="K634" i="11"/>
  <c r="L634" i="11" s="1"/>
  <c r="M634" i="11" s="1"/>
  <c r="U634" i="11"/>
  <c r="V634" i="11" s="1"/>
  <c r="W634" i="11" s="1"/>
  <c r="AD634" i="11" l="1"/>
  <c r="AE634" i="11" s="1"/>
  <c r="AF634" i="11" l="1"/>
  <c r="A635" i="11"/>
  <c r="AB635" i="11"/>
  <c r="AC635" i="11" s="1"/>
  <c r="Z635" i="11"/>
  <c r="F635" i="11" l="1"/>
  <c r="G635" i="11" s="1"/>
  <c r="H635" i="11" s="1"/>
  <c r="K635" i="11"/>
  <c r="L635" i="11" s="1"/>
  <c r="M635" i="11" s="1"/>
  <c r="P635" i="11"/>
  <c r="Q635" i="11" s="1"/>
  <c r="R635" i="11" s="1"/>
  <c r="U635" i="11"/>
  <c r="V635" i="11" s="1"/>
  <c r="W635" i="11" s="1"/>
  <c r="AD635" i="11" l="1"/>
  <c r="AE635" i="11" s="1"/>
  <c r="AF635" i="11" l="1"/>
  <c r="A636" i="11"/>
  <c r="Z636" i="11"/>
  <c r="AB636" i="11"/>
  <c r="AC636" i="11" s="1"/>
  <c r="K636" i="11" l="1"/>
  <c r="L636" i="11" s="1"/>
  <c r="M636" i="11" s="1"/>
  <c r="P636" i="11"/>
  <c r="Q636" i="11" s="1"/>
  <c r="R636" i="11" s="1"/>
  <c r="F636" i="11"/>
  <c r="G636" i="11" s="1"/>
  <c r="H636" i="11" s="1"/>
  <c r="U636" i="11"/>
  <c r="V636" i="11" s="1"/>
  <c r="W636" i="11" s="1"/>
  <c r="AD636" i="11" l="1"/>
  <c r="AE636" i="11" s="1"/>
  <c r="AF636" i="11" s="1"/>
  <c r="Z637" i="11" l="1"/>
  <c r="AB637" i="11"/>
  <c r="AC637" i="11" s="1"/>
  <c r="A637" i="11"/>
  <c r="K637" i="11"/>
  <c r="L637" i="11" s="1"/>
  <c r="M637" i="11" s="1"/>
  <c r="P637" i="11"/>
  <c r="Q637" i="11" s="1"/>
  <c r="R637" i="11" s="1"/>
  <c r="F637" i="11"/>
  <c r="G637" i="11" s="1"/>
  <c r="H637" i="11" s="1"/>
  <c r="U637" i="11"/>
  <c r="V637" i="11" s="1"/>
  <c r="W637" i="11" s="1"/>
  <c r="AD637" i="11" l="1"/>
  <c r="AE637" i="11" s="1"/>
  <c r="AF637" i="11" s="1"/>
  <c r="AB638" i="11" l="1"/>
  <c r="AC638" i="11" s="1"/>
  <c r="Z638" i="11"/>
  <c r="A638" i="11"/>
  <c r="F638" i="11"/>
  <c r="G638" i="11" s="1"/>
  <c r="H638" i="11" s="1"/>
  <c r="P638" i="11"/>
  <c r="Q638" i="11" s="1"/>
  <c r="R638" i="11" s="1"/>
  <c r="K638" i="11"/>
  <c r="L638" i="11" s="1"/>
  <c r="M638" i="11" s="1"/>
  <c r="U638" i="11"/>
  <c r="V638" i="11" s="1"/>
  <c r="W638" i="11" s="1"/>
  <c r="AD638" i="11" l="1"/>
  <c r="AE638" i="11" s="1"/>
  <c r="AF638" i="11" l="1"/>
  <c r="A639" i="11"/>
  <c r="Z639" i="11"/>
  <c r="AB639" i="11"/>
  <c r="AC639" i="11" s="1"/>
  <c r="P639" i="11" l="1"/>
  <c r="Q639" i="11" s="1"/>
  <c r="R639" i="11" s="1"/>
  <c r="K639" i="11"/>
  <c r="L639" i="11" s="1"/>
  <c r="M639" i="11" s="1"/>
  <c r="F639" i="11"/>
  <c r="G639" i="11" s="1"/>
  <c r="H639" i="11" s="1"/>
  <c r="U639" i="11"/>
  <c r="V639" i="11" s="1"/>
  <c r="W639" i="11" s="1"/>
  <c r="AD639" i="11" l="1"/>
  <c r="AE639" i="11" s="1"/>
  <c r="AF639" i="11" s="1"/>
  <c r="AB640" i="11" l="1"/>
  <c r="AC640" i="11" s="1"/>
  <c r="Z640" i="11"/>
  <c r="A640" i="11"/>
  <c r="F640" i="11"/>
  <c r="G640" i="11" s="1"/>
  <c r="H640" i="11" s="1"/>
  <c r="P640" i="11"/>
  <c r="Q640" i="11" s="1"/>
  <c r="R640" i="11" s="1"/>
  <c r="K640" i="11"/>
  <c r="L640" i="11" s="1"/>
  <c r="M640" i="11" s="1"/>
  <c r="U640" i="11"/>
  <c r="V640" i="11" s="1"/>
  <c r="W640" i="11" s="1"/>
  <c r="AD640" i="11" l="1"/>
  <c r="AE640" i="11" s="1"/>
  <c r="AF640" i="11" l="1"/>
  <c r="A641" i="11"/>
  <c r="AB641" i="11"/>
  <c r="AC641" i="11" s="1"/>
  <c r="Z641" i="11"/>
  <c r="P641" i="11" l="1"/>
  <c r="Q641" i="11" s="1"/>
  <c r="R641" i="11" s="1"/>
  <c r="K641" i="11"/>
  <c r="L641" i="11" s="1"/>
  <c r="M641" i="11" s="1"/>
  <c r="F641" i="11"/>
  <c r="G641" i="11" s="1"/>
  <c r="H641" i="11" s="1"/>
  <c r="AD641" i="11" s="1"/>
  <c r="AE641" i="11" s="1"/>
  <c r="U641" i="11"/>
  <c r="V641" i="11" s="1"/>
  <c r="W641" i="11" s="1"/>
  <c r="AF641" i="11" l="1"/>
  <c r="A642" i="11"/>
  <c r="Z642" i="11"/>
  <c r="AB642" i="11"/>
  <c r="AC642" i="11" s="1"/>
  <c r="P642" i="11" l="1"/>
  <c r="Q642" i="11" s="1"/>
  <c r="R642" i="11" s="1"/>
  <c r="K642" i="11"/>
  <c r="L642" i="11" s="1"/>
  <c r="M642" i="11" s="1"/>
  <c r="F642" i="11"/>
  <c r="G642" i="11" s="1"/>
  <c r="H642" i="11" s="1"/>
  <c r="U642" i="11"/>
  <c r="V642" i="11" s="1"/>
  <c r="W642" i="11" s="1"/>
  <c r="AD642" i="11" l="1"/>
  <c r="AE642" i="11" s="1"/>
  <c r="AF642" i="11"/>
  <c r="A643" i="11"/>
  <c r="Z643" i="11"/>
  <c r="AB643" i="11"/>
  <c r="AC643" i="11" s="1"/>
  <c r="K643" i="11" l="1"/>
  <c r="L643" i="11" s="1"/>
  <c r="M643" i="11" s="1"/>
  <c r="P643" i="11"/>
  <c r="Q643" i="11" s="1"/>
  <c r="R643" i="11" s="1"/>
  <c r="F643" i="11"/>
  <c r="G643" i="11" s="1"/>
  <c r="H643" i="11" s="1"/>
  <c r="U643" i="11"/>
  <c r="V643" i="11" s="1"/>
  <c r="W643" i="11" s="1"/>
  <c r="AD643" i="11" l="1"/>
  <c r="AE643" i="11" s="1"/>
  <c r="AF643" i="11"/>
  <c r="A644" i="11"/>
  <c r="Z644" i="11"/>
  <c r="AB644" i="11"/>
  <c r="AC644" i="11" s="1"/>
  <c r="K644" i="11" l="1"/>
  <c r="L644" i="11" s="1"/>
  <c r="M644" i="11" s="1"/>
  <c r="P644" i="11"/>
  <c r="Q644" i="11" s="1"/>
  <c r="R644" i="11" s="1"/>
  <c r="F644" i="11"/>
  <c r="G644" i="11" s="1"/>
  <c r="H644" i="11" s="1"/>
  <c r="U644" i="11"/>
  <c r="V644" i="11" s="1"/>
  <c r="W644" i="11" s="1"/>
  <c r="AD644" i="11" l="1"/>
  <c r="AE644" i="11" s="1"/>
  <c r="AF644" i="11" s="1"/>
  <c r="AB645" i="11"/>
  <c r="AC645" i="11" s="1"/>
  <c r="Z645" i="11" l="1"/>
  <c r="A645" i="11"/>
  <c r="P645" i="11"/>
  <c r="Q645" i="11" s="1"/>
  <c r="R645" i="11" s="1"/>
  <c r="K645" i="11"/>
  <c r="L645" i="11" s="1"/>
  <c r="M645" i="11" s="1"/>
  <c r="F645" i="11"/>
  <c r="G645" i="11" s="1"/>
  <c r="H645" i="11" s="1"/>
  <c r="U645" i="11"/>
  <c r="V645" i="11" s="1"/>
  <c r="W645" i="11" s="1"/>
  <c r="AD645" i="11" l="1"/>
  <c r="AE645" i="11" s="1"/>
  <c r="AF645" i="11" s="1"/>
  <c r="Z646" i="11" l="1"/>
  <c r="AB646" i="11"/>
  <c r="AC646" i="11" s="1"/>
  <c r="A646" i="11"/>
  <c r="K646" i="11"/>
  <c r="L646" i="11" s="1"/>
  <c r="M646" i="11" s="1"/>
  <c r="P646" i="11"/>
  <c r="Q646" i="11" s="1"/>
  <c r="R646" i="11" s="1"/>
  <c r="F646" i="11"/>
  <c r="G646" i="11" s="1"/>
  <c r="H646" i="11" s="1"/>
  <c r="U646" i="11"/>
  <c r="V646" i="11" s="1"/>
  <c r="W646" i="11" s="1"/>
  <c r="AD646" i="11" l="1"/>
  <c r="AE646" i="11" s="1"/>
  <c r="A647" i="11" s="1"/>
  <c r="AB647" i="11"/>
  <c r="AC647" i="11" s="1"/>
  <c r="Z647" i="11" l="1"/>
  <c r="AF646" i="11"/>
  <c r="P647" i="11"/>
  <c r="Q647" i="11" s="1"/>
  <c r="R647" i="11" s="1"/>
  <c r="K647" i="11"/>
  <c r="L647" i="11" s="1"/>
  <c r="M647" i="11" s="1"/>
  <c r="F647" i="11"/>
  <c r="G647" i="11" s="1"/>
  <c r="H647" i="11" s="1"/>
  <c r="U647" i="11"/>
  <c r="V647" i="11" s="1"/>
  <c r="W647" i="11" s="1"/>
  <c r="AD647" i="11" l="1"/>
  <c r="AE647" i="11" s="1"/>
  <c r="AF647" i="11" s="1"/>
  <c r="AB648" i="11" l="1"/>
  <c r="AC648" i="11" s="1"/>
  <c r="Z648" i="11"/>
  <c r="A648" i="11"/>
  <c r="P648" i="11"/>
  <c r="Q648" i="11" s="1"/>
  <c r="R648" i="11" s="1"/>
  <c r="K648" i="11"/>
  <c r="L648" i="11" s="1"/>
  <c r="M648" i="11" s="1"/>
  <c r="F648" i="11"/>
  <c r="G648" i="11" s="1"/>
  <c r="H648" i="11" s="1"/>
  <c r="U648" i="11"/>
  <c r="V648" i="11" s="1"/>
  <c r="W648" i="11" s="1"/>
  <c r="AD648" i="11" l="1"/>
  <c r="AE648" i="11" s="1"/>
  <c r="A649" i="11" s="1"/>
  <c r="Z649" i="11" l="1"/>
  <c r="AB649" i="11"/>
  <c r="AC649" i="11" s="1"/>
  <c r="AF648" i="11"/>
  <c r="U649" i="11" s="1"/>
  <c r="V649" i="11" s="1"/>
  <c r="W649" i="11" s="1"/>
  <c r="P649" i="11"/>
  <c r="Q649" i="11" s="1"/>
  <c r="R649" i="11" s="1"/>
  <c r="K649" i="11"/>
  <c r="L649" i="11" s="1"/>
  <c r="M649" i="11" s="1"/>
  <c r="F649" i="11"/>
  <c r="G649" i="11" s="1"/>
  <c r="H649" i="11" s="1"/>
  <c r="AD649" i="11" l="1"/>
  <c r="AE649" i="11" s="1"/>
  <c r="AF649" i="11" s="1"/>
  <c r="AB650" i="11" l="1"/>
  <c r="AC650" i="11" s="1"/>
  <c r="Z650" i="11"/>
  <c r="A650" i="11"/>
  <c r="B102" i="4" s="1"/>
  <c r="F650" i="11"/>
  <c r="G650" i="11" s="1"/>
  <c r="H650" i="11" s="1"/>
  <c r="P650" i="11"/>
  <c r="Q650" i="11" s="1"/>
  <c r="R650" i="11" s="1"/>
  <c r="K650" i="11"/>
  <c r="L650" i="11" s="1"/>
  <c r="M650" i="11" s="1"/>
  <c r="U650" i="11"/>
  <c r="V650" i="11" s="1"/>
  <c r="W650" i="11" s="1"/>
  <c r="AD650" i="11" l="1"/>
  <c r="AE650" i="11" s="1"/>
  <c r="AF650" i="11" l="1"/>
  <c r="A651" i="11"/>
  <c r="AB651" i="11"/>
  <c r="AC651" i="11" s="1"/>
  <c r="Z651" i="11"/>
  <c r="P651" i="11" l="1"/>
  <c r="Q651" i="11" s="1"/>
  <c r="R651" i="11" s="1"/>
  <c r="K651" i="11"/>
  <c r="L651" i="11" s="1"/>
  <c r="M651" i="11" s="1"/>
  <c r="F651" i="11"/>
  <c r="G651" i="11" s="1"/>
  <c r="H651" i="11" s="1"/>
  <c r="U651" i="11"/>
  <c r="V651" i="11" s="1"/>
  <c r="W651" i="11" s="1"/>
  <c r="AD651" i="11" l="1"/>
  <c r="AE651" i="11" s="1"/>
  <c r="AF651" i="11" s="1"/>
  <c r="Z652" i="11" l="1"/>
  <c r="AB652" i="11"/>
  <c r="AC652" i="11" s="1"/>
  <c r="A652" i="11"/>
  <c r="P652" i="11"/>
  <c r="Q652" i="11" s="1"/>
  <c r="R652" i="11" s="1"/>
  <c r="F652" i="11"/>
  <c r="G652" i="11" s="1"/>
  <c r="H652" i="11" s="1"/>
  <c r="K652" i="11"/>
  <c r="L652" i="11" s="1"/>
  <c r="M652" i="11" s="1"/>
  <c r="U652" i="11"/>
  <c r="V652" i="11" s="1"/>
  <c r="W652" i="11" s="1"/>
  <c r="AD652" i="11" l="1"/>
  <c r="AE652" i="11" s="1"/>
  <c r="AF652" i="11" l="1"/>
  <c r="A653" i="11"/>
  <c r="Z653" i="11"/>
  <c r="AB653" i="11"/>
  <c r="AC653" i="11" s="1"/>
  <c r="K653" i="11" l="1"/>
  <c r="L653" i="11" s="1"/>
  <c r="M653" i="11" s="1"/>
  <c r="P653" i="11"/>
  <c r="Q653" i="11" s="1"/>
  <c r="R653" i="11" s="1"/>
  <c r="F653" i="11"/>
  <c r="G653" i="11" s="1"/>
  <c r="H653" i="11" s="1"/>
  <c r="U653" i="11"/>
  <c r="V653" i="11" s="1"/>
  <c r="W653" i="11" s="1"/>
  <c r="AD653" i="11" l="1"/>
  <c r="AE653" i="11" s="1"/>
  <c r="AF653" i="11" s="1"/>
  <c r="Z654" i="11" l="1"/>
  <c r="AB654" i="11"/>
  <c r="AC654" i="11" s="1"/>
  <c r="A654" i="11"/>
  <c r="P654" i="11"/>
  <c r="Q654" i="11" s="1"/>
  <c r="R654" i="11" s="1"/>
  <c r="K654" i="11"/>
  <c r="L654" i="11" s="1"/>
  <c r="M654" i="11" s="1"/>
  <c r="F654" i="11"/>
  <c r="G654" i="11" s="1"/>
  <c r="H654" i="11" s="1"/>
  <c r="AD654" i="11" s="1"/>
  <c r="AE654" i="11" s="1"/>
  <c r="U654" i="11"/>
  <c r="V654" i="11" s="1"/>
  <c r="W654" i="11" s="1"/>
  <c r="AF654" i="11" l="1"/>
  <c r="A655" i="11"/>
  <c r="AB655" i="11"/>
  <c r="AC655" i="11" s="1"/>
  <c r="Z655" i="11"/>
  <c r="P655" i="11" l="1"/>
  <c r="Q655" i="11" s="1"/>
  <c r="R655" i="11" s="1"/>
  <c r="K655" i="11"/>
  <c r="L655" i="11" s="1"/>
  <c r="M655" i="11" s="1"/>
  <c r="F655" i="11"/>
  <c r="G655" i="11" s="1"/>
  <c r="H655" i="11" s="1"/>
  <c r="U655" i="11"/>
  <c r="V655" i="11" s="1"/>
  <c r="W655" i="11" s="1"/>
  <c r="AD655" i="11" l="1"/>
  <c r="AE655" i="11" s="1"/>
  <c r="AF655" i="11" s="1"/>
  <c r="Z656" i="11" l="1"/>
  <c r="AB656" i="11"/>
  <c r="AC656" i="11" s="1"/>
  <c r="A656" i="11"/>
  <c r="K656" i="11"/>
  <c r="L656" i="11" s="1"/>
  <c r="M656" i="11" s="1"/>
  <c r="P656" i="11"/>
  <c r="Q656" i="11" s="1"/>
  <c r="R656" i="11" s="1"/>
  <c r="F656" i="11"/>
  <c r="G656" i="11" s="1"/>
  <c r="H656" i="11" s="1"/>
  <c r="U656" i="11"/>
  <c r="V656" i="11" s="1"/>
  <c r="W656" i="11" s="1"/>
  <c r="AD656" i="11" l="1"/>
  <c r="AE656" i="11" s="1"/>
  <c r="AF656" i="11"/>
  <c r="A657" i="11"/>
  <c r="Z657" i="11"/>
  <c r="AB657" i="11"/>
  <c r="AC657" i="11" s="1"/>
  <c r="P657" i="11" l="1"/>
  <c r="Q657" i="11" s="1"/>
  <c r="R657" i="11" s="1"/>
  <c r="F657" i="11"/>
  <c r="G657" i="11" s="1"/>
  <c r="H657" i="11" s="1"/>
  <c r="K657" i="11"/>
  <c r="L657" i="11" s="1"/>
  <c r="M657" i="11" s="1"/>
  <c r="U657" i="11"/>
  <c r="V657" i="11" s="1"/>
  <c r="W657" i="11" s="1"/>
  <c r="AD657" i="11" l="1"/>
  <c r="AE657" i="11" s="1"/>
  <c r="AF657" i="11" l="1"/>
  <c r="A658" i="11"/>
  <c r="Z658" i="11"/>
  <c r="AB658" i="11"/>
  <c r="AC658" i="11" s="1"/>
  <c r="P658" i="11" l="1"/>
  <c r="Q658" i="11" s="1"/>
  <c r="R658" i="11" s="1"/>
  <c r="F658" i="11"/>
  <c r="G658" i="11" s="1"/>
  <c r="H658" i="11" s="1"/>
  <c r="K658" i="11"/>
  <c r="L658" i="11" s="1"/>
  <c r="M658" i="11" s="1"/>
  <c r="U658" i="11"/>
  <c r="V658" i="11" s="1"/>
  <c r="W658" i="11" s="1"/>
  <c r="AD658" i="11" l="1"/>
  <c r="AE658" i="11" s="1"/>
  <c r="AF658" i="11" l="1"/>
  <c r="A659" i="11"/>
  <c r="AB659" i="11"/>
  <c r="AC659" i="11" s="1"/>
  <c r="Z659" i="11"/>
  <c r="P659" i="11" l="1"/>
  <c r="Q659" i="11" s="1"/>
  <c r="R659" i="11" s="1"/>
  <c r="K659" i="11"/>
  <c r="L659" i="11" s="1"/>
  <c r="M659" i="11" s="1"/>
  <c r="F659" i="11"/>
  <c r="G659" i="11" s="1"/>
  <c r="H659" i="11" s="1"/>
  <c r="U659" i="11"/>
  <c r="V659" i="11" s="1"/>
  <c r="W659" i="11" s="1"/>
  <c r="AD659" i="11" l="1"/>
  <c r="AE659" i="11" s="1"/>
  <c r="AF659" i="11" s="1"/>
  <c r="AB660" i="11" l="1"/>
  <c r="AC660" i="11" s="1"/>
  <c r="Z660" i="11"/>
  <c r="A660" i="11"/>
  <c r="K660" i="11"/>
  <c r="L660" i="11" s="1"/>
  <c r="M660" i="11" s="1"/>
  <c r="P660" i="11"/>
  <c r="Q660" i="11" s="1"/>
  <c r="R660" i="11" s="1"/>
  <c r="F660" i="11"/>
  <c r="G660" i="11" s="1"/>
  <c r="H660" i="11" s="1"/>
  <c r="U660" i="11"/>
  <c r="V660" i="11" s="1"/>
  <c r="W660" i="11" s="1"/>
  <c r="AD660" i="11" l="1"/>
  <c r="AE660" i="11" s="1"/>
  <c r="AF660" i="11" s="1"/>
  <c r="AB661" i="11" l="1"/>
  <c r="AC661" i="11" s="1"/>
  <c r="Z661" i="11"/>
  <c r="A661" i="11"/>
  <c r="K661" i="11"/>
  <c r="L661" i="11" s="1"/>
  <c r="M661" i="11" s="1"/>
  <c r="P661" i="11"/>
  <c r="Q661" i="11" s="1"/>
  <c r="R661" i="11" s="1"/>
  <c r="F661" i="11"/>
  <c r="G661" i="11" s="1"/>
  <c r="H661" i="11" s="1"/>
  <c r="U661" i="11"/>
  <c r="V661" i="11" s="1"/>
  <c r="W661" i="11" s="1"/>
  <c r="AD661" i="11" l="1"/>
  <c r="AE661" i="11" s="1"/>
  <c r="AF661" i="11"/>
  <c r="A662" i="11"/>
  <c r="Z662" i="11"/>
  <c r="AB662" i="11"/>
  <c r="AC662" i="11" s="1"/>
  <c r="P662" i="11" l="1"/>
  <c r="Q662" i="11" s="1"/>
  <c r="R662" i="11" s="1"/>
  <c r="K662" i="11"/>
  <c r="L662" i="11" s="1"/>
  <c r="M662" i="11" s="1"/>
  <c r="F662" i="11"/>
  <c r="G662" i="11" s="1"/>
  <c r="H662" i="11" s="1"/>
  <c r="U662" i="11"/>
  <c r="V662" i="11" s="1"/>
  <c r="W662" i="11" s="1"/>
  <c r="AD662" i="11" l="1"/>
  <c r="AE662" i="11" s="1"/>
  <c r="AF662" i="11" s="1"/>
  <c r="Z663" i="11" l="1"/>
  <c r="AB663" i="11"/>
  <c r="AC663" i="11" s="1"/>
  <c r="A663" i="11"/>
  <c r="P663" i="11"/>
  <c r="Q663" i="11" s="1"/>
  <c r="R663" i="11" s="1"/>
  <c r="K663" i="11"/>
  <c r="L663" i="11" s="1"/>
  <c r="M663" i="11" s="1"/>
  <c r="F663" i="11"/>
  <c r="G663" i="11" s="1"/>
  <c r="H663" i="11" s="1"/>
  <c r="U663" i="11"/>
  <c r="V663" i="11" s="1"/>
  <c r="W663" i="11" s="1"/>
  <c r="AD663" i="11" l="1"/>
  <c r="AE663" i="11" s="1"/>
  <c r="AF663" i="11" s="1"/>
  <c r="AB664" i="11" l="1"/>
  <c r="AC664" i="11" s="1"/>
  <c r="Z664" i="11"/>
  <c r="A664" i="11"/>
  <c r="F664" i="11"/>
  <c r="G664" i="11" s="1"/>
  <c r="H664" i="11" s="1"/>
  <c r="K664" i="11"/>
  <c r="L664" i="11" s="1"/>
  <c r="M664" i="11" s="1"/>
  <c r="P664" i="11"/>
  <c r="Q664" i="11" s="1"/>
  <c r="R664" i="11" s="1"/>
  <c r="U664" i="11"/>
  <c r="V664" i="11" s="1"/>
  <c r="W664" i="11" s="1"/>
  <c r="AD664" i="11" l="1"/>
  <c r="AE664" i="11" s="1"/>
  <c r="AF664" i="11" l="1"/>
  <c r="A665" i="11"/>
  <c r="AB665" i="11"/>
  <c r="AC665" i="11" s="1"/>
  <c r="Z665" i="11"/>
  <c r="P665" i="11" l="1"/>
  <c r="Q665" i="11" s="1"/>
  <c r="R665" i="11" s="1"/>
  <c r="F665" i="11"/>
  <c r="G665" i="11" s="1"/>
  <c r="H665" i="11" s="1"/>
  <c r="K665" i="11"/>
  <c r="L665" i="11" s="1"/>
  <c r="M665" i="11" s="1"/>
  <c r="U665" i="11"/>
  <c r="V665" i="11" s="1"/>
  <c r="W665" i="11" s="1"/>
  <c r="AD665" i="11" l="1"/>
  <c r="AE665" i="11" s="1"/>
  <c r="AF665" i="11" l="1"/>
  <c r="A666" i="11"/>
  <c r="Z666" i="11"/>
  <c r="AB666" i="11"/>
  <c r="AC666" i="11" s="1"/>
  <c r="K666" i="11" l="1"/>
  <c r="L666" i="11" s="1"/>
  <c r="M666" i="11" s="1"/>
  <c r="F666" i="11"/>
  <c r="G666" i="11" s="1"/>
  <c r="H666" i="11" s="1"/>
  <c r="P666" i="11"/>
  <c r="Q666" i="11" s="1"/>
  <c r="R666" i="11" s="1"/>
  <c r="U666" i="11"/>
  <c r="V666" i="11" s="1"/>
  <c r="W666" i="11" s="1"/>
  <c r="AD666" i="11" l="1"/>
  <c r="AE666" i="11" s="1"/>
  <c r="AF666" i="11" l="1"/>
  <c r="A667" i="11"/>
  <c r="Z667" i="11"/>
  <c r="AB667" i="11"/>
  <c r="AC667" i="11" s="1"/>
  <c r="K667" i="11" l="1"/>
  <c r="L667" i="11" s="1"/>
  <c r="M667" i="11" s="1"/>
  <c r="P667" i="11"/>
  <c r="Q667" i="11" s="1"/>
  <c r="R667" i="11" s="1"/>
  <c r="F667" i="11"/>
  <c r="G667" i="11" s="1"/>
  <c r="H667" i="11" s="1"/>
  <c r="U667" i="11"/>
  <c r="V667" i="11" s="1"/>
  <c r="W667" i="11" s="1"/>
  <c r="AD667" i="11" l="1"/>
  <c r="AE667" i="11" s="1"/>
  <c r="AF667" i="11" s="1"/>
  <c r="AB668" i="11" l="1"/>
  <c r="AC668" i="11" s="1"/>
  <c r="Z668" i="11"/>
  <c r="A668" i="11"/>
  <c r="F668" i="11"/>
  <c r="G668" i="11" s="1"/>
  <c r="H668" i="11" s="1"/>
  <c r="K668" i="11"/>
  <c r="L668" i="11" s="1"/>
  <c r="M668" i="11" s="1"/>
  <c r="P668" i="11"/>
  <c r="Q668" i="11" s="1"/>
  <c r="R668" i="11" s="1"/>
  <c r="U668" i="11"/>
  <c r="V668" i="11" s="1"/>
  <c r="W668" i="11" s="1"/>
  <c r="AD668" i="11" l="1"/>
  <c r="AE668" i="11" s="1"/>
  <c r="AF668" i="11" l="1"/>
  <c r="A669" i="11"/>
  <c r="Z669" i="11"/>
  <c r="AB669" i="11"/>
  <c r="AC669" i="11" s="1"/>
  <c r="K669" i="11" l="1"/>
  <c r="L669" i="11" s="1"/>
  <c r="M669" i="11" s="1"/>
  <c r="P669" i="11"/>
  <c r="Q669" i="11" s="1"/>
  <c r="R669" i="11" s="1"/>
  <c r="F669" i="11"/>
  <c r="G669" i="11" s="1"/>
  <c r="H669" i="11" s="1"/>
  <c r="AD669" i="11" s="1"/>
  <c r="AE669" i="11" s="1"/>
  <c r="U669" i="11"/>
  <c r="V669" i="11" s="1"/>
  <c r="W669" i="11" s="1"/>
  <c r="AF669" i="11" l="1"/>
  <c r="A670" i="11"/>
  <c r="AB670" i="11"/>
  <c r="AC670" i="11" s="1"/>
  <c r="Z670" i="11"/>
  <c r="K670" i="11" l="1"/>
  <c r="L670" i="11" s="1"/>
  <c r="M670" i="11" s="1"/>
  <c r="P670" i="11"/>
  <c r="Q670" i="11" s="1"/>
  <c r="R670" i="11" s="1"/>
  <c r="F670" i="11"/>
  <c r="G670" i="11" s="1"/>
  <c r="H670" i="11" s="1"/>
  <c r="U670" i="11"/>
  <c r="V670" i="11" s="1"/>
  <c r="W670" i="11" s="1"/>
  <c r="AD670" i="11" l="1"/>
  <c r="AE670" i="11" s="1"/>
  <c r="AF670" i="11"/>
  <c r="A671" i="11"/>
  <c r="Z671" i="11"/>
  <c r="AB671" i="11"/>
  <c r="AC671" i="11" s="1"/>
  <c r="P671" i="11" l="1"/>
  <c r="Q671" i="11" s="1"/>
  <c r="R671" i="11" s="1"/>
  <c r="F671" i="11"/>
  <c r="G671" i="11" s="1"/>
  <c r="H671" i="11" s="1"/>
  <c r="K671" i="11"/>
  <c r="L671" i="11" s="1"/>
  <c r="M671" i="11" s="1"/>
  <c r="U671" i="11"/>
  <c r="V671" i="11" s="1"/>
  <c r="W671" i="11" s="1"/>
  <c r="AD671" i="11" l="1"/>
  <c r="AE671" i="11" s="1"/>
  <c r="AF671" i="11" l="1"/>
  <c r="A672" i="11"/>
  <c r="Z672" i="11"/>
  <c r="AB672" i="11"/>
  <c r="AC672" i="11" s="1"/>
  <c r="F672" i="11" l="1"/>
  <c r="G672" i="11" s="1"/>
  <c r="H672" i="11" s="1"/>
  <c r="K672" i="11"/>
  <c r="L672" i="11" s="1"/>
  <c r="M672" i="11" s="1"/>
  <c r="P672" i="11"/>
  <c r="Q672" i="11" s="1"/>
  <c r="R672" i="11" s="1"/>
  <c r="U672" i="11"/>
  <c r="V672" i="11" s="1"/>
  <c r="W672" i="11" s="1"/>
  <c r="AD672" i="11" l="1"/>
  <c r="AE672" i="11" s="1"/>
  <c r="A673" i="11" l="1"/>
  <c r="AF672" i="11"/>
  <c r="AB673" i="11"/>
  <c r="AC673" i="11" s="1"/>
  <c r="Z673" i="11"/>
  <c r="K673" i="11" l="1"/>
  <c r="L673" i="11" s="1"/>
  <c r="M673" i="11" s="1"/>
  <c r="P673" i="11"/>
  <c r="Q673" i="11" s="1"/>
  <c r="R673" i="11" s="1"/>
  <c r="F673" i="11"/>
  <c r="G673" i="11" s="1"/>
  <c r="H673" i="11" s="1"/>
  <c r="U673" i="11"/>
  <c r="V673" i="11" s="1"/>
  <c r="W673" i="11" s="1"/>
  <c r="AD673" i="11" l="1"/>
  <c r="AE673" i="11" s="1"/>
  <c r="AF673" i="11"/>
  <c r="A674" i="11"/>
  <c r="AB674" i="11"/>
  <c r="AC674" i="11" s="1"/>
  <c r="Z674" i="11"/>
  <c r="F674" i="11" l="1"/>
  <c r="G674" i="11" s="1"/>
  <c r="H674" i="11" s="1"/>
  <c r="P674" i="11"/>
  <c r="Q674" i="11" s="1"/>
  <c r="R674" i="11" s="1"/>
  <c r="K674" i="11"/>
  <c r="L674" i="11" s="1"/>
  <c r="M674" i="11" s="1"/>
  <c r="U674" i="11"/>
  <c r="V674" i="11" s="1"/>
  <c r="W674" i="11" s="1"/>
  <c r="AD674" i="11" l="1"/>
  <c r="AE674" i="11" s="1"/>
  <c r="AF674" i="11" l="1"/>
  <c r="A675" i="11"/>
  <c r="AB675" i="11"/>
  <c r="AC675" i="11" s="1"/>
  <c r="Z675" i="11"/>
  <c r="P675" i="11" l="1"/>
  <c r="Q675" i="11" s="1"/>
  <c r="R675" i="11" s="1"/>
  <c r="F675" i="11"/>
  <c r="G675" i="11" s="1"/>
  <c r="H675" i="11" s="1"/>
  <c r="K675" i="11"/>
  <c r="L675" i="11" s="1"/>
  <c r="M675" i="11" s="1"/>
  <c r="U675" i="11"/>
  <c r="V675" i="11" s="1"/>
  <c r="W675" i="11" s="1"/>
  <c r="AD675" i="11" l="1"/>
  <c r="AE675" i="11" s="1"/>
  <c r="AF675" i="11" l="1"/>
  <c r="A676" i="11"/>
  <c r="AB676" i="11"/>
  <c r="AC676" i="11" s="1"/>
  <c r="Z676" i="11"/>
  <c r="P676" i="11" l="1"/>
  <c r="Q676" i="11" s="1"/>
  <c r="R676" i="11" s="1"/>
  <c r="K676" i="11"/>
  <c r="L676" i="11" s="1"/>
  <c r="M676" i="11" s="1"/>
  <c r="F676" i="11"/>
  <c r="G676" i="11" s="1"/>
  <c r="H676" i="11" s="1"/>
  <c r="U676" i="11"/>
  <c r="V676" i="11" s="1"/>
  <c r="W676" i="11" s="1"/>
  <c r="AD676" i="11" l="1"/>
  <c r="AE676" i="11" s="1"/>
  <c r="AF676" i="11" s="1"/>
  <c r="AB677" i="11" l="1"/>
  <c r="AC677" i="11" s="1"/>
  <c r="Z677" i="11"/>
  <c r="A677" i="11"/>
  <c r="P677" i="11"/>
  <c r="Q677" i="11" s="1"/>
  <c r="R677" i="11" s="1"/>
  <c r="K677" i="11"/>
  <c r="L677" i="11" s="1"/>
  <c r="M677" i="11" s="1"/>
  <c r="F677" i="11"/>
  <c r="G677" i="11" s="1"/>
  <c r="H677" i="11" s="1"/>
  <c r="AD677" i="11" s="1"/>
  <c r="AE677" i="11" s="1"/>
  <c r="U677" i="11"/>
  <c r="V677" i="11" s="1"/>
  <c r="W677" i="11" s="1"/>
  <c r="AF677" i="11" l="1"/>
  <c r="A678" i="11"/>
  <c r="Z678" i="11"/>
  <c r="AB678" i="11"/>
  <c r="AC678" i="11" s="1"/>
  <c r="K678" i="11" l="1"/>
  <c r="L678" i="11" s="1"/>
  <c r="M678" i="11" s="1"/>
  <c r="P678" i="11"/>
  <c r="Q678" i="11" s="1"/>
  <c r="R678" i="11" s="1"/>
  <c r="F678" i="11"/>
  <c r="G678" i="11" s="1"/>
  <c r="H678" i="11" s="1"/>
  <c r="U678" i="11"/>
  <c r="V678" i="11" s="1"/>
  <c r="W678" i="11" s="1"/>
  <c r="AD678" i="11" l="1"/>
  <c r="AE678" i="11" s="1"/>
  <c r="AF678" i="11" s="1"/>
  <c r="Z679" i="11" l="1"/>
  <c r="AB679" i="11"/>
  <c r="AC679" i="11" s="1"/>
  <c r="A679" i="11"/>
  <c r="P679" i="11"/>
  <c r="Q679" i="11" s="1"/>
  <c r="R679" i="11" s="1"/>
  <c r="F679" i="11"/>
  <c r="G679" i="11" s="1"/>
  <c r="H679" i="11" s="1"/>
  <c r="K679" i="11"/>
  <c r="L679" i="11" s="1"/>
  <c r="M679" i="11" s="1"/>
  <c r="U679" i="11"/>
  <c r="V679" i="11" s="1"/>
  <c r="W679" i="11" s="1"/>
  <c r="AD679" i="11" l="1"/>
  <c r="AE679" i="11" s="1"/>
  <c r="AF679" i="11" l="1"/>
  <c r="A680" i="11"/>
  <c r="Z680" i="11"/>
  <c r="AB680" i="11"/>
  <c r="AC680" i="11" s="1"/>
  <c r="P680" i="11" l="1"/>
  <c r="Q680" i="11" s="1"/>
  <c r="R680" i="11" s="1"/>
  <c r="F680" i="11"/>
  <c r="G680" i="11" s="1"/>
  <c r="H680" i="11" s="1"/>
  <c r="K680" i="11"/>
  <c r="L680" i="11" s="1"/>
  <c r="M680" i="11" s="1"/>
  <c r="U680" i="11"/>
  <c r="V680" i="11" s="1"/>
  <c r="W680" i="11" s="1"/>
  <c r="AD680" i="11" l="1"/>
  <c r="AE680" i="11" s="1"/>
  <c r="A681" i="11" l="1"/>
  <c r="AF680" i="11"/>
  <c r="Z681" i="11"/>
  <c r="AB681" i="11"/>
  <c r="AC681" i="11" s="1"/>
  <c r="P681" i="11" l="1"/>
  <c r="Q681" i="11" s="1"/>
  <c r="R681" i="11" s="1"/>
  <c r="F681" i="11"/>
  <c r="G681" i="11" s="1"/>
  <c r="H681" i="11" s="1"/>
  <c r="K681" i="11"/>
  <c r="L681" i="11" s="1"/>
  <c r="M681" i="11" s="1"/>
  <c r="U681" i="11"/>
  <c r="V681" i="11" s="1"/>
  <c r="W681" i="11" s="1"/>
  <c r="AD681" i="11" l="1"/>
  <c r="AE681" i="11" s="1"/>
  <c r="AF681" i="11" l="1"/>
  <c r="A682" i="11"/>
  <c r="Z682" i="11"/>
  <c r="AB682" i="11"/>
  <c r="AC682" i="11" s="1"/>
  <c r="P682" i="11" l="1"/>
  <c r="Q682" i="11" s="1"/>
  <c r="R682" i="11" s="1"/>
  <c r="K682" i="11"/>
  <c r="L682" i="11" s="1"/>
  <c r="M682" i="11" s="1"/>
  <c r="F682" i="11"/>
  <c r="G682" i="11" s="1"/>
  <c r="H682" i="11" s="1"/>
  <c r="U682" i="11"/>
  <c r="V682" i="11" s="1"/>
  <c r="W682" i="11" s="1"/>
  <c r="AD682" i="11" l="1"/>
  <c r="AE682" i="11" s="1"/>
  <c r="AF682" i="11" s="1"/>
  <c r="AB683" i="11" l="1"/>
  <c r="AC683" i="11" s="1"/>
  <c r="Z683" i="11"/>
  <c r="A683" i="11"/>
  <c r="K683" i="11"/>
  <c r="L683" i="11" s="1"/>
  <c r="M683" i="11" s="1"/>
  <c r="F683" i="11"/>
  <c r="G683" i="11" s="1"/>
  <c r="H683" i="11" s="1"/>
  <c r="P683" i="11"/>
  <c r="Q683" i="11" s="1"/>
  <c r="R683" i="11" s="1"/>
  <c r="U683" i="11"/>
  <c r="V683" i="11" s="1"/>
  <c r="W683" i="11" s="1"/>
  <c r="AD683" i="11" l="1"/>
  <c r="AE683" i="11" s="1"/>
  <c r="AF683" i="11" l="1"/>
  <c r="A684" i="11"/>
  <c r="Z684" i="11"/>
  <c r="AB684" i="11"/>
  <c r="AC684" i="11" s="1"/>
  <c r="P684" i="11" l="1"/>
  <c r="Q684" i="11" s="1"/>
  <c r="R684" i="11" s="1"/>
  <c r="F684" i="11"/>
  <c r="G684" i="11" s="1"/>
  <c r="H684" i="11" s="1"/>
  <c r="K684" i="11"/>
  <c r="L684" i="11" s="1"/>
  <c r="M684" i="11" s="1"/>
  <c r="U684" i="11"/>
  <c r="V684" i="11" s="1"/>
  <c r="W684" i="11" s="1"/>
  <c r="AD684" i="11" l="1"/>
  <c r="AE684" i="11" s="1"/>
  <c r="AF684" i="11" l="1"/>
  <c r="A685" i="11"/>
  <c r="Z685" i="11"/>
  <c r="AB685" i="11"/>
  <c r="AC685" i="11" s="1"/>
  <c r="F685" i="11" l="1"/>
  <c r="G685" i="11" s="1"/>
  <c r="H685" i="11" s="1"/>
  <c r="P685" i="11"/>
  <c r="Q685" i="11" s="1"/>
  <c r="R685" i="11" s="1"/>
  <c r="K685" i="11"/>
  <c r="L685" i="11" s="1"/>
  <c r="M685" i="11" s="1"/>
  <c r="U685" i="11"/>
  <c r="V685" i="11" s="1"/>
  <c r="W685" i="11" s="1"/>
  <c r="AD685" i="11" l="1"/>
  <c r="AE685" i="11" s="1"/>
  <c r="AF685" i="11" l="1"/>
  <c r="A686" i="11"/>
  <c r="Z686" i="11"/>
  <c r="AB686" i="11"/>
  <c r="AC686" i="11" s="1"/>
  <c r="F686" i="11" l="1"/>
  <c r="G686" i="11" s="1"/>
  <c r="H686" i="11" s="1"/>
  <c r="K686" i="11"/>
  <c r="L686" i="11" s="1"/>
  <c r="M686" i="11" s="1"/>
  <c r="P686" i="11"/>
  <c r="Q686" i="11" s="1"/>
  <c r="R686" i="11" s="1"/>
  <c r="U686" i="11"/>
  <c r="V686" i="11" s="1"/>
  <c r="W686" i="11" s="1"/>
  <c r="AD686" i="11" l="1"/>
  <c r="AE686" i="11" s="1"/>
  <c r="AF686" i="11" l="1"/>
  <c r="A687" i="11"/>
  <c r="Z687" i="11"/>
  <c r="AB687" i="11"/>
  <c r="AC687" i="11" s="1"/>
  <c r="K687" i="11" l="1"/>
  <c r="L687" i="11" s="1"/>
  <c r="M687" i="11" s="1"/>
  <c r="F687" i="11"/>
  <c r="G687" i="11" s="1"/>
  <c r="H687" i="11" s="1"/>
  <c r="P687" i="11"/>
  <c r="Q687" i="11" s="1"/>
  <c r="R687" i="11" s="1"/>
  <c r="U687" i="11"/>
  <c r="V687" i="11" s="1"/>
  <c r="W687" i="11" s="1"/>
  <c r="AD687" i="11" l="1"/>
  <c r="AE687" i="11" s="1"/>
  <c r="A688" i="11" l="1"/>
  <c r="AF687" i="11"/>
  <c r="AB688" i="11"/>
  <c r="AC688" i="11" s="1"/>
  <c r="Z688" i="11"/>
  <c r="F688" i="11" l="1"/>
  <c r="G688" i="11" s="1"/>
  <c r="H688" i="11" s="1"/>
  <c r="P688" i="11"/>
  <c r="Q688" i="11" s="1"/>
  <c r="R688" i="11" s="1"/>
  <c r="K688" i="11"/>
  <c r="L688" i="11" s="1"/>
  <c r="M688" i="11" s="1"/>
  <c r="U688" i="11"/>
  <c r="V688" i="11" s="1"/>
  <c r="W688" i="11" s="1"/>
  <c r="AD688" i="11" l="1"/>
  <c r="AE688" i="11" s="1"/>
  <c r="AF688" i="11" l="1"/>
  <c r="A689" i="11"/>
  <c r="AB689" i="11"/>
  <c r="AC689" i="11" s="1"/>
  <c r="Z689" i="11"/>
  <c r="P689" i="11" l="1"/>
  <c r="Q689" i="11" s="1"/>
  <c r="R689" i="11" s="1"/>
  <c r="K689" i="11"/>
  <c r="L689" i="11" s="1"/>
  <c r="M689" i="11" s="1"/>
  <c r="F689" i="11"/>
  <c r="G689" i="11" s="1"/>
  <c r="H689" i="11" s="1"/>
  <c r="U689" i="11"/>
  <c r="V689" i="11" s="1"/>
  <c r="W689" i="11" s="1"/>
  <c r="AD689" i="11" l="1"/>
  <c r="AE689" i="11" s="1"/>
  <c r="AF689" i="11" s="1"/>
  <c r="AB690" i="11" l="1"/>
  <c r="AC690" i="11" s="1"/>
  <c r="Z690" i="11"/>
  <c r="A690" i="11"/>
  <c r="P690" i="11"/>
  <c r="Q690" i="11" s="1"/>
  <c r="R690" i="11" s="1"/>
  <c r="K690" i="11"/>
  <c r="L690" i="11" s="1"/>
  <c r="M690" i="11" s="1"/>
  <c r="F690" i="11"/>
  <c r="G690" i="11" s="1"/>
  <c r="H690" i="11" s="1"/>
  <c r="U690" i="11"/>
  <c r="V690" i="11" s="1"/>
  <c r="W690" i="11" s="1"/>
  <c r="AD690" i="11" l="1"/>
  <c r="AE690" i="11" s="1"/>
  <c r="AF690" i="11" l="1"/>
  <c r="A691" i="11"/>
  <c r="Z691" i="11"/>
  <c r="AB691" i="11"/>
  <c r="AC691" i="11" s="1"/>
  <c r="K691" i="11" l="1"/>
  <c r="L691" i="11" s="1"/>
  <c r="M691" i="11" s="1"/>
  <c r="P691" i="11"/>
  <c r="Q691" i="11" s="1"/>
  <c r="R691" i="11" s="1"/>
  <c r="F691" i="11"/>
  <c r="G691" i="11" s="1"/>
  <c r="H691" i="11" s="1"/>
  <c r="U691" i="11"/>
  <c r="V691" i="11" s="1"/>
  <c r="W691" i="11" s="1"/>
  <c r="AD691" i="11" l="1"/>
  <c r="AE691" i="11" s="1"/>
  <c r="AF691" i="11" s="1"/>
  <c r="AB692" i="11" l="1"/>
  <c r="AC692" i="11" s="1"/>
  <c r="Z692" i="11"/>
  <c r="A692" i="11"/>
  <c r="K692" i="11"/>
  <c r="L692" i="11" s="1"/>
  <c r="M692" i="11" s="1"/>
  <c r="P692" i="11"/>
  <c r="Q692" i="11" s="1"/>
  <c r="R692" i="11" s="1"/>
  <c r="F692" i="11"/>
  <c r="G692" i="11" s="1"/>
  <c r="H692" i="11" s="1"/>
  <c r="U692" i="11"/>
  <c r="V692" i="11" s="1"/>
  <c r="W692" i="11" s="1"/>
  <c r="AD692" i="11" l="1"/>
  <c r="AE692" i="11" s="1"/>
  <c r="AF692" i="11" s="1"/>
  <c r="AB693" i="11" l="1"/>
  <c r="AC693" i="11" s="1"/>
  <c r="Z693" i="11"/>
  <c r="A693" i="11"/>
  <c r="P693" i="11"/>
  <c r="Q693" i="11" s="1"/>
  <c r="R693" i="11" s="1"/>
  <c r="K693" i="11"/>
  <c r="L693" i="11" s="1"/>
  <c r="M693" i="11" s="1"/>
  <c r="F693" i="11"/>
  <c r="G693" i="11" s="1"/>
  <c r="H693" i="11" s="1"/>
  <c r="U693" i="11"/>
  <c r="V693" i="11" s="1"/>
  <c r="W693" i="11" s="1"/>
  <c r="AD693" i="11" l="1"/>
  <c r="AE693" i="11" s="1"/>
  <c r="AF693" i="11" s="1"/>
  <c r="Z694" i="11" l="1"/>
  <c r="AB694" i="11"/>
  <c r="AC694" i="11" s="1"/>
  <c r="A694" i="11"/>
  <c r="P694" i="11"/>
  <c r="Q694" i="11" s="1"/>
  <c r="R694" i="11" s="1"/>
  <c r="K694" i="11"/>
  <c r="L694" i="11" s="1"/>
  <c r="M694" i="11" s="1"/>
  <c r="F694" i="11"/>
  <c r="G694" i="11" s="1"/>
  <c r="H694" i="11" s="1"/>
  <c r="U694" i="11"/>
  <c r="V694" i="11" s="1"/>
  <c r="W694" i="11" s="1"/>
  <c r="AD694" i="11" l="1"/>
  <c r="AE694" i="11" s="1"/>
  <c r="AF694" i="11" s="1"/>
  <c r="AB695" i="11" l="1"/>
  <c r="AC695" i="11" s="1"/>
  <c r="Z695" i="11"/>
  <c r="A695" i="11"/>
  <c r="P695" i="11"/>
  <c r="Q695" i="11" s="1"/>
  <c r="R695" i="11" s="1"/>
  <c r="K695" i="11"/>
  <c r="L695" i="11" s="1"/>
  <c r="M695" i="11" s="1"/>
  <c r="F695" i="11"/>
  <c r="G695" i="11" s="1"/>
  <c r="H695" i="11" s="1"/>
  <c r="U695" i="11"/>
  <c r="V695" i="11" s="1"/>
  <c r="W695" i="11" s="1"/>
  <c r="AD695" i="11" l="1"/>
  <c r="AE695" i="11" s="1"/>
  <c r="A696" i="11"/>
  <c r="AF695" i="11"/>
  <c r="AB696" i="11"/>
  <c r="AC696" i="11" s="1"/>
  <c r="Z696" i="11"/>
  <c r="K696" i="11" l="1"/>
  <c r="L696" i="11" s="1"/>
  <c r="M696" i="11" s="1"/>
  <c r="P696" i="11"/>
  <c r="Q696" i="11" s="1"/>
  <c r="R696" i="11" s="1"/>
  <c r="F696" i="11"/>
  <c r="G696" i="11" s="1"/>
  <c r="H696" i="11" s="1"/>
  <c r="U696" i="11"/>
  <c r="V696" i="11" s="1"/>
  <c r="W696" i="11" s="1"/>
  <c r="AD696" i="11" l="1"/>
  <c r="AE696" i="11" s="1"/>
  <c r="AF696" i="11" s="1"/>
  <c r="Z697" i="11"/>
  <c r="AB697" i="11" l="1"/>
  <c r="AC697" i="11" s="1"/>
  <c r="A697" i="11"/>
  <c r="P697" i="11"/>
  <c r="Q697" i="11" s="1"/>
  <c r="R697" i="11" s="1"/>
  <c r="F697" i="11"/>
  <c r="G697" i="11" s="1"/>
  <c r="H697" i="11" s="1"/>
  <c r="K697" i="11"/>
  <c r="L697" i="11" s="1"/>
  <c r="M697" i="11" s="1"/>
  <c r="U697" i="11"/>
  <c r="V697" i="11" s="1"/>
  <c r="W697" i="11" s="1"/>
  <c r="AD697" i="11" l="1"/>
  <c r="AE697" i="11" s="1"/>
  <c r="AF697" i="11" l="1"/>
  <c r="A698" i="11"/>
  <c r="Z698" i="11"/>
  <c r="AB698" i="11"/>
  <c r="AC698" i="11" s="1"/>
  <c r="K698" i="11" l="1"/>
  <c r="L698" i="11" s="1"/>
  <c r="M698" i="11" s="1"/>
  <c r="P698" i="11"/>
  <c r="Q698" i="11" s="1"/>
  <c r="R698" i="11" s="1"/>
  <c r="F698" i="11"/>
  <c r="G698" i="11" s="1"/>
  <c r="H698" i="11" s="1"/>
  <c r="U698" i="11"/>
  <c r="V698" i="11" s="1"/>
  <c r="W698" i="11" s="1"/>
  <c r="AD698" i="11" l="1"/>
  <c r="AE698" i="11" s="1"/>
  <c r="A699" i="11" s="1"/>
  <c r="AB699" i="11" l="1"/>
  <c r="AC699" i="11" s="1"/>
  <c r="Z699" i="11"/>
  <c r="AF698" i="11"/>
  <c r="K699" i="11"/>
  <c r="L699" i="11" s="1"/>
  <c r="M699" i="11" s="1"/>
  <c r="P699" i="11"/>
  <c r="Q699" i="11" s="1"/>
  <c r="R699" i="11" s="1"/>
  <c r="F699" i="11"/>
  <c r="G699" i="11" s="1"/>
  <c r="H699" i="11" s="1"/>
  <c r="U699" i="11"/>
  <c r="V699" i="11" s="1"/>
  <c r="W699" i="11" s="1"/>
  <c r="AD699" i="11" l="1"/>
  <c r="AE699" i="11" s="1"/>
  <c r="AF699" i="11" s="1"/>
  <c r="Z700" i="11" l="1"/>
  <c r="AB700" i="11"/>
  <c r="AC700" i="11" s="1"/>
  <c r="A700" i="11"/>
  <c r="K700" i="11"/>
  <c r="L700" i="11" s="1"/>
  <c r="M700" i="11" s="1"/>
  <c r="P700" i="11"/>
  <c r="Q700" i="11" s="1"/>
  <c r="R700" i="11" s="1"/>
  <c r="F700" i="11"/>
  <c r="G700" i="11" s="1"/>
  <c r="H700" i="11" s="1"/>
  <c r="U700" i="11"/>
  <c r="V700" i="11" s="1"/>
  <c r="W700" i="11" s="1"/>
  <c r="AD700" i="11" l="1"/>
  <c r="AE700" i="11" s="1"/>
  <c r="A701" i="11" s="1"/>
  <c r="Z701" i="11" l="1"/>
  <c r="AB701" i="11"/>
  <c r="AC701" i="11" s="1"/>
  <c r="AF700" i="11"/>
  <c r="U701" i="11" s="1"/>
  <c r="V701" i="11" s="1"/>
  <c r="W701" i="11" s="1"/>
  <c r="P701" i="11"/>
  <c r="Q701" i="11" s="1"/>
  <c r="R701" i="11" s="1"/>
  <c r="K701" i="11"/>
  <c r="L701" i="11" s="1"/>
  <c r="M701" i="11" s="1"/>
  <c r="F701" i="11"/>
  <c r="G701" i="11" s="1"/>
  <c r="H701" i="11" s="1"/>
  <c r="AD701" i="11" l="1"/>
  <c r="AE701" i="11" s="1"/>
  <c r="AB702" i="11" s="1"/>
  <c r="AC702" i="11" s="1"/>
  <c r="Z702" i="11" l="1"/>
  <c r="A702" i="11"/>
  <c r="AF701" i="11"/>
  <c r="U702" i="11" s="1"/>
  <c r="V702" i="11" s="1"/>
  <c r="W702" i="11" s="1"/>
  <c r="K702" i="11"/>
  <c r="L702" i="11" s="1"/>
  <c r="M702" i="11" s="1"/>
  <c r="P702" i="11"/>
  <c r="Q702" i="11" s="1"/>
  <c r="R702" i="11" s="1"/>
  <c r="F702" i="11"/>
  <c r="G702" i="11" s="1"/>
  <c r="H702" i="11" s="1"/>
  <c r="AD702" i="11" s="1"/>
  <c r="AE702" i="11" s="1"/>
  <c r="AF702" i="11" l="1"/>
  <c r="A703" i="11"/>
  <c r="Z703" i="11"/>
  <c r="AB703" i="11"/>
  <c r="AC703" i="11" s="1"/>
  <c r="F703" i="11" l="1"/>
  <c r="G703" i="11" s="1"/>
  <c r="H703" i="11" s="1"/>
  <c r="P703" i="11"/>
  <c r="Q703" i="11" s="1"/>
  <c r="R703" i="11" s="1"/>
  <c r="K703" i="11"/>
  <c r="L703" i="11" s="1"/>
  <c r="M703" i="11" s="1"/>
  <c r="U703" i="11"/>
  <c r="V703" i="11" s="1"/>
  <c r="W703" i="11" s="1"/>
  <c r="AD703" i="11" l="1"/>
  <c r="AE703" i="11" s="1"/>
  <c r="AF703" i="11" l="1"/>
  <c r="A704" i="11"/>
  <c r="Z704" i="11"/>
  <c r="AB704" i="11"/>
  <c r="AC704" i="11" s="1"/>
  <c r="F704" i="11" l="1"/>
  <c r="G704" i="11" s="1"/>
  <c r="H704" i="11" s="1"/>
  <c r="K704" i="11"/>
  <c r="L704" i="11" s="1"/>
  <c r="M704" i="11" s="1"/>
  <c r="P704" i="11"/>
  <c r="Q704" i="11" s="1"/>
  <c r="R704" i="11" s="1"/>
  <c r="U704" i="11"/>
  <c r="V704" i="11" s="1"/>
  <c r="W704" i="11" s="1"/>
  <c r="AD704" i="11" l="1"/>
  <c r="AE704" i="11" s="1"/>
  <c r="AF704" i="11" l="1"/>
  <c r="A705" i="11"/>
  <c r="AB705" i="11"/>
  <c r="AC705" i="11" s="1"/>
  <c r="Z705" i="11"/>
  <c r="K705" i="11" l="1"/>
  <c r="L705" i="11" s="1"/>
  <c r="M705" i="11" s="1"/>
  <c r="P705" i="11"/>
  <c r="Q705" i="11" s="1"/>
  <c r="R705" i="11" s="1"/>
  <c r="F705" i="11"/>
  <c r="G705" i="11" s="1"/>
  <c r="H705" i="11" s="1"/>
  <c r="U705" i="11"/>
  <c r="V705" i="11" s="1"/>
  <c r="W705" i="11" s="1"/>
  <c r="AD705" i="11" l="1"/>
  <c r="AE705" i="11" s="1"/>
  <c r="AF705" i="11" s="1"/>
  <c r="Z706" i="11" l="1"/>
  <c r="AB706" i="11"/>
  <c r="AC706" i="11" s="1"/>
  <c r="A706" i="11"/>
  <c r="P706" i="11"/>
  <c r="Q706" i="11" s="1"/>
  <c r="R706" i="11" s="1"/>
  <c r="K706" i="11"/>
  <c r="L706" i="11" s="1"/>
  <c r="M706" i="11" s="1"/>
  <c r="F706" i="11"/>
  <c r="G706" i="11" s="1"/>
  <c r="H706" i="11" s="1"/>
  <c r="U706" i="11"/>
  <c r="V706" i="11" s="1"/>
  <c r="W706" i="11" s="1"/>
  <c r="AD706" i="11" l="1"/>
  <c r="AE706" i="11" s="1"/>
  <c r="AF706" i="11" s="1"/>
  <c r="Z707" i="11" l="1"/>
  <c r="AB707" i="11"/>
  <c r="AC707" i="11" s="1"/>
  <c r="A707" i="11"/>
  <c r="F707" i="11"/>
  <c r="G707" i="11" s="1"/>
  <c r="H707" i="11" s="1"/>
  <c r="P707" i="11"/>
  <c r="Q707" i="11" s="1"/>
  <c r="R707" i="11" s="1"/>
  <c r="K707" i="11"/>
  <c r="L707" i="11" s="1"/>
  <c r="M707" i="11" s="1"/>
  <c r="U707" i="11"/>
  <c r="V707" i="11" s="1"/>
  <c r="W707" i="11" s="1"/>
  <c r="AD707" i="11" l="1"/>
  <c r="AE707" i="11" s="1"/>
  <c r="AF707" i="11" l="1"/>
  <c r="A708" i="11"/>
  <c r="Z708" i="11"/>
  <c r="AB708" i="11"/>
  <c r="AC708" i="11" s="1"/>
  <c r="P708" i="11" l="1"/>
  <c r="Q708" i="11" s="1"/>
  <c r="R708" i="11" s="1"/>
  <c r="K708" i="11"/>
  <c r="L708" i="11" s="1"/>
  <c r="M708" i="11" s="1"/>
  <c r="F708" i="11"/>
  <c r="G708" i="11" s="1"/>
  <c r="H708" i="11" s="1"/>
  <c r="U708" i="11"/>
  <c r="V708" i="11" s="1"/>
  <c r="W708" i="11" s="1"/>
  <c r="AD708" i="11" l="1"/>
  <c r="AE708" i="11" s="1"/>
  <c r="AF708" i="11" s="1"/>
  <c r="Z709" i="11" l="1"/>
  <c r="AB709" i="11"/>
  <c r="AC709" i="11" s="1"/>
  <c r="A709" i="11"/>
  <c r="P709" i="11"/>
  <c r="Q709" i="11" s="1"/>
  <c r="R709" i="11" s="1"/>
  <c r="K709" i="11"/>
  <c r="L709" i="11" s="1"/>
  <c r="M709" i="11" s="1"/>
  <c r="F709" i="11"/>
  <c r="G709" i="11" s="1"/>
  <c r="H709" i="11" s="1"/>
  <c r="AD709" i="11" s="1"/>
  <c r="AE709" i="11" s="1"/>
  <c r="U709" i="11"/>
  <c r="V709" i="11" s="1"/>
  <c r="W709" i="11" s="1"/>
  <c r="AF709" i="11" l="1"/>
  <c r="A710" i="11"/>
  <c r="B103" i="4" s="1"/>
  <c r="AB710" i="11"/>
  <c r="AC710" i="11" s="1"/>
  <c r="Z710" i="11"/>
  <c r="P710" i="11" l="1"/>
  <c r="Q710" i="11" s="1"/>
  <c r="R710" i="11" s="1"/>
  <c r="F710" i="11"/>
  <c r="G710" i="11" s="1"/>
  <c r="H710" i="11" s="1"/>
  <c r="K710" i="11"/>
  <c r="L710" i="11" s="1"/>
  <c r="M710" i="11" s="1"/>
  <c r="U710" i="11"/>
  <c r="V710" i="11" s="1"/>
  <c r="W710" i="11" s="1"/>
  <c r="AD710" i="11" l="1"/>
  <c r="AE710" i="11" s="1"/>
  <c r="AF710" i="11" s="1"/>
  <c r="A711" i="11" l="1"/>
  <c r="AB711" i="11"/>
  <c r="AC711" i="11" s="1"/>
  <c r="Z711" i="11"/>
  <c r="P711" i="11"/>
  <c r="Q711" i="11" s="1"/>
  <c r="R711" i="11" s="1"/>
  <c r="K711" i="11"/>
  <c r="L711" i="11" s="1"/>
  <c r="M711" i="11" s="1"/>
  <c r="F711" i="11"/>
  <c r="G711" i="11" s="1"/>
  <c r="H711" i="11" s="1"/>
  <c r="U711" i="11"/>
  <c r="V711" i="11" s="1"/>
  <c r="W711" i="11" s="1"/>
  <c r="AD711" i="11" l="1"/>
  <c r="AE711" i="11" s="1"/>
  <c r="A712" i="11" s="1"/>
  <c r="AB712" i="11" l="1"/>
  <c r="AC712" i="11" s="1"/>
  <c r="AF711" i="11"/>
  <c r="Z712" i="11"/>
  <c r="P712" i="11"/>
  <c r="Q712" i="11" s="1"/>
  <c r="R712" i="11" s="1"/>
  <c r="K712" i="11"/>
  <c r="L712" i="11" s="1"/>
  <c r="M712" i="11" s="1"/>
  <c r="F712" i="11"/>
  <c r="G712" i="11" s="1"/>
  <c r="H712" i="11" s="1"/>
  <c r="U712" i="11"/>
  <c r="V712" i="11" s="1"/>
  <c r="W712" i="11" s="1"/>
  <c r="AD712" i="11" l="1"/>
  <c r="AE712" i="11" s="1"/>
  <c r="AF712" i="11" s="1"/>
  <c r="A713" i="11" l="1"/>
  <c r="Z713" i="11"/>
  <c r="AB713" i="11"/>
  <c r="AC713" i="11" s="1"/>
  <c r="P713" i="11"/>
  <c r="Q713" i="11" s="1"/>
  <c r="R713" i="11" s="1"/>
  <c r="F713" i="11"/>
  <c r="G713" i="11" s="1"/>
  <c r="H713" i="11" s="1"/>
  <c r="K713" i="11"/>
  <c r="L713" i="11" s="1"/>
  <c r="M713" i="11" s="1"/>
  <c r="U713" i="11"/>
  <c r="V713" i="11" s="1"/>
  <c r="W713" i="11" s="1"/>
  <c r="AD713" i="11" l="1"/>
  <c r="AE713" i="11" s="1"/>
  <c r="AF713" i="11" l="1"/>
  <c r="A714" i="11"/>
  <c r="Z714" i="11"/>
  <c r="AB714" i="11"/>
  <c r="AC714" i="11" s="1"/>
  <c r="F714" i="11" l="1"/>
  <c r="G714" i="11" s="1"/>
  <c r="H714" i="11" s="1"/>
  <c r="P714" i="11"/>
  <c r="Q714" i="11" s="1"/>
  <c r="R714" i="11" s="1"/>
  <c r="K714" i="11"/>
  <c r="L714" i="11" s="1"/>
  <c r="M714" i="11" s="1"/>
  <c r="U714" i="11"/>
  <c r="V714" i="11" s="1"/>
  <c r="W714" i="11" s="1"/>
  <c r="AD714" i="11" l="1"/>
  <c r="AE714" i="11" s="1"/>
  <c r="AF714" i="11" l="1"/>
  <c r="A715" i="11"/>
  <c r="Z715" i="11"/>
  <c r="AB715" i="11"/>
  <c r="AC715" i="11" s="1"/>
  <c r="K715" i="11" l="1"/>
  <c r="L715" i="11" s="1"/>
  <c r="M715" i="11" s="1"/>
  <c r="P715" i="11"/>
  <c r="Q715" i="11" s="1"/>
  <c r="R715" i="11" s="1"/>
  <c r="F715" i="11"/>
  <c r="G715" i="11" s="1"/>
  <c r="H715" i="11" s="1"/>
  <c r="U715" i="11"/>
  <c r="V715" i="11" s="1"/>
  <c r="W715" i="11" s="1"/>
  <c r="AD715" i="11" l="1"/>
  <c r="AE715" i="11" s="1"/>
  <c r="AF715" i="11" s="1"/>
  <c r="Z716" i="11"/>
  <c r="A716" i="11" l="1"/>
  <c r="AB716" i="11"/>
  <c r="AC716" i="11" s="1"/>
  <c r="P716" i="11"/>
  <c r="Q716" i="11" s="1"/>
  <c r="R716" i="11" s="1"/>
  <c r="K716" i="11"/>
  <c r="L716" i="11" s="1"/>
  <c r="M716" i="11" s="1"/>
  <c r="F716" i="11"/>
  <c r="G716" i="11" s="1"/>
  <c r="H716" i="11" s="1"/>
  <c r="U716" i="11"/>
  <c r="V716" i="11" s="1"/>
  <c r="W716" i="11" s="1"/>
  <c r="AD716" i="11" l="1"/>
  <c r="AE716" i="11" s="1"/>
  <c r="A717" i="11" s="1"/>
  <c r="Z717" i="11" l="1"/>
  <c r="AF716" i="11"/>
  <c r="AB717" i="11"/>
  <c r="AC717" i="11" s="1"/>
  <c r="K717" i="11"/>
  <c r="L717" i="11" s="1"/>
  <c r="M717" i="11" s="1"/>
  <c r="P717" i="11"/>
  <c r="Q717" i="11" s="1"/>
  <c r="R717" i="11" s="1"/>
  <c r="F717" i="11"/>
  <c r="G717" i="11" s="1"/>
  <c r="H717" i="11" s="1"/>
  <c r="U717" i="11"/>
  <c r="V717" i="11" s="1"/>
  <c r="W717" i="11" s="1"/>
  <c r="AD717" i="11" l="1"/>
  <c r="AE717" i="11" s="1"/>
  <c r="AB718" i="11" s="1"/>
  <c r="AC718" i="11" s="1"/>
  <c r="AF717" i="11" l="1"/>
  <c r="Z718" i="11"/>
  <c r="A718" i="11"/>
  <c r="P718" i="11"/>
  <c r="Q718" i="11" s="1"/>
  <c r="R718" i="11" s="1"/>
  <c r="F718" i="11"/>
  <c r="G718" i="11" s="1"/>
  <c r="H718" i="11" s="1"/>
  <c r="K718" i="11"/>
  <c r="L718" i="11" s="1"/>
  <c r="M718" i="11" s="1"/>
  <c r="U718" i="11"/>
  <c r="V718" i="11" s="1"/>
  <c r="W718" i="11" s="1"/>
  <c r="AD718" i="11" l="1"/>
  <c r="AE718" i="11" s="1"/>
  <c r="AF718" i="11" l="1"/>
  <c r="A719" i="11"/>
  <c r="Z719" i="11"/>
  <c r="AB719" i="11"/>
  <c r="AC719" i="11" s="1"/>
  <c r="P719" i="11" l="1"/>
  <c r="Q719" i="11" s="1"/>
  <c r="R719" i="11" s="1"/>
  <c r="K719" i="11"/>
  <c r="L719" i="11" s="1"/>
  <c r="M719" i="11" s="1"/>
  <c r="F719" i="11"/>
  <c r="G719" i="11" s="1"/>
  <c r="H719" i="11" s="1"/>
  <c r="U719" i="11"/>
  <c r="V719" i="11" s="1"/>
  <c r="W719" i="11" s="1"/>
  <c r="AD719" i="11" l="1"/>
  <c r="AE719" i="11" s="1"/>
  <c r="A720" i="11" s="1"/>
  <c r="AB720" i="11" l="1"/>
  <c r="AC720" i="11" s="1"/>
  <c r="Z720" i="11"/>
  <c r="AF719" i="11"/>
  <c r="U720" i="11" s="1"/>
  <c r="V720" i="11" s="1"/>
  <c r="W720" i="11" s="1"/>
  <c r="F720" i="11"/>
  <c r="G720" i="11" s="1"/>
  <c r="H720" i="11" s="1"/>
  <c r="P720" i="11"/>
  <c r="Q720" i="11" s="1"/>
  <c r="R720" i="11" s="1"/>
  <c r="K720" i="11"/>
  <c r="L720" i="11" s="1"/>
  <c r="M720" i="11" s="1"/>
  <c r="AD720" i="11" l="1"/>
  <c r="AE720" i="11" s="1"/>
  <c r="AF720" i="11" l="1"/>
  <c r="A721" i="11"/>
  <c r="Z721" i="11"/>
  <c r="AB721" i="11"/>
  <c r="AC721" i="11" s="1"/>
  <c r="F721" i="11" l="1"/>
  <c r="G721" i="11" s="1"/>
  <c r="H721" i="11" s="1"/>
  <c r="P721" i="11"/>
  <c r="Q721" i="11" s="1"/>
  <c r="R721" i="11" s="1"/>
  <c r="K721" i="11"/>
  <c r="L721" i="11" s="1"/>
  <c r="M721" i="11" s="1"/>
  <c r="U721" i="11"/>
  <c r="V721" i="11" s="1"/>
  <c r="W721" i="11" s="1"/>
  <c r="AD721" i="11" l="1"/>
  <c r="AE721" i="11" s="1"/>
  <c r="AF721" i="11" l="1"/>
  <c r="A722" i="11"/>
  <c r="Z722" i="11"/>
  <c r="AB722" i="11"/>
  <c r="AC722" i="11" s="1"/>
  <c r="P722" i="11" l="1"/>
  <c r="Q722" i="11" s="1"/>
  <c r="R722" i="11" s="1"/>
  <c r="K722" i="11"/>
  <c r="L722" i="11" s="1"/>
  <c r="M722" i="11" s="1"/>
  <c r="F722" i="11"/>
  <c r="G722" i="11" s="1"/>
  <c r="H722" i="11" s="1"/>
  <c r="U722" i="11"/>
  <c r="V722" i="11" s="1"/>
  <c r="W722" i="11" s="1"/>
  <c r="AD722" i="11" l="1"/>
  <c r="AE722" i="11" s="1"/>
  <c r="A723" i="11" s="1"/>
  <c r="AB723" i="11" l="1"/>
  <c r="AC723" i="11" s="1"/>
  <c r="AF722" i="11"/>
  <c r="U723" i="11" s="1"/>
  <c r="V723" i="11" s="1"/>
  <c r="W723" i="11" s="1"/>
  <c r="Z723" i="11"/>
  <c r="P723" i="11"/>
  <c r="Q723" i="11" s="1"/>
  <c r="R723" i="11" s="1"/>
  <c r="K723" i="11"/>
  <c r="L723" i="11" s="1"/>
  <c r="M723" i="11" s="1"/>
  <c r="F723" i="11"/>
  <c r="G723" i="11" s="1"/>
  <c r="H723" i="11" s="1"/>
  <c r="AD723" i="11" l="1"/>
  <c r="AE723" i="11" s="1"/>
  <c r="AF723" i="11" s="1"/>
  <c r="Z724" i="11" l="1"/>
  <c r="AB724" i="11"/>
  <c r="AC724" i="11" s="1"/>
  <c r="A724" i="11"/>
  <c r="K724" i="11"/>
  <c r="L724" i="11" s="1"/>
  <c r="M724" i="11" s="1"/>
  <c r="P724" i="11"/>
  <c r="Q724" i="11" s="1"/>
  <c r="R724" i="11" s="1"/>
  <c r="F724" i="11"/>
  <c r="G724" i="11" s="1"/>
  <c r="H724" i="11" s="1"/>
  <c r="U724" i="11"/>
  <c r="V724" i="11" s="1"/>
  <c r="W724" i="11" s="1"/>
  <c r="AD724" i="11" l="1"/>
  <c r="AE724" i="11" s="1"/>
  <c r="AF724" i="11" s="1"/>
  <c r="AB725" i="11" l="1"/>
  <c r="AC725" i="11" s="1"/>
  <c r="Z725" i="11"/>
  <c r="A725" i="11"/>
  <c r="P725" i="11"/>
  <c r="Q725" i="11" s="1"/>
  <c r="R725" i="11" s="1"/>
  <c r="F725" i="11"/>
  <c r="G725" i="11" s="1"/>
  <c r="H725" i="11" s="1"/>
  <c r="K725" i="11"/>
  <c r="L725" i="11" s="1"/>
  <c r="M725" i="11" s="1"/>
  <c r="U725" i="11"/>
  <c r="V725" i="11" s="1"/>
  <c r="W725" i="11" s="1"/>
  <c r="AD725" i="11" l="1"/>
  <c r="AE725" i="11" s="1"/>
  <c r="AF725" i="11" l="1"/>
  <c r="A726" i="11"/>
  <c r="AB726" i="11"/>
  <c r="AC726" i="11" s="1"/>
  <c r="Z726" i="11"/>
  <c r="P726" i="11" l="1"/>
  <c r="Q726" i="11" s="1"/>
  <c r="R726" i="11" s="1"/>
  <c r="F726" i="11"/>
  <c r="G726" i="11" s="1"/>
  <c r="H726" i="11" s="1"/>
  <c r="K726" i="11"/>
  <c r="L726" i="11" s="1"/>
  <c r="M726" i="11" s="1"/>
  <c r="U726" i="11"/>
  <c r="V726" i="11" s="1"/>
  <c r="W726" i="11" s="1"/>
  <c r="AD726" i="11" l="1"/>
  <c r="AE726" i="11" s="1"/>
  <c r="AF726" i="11" l="1"/>
  <c r="A727" i="11"/>
  <c r="Z727" i="11"/>
  <c r="AB727" i="11"/>
  <c r="AC727" i="11" s="1"/>
  <c r="P727" i="11" l="1"/>
  <c r="Q727" i="11" s="1"/>
  <c r="R727" i="11" s="1"/>
  <c r="K727" i="11"/>
  <c r="L727" i="11" s="1"/>
  <c r="M727" i="11" s="1"/>
  <c r="F727" i="11"/>
  <c r="G727" i="11" s="1"/>
  <c r="H727" i="11" s="1"/>
  <c r="U727" i="11"/>
  <c r="V727" i="11" s="1"/>
  <c r="W727" i="11" s="1"/>
  <c r="AD727" i="11" l="1"/>
  <c r="AE727" i="11" s="1"/>
  <c r="A728" i="11" s="1"/>
  <c r="AB728" i="11" l="1"/>
  <c r="AC728" i="11" s="1"/>
  <c r="Z728" i="11"/>
  <c r="AF727" i="11"/>
  <c r="K728" i="11"/>
  <c r="L728" i="11" s="1"/>
  <c r="M728" i="11" s="1"/>
  <c r="P728" i="11"/>
  <c r="Q728" i="11" s="1"/>
  <c r="R728" i="11" s="1"/>
  <c r="F728" i="11"/>
  <c r="G728" i="11" s="1"/>
  <c r="H728" i="11" s="1"/>
  <c r="U728" i="11"/>
  <c r="V728" i="11" s="1"/>
  <c r="W728" i="11" s="1"/>
  <c r="AD728" i="11" l="1"/>
  <c r="AE728" i="11" s="1"/>
  <c r="AF728" i="11" s="1"/>
  <c r="AB729" i="11" l="1"/>
  <c r="AC729" i="11" s="1"/>
  <c r="Z729" i="11"/>
  <c r="A729" i="11"/>
  <c r="K729" i="11"/>
  <c r="L729" i="11" s="1"/>
  <c r="M729" i="11" s="1"/>
  <c r="P729" i="11"/>
  <c r="Q729" i="11" s="1"/>
  <c r="R729" i="11" s="1"/>
  <c r="F729" i="11"/>
  <c r="G729" i="11" s="1"/>
  <c r="H729" i="11" s="1"/>
  <c r="U729" i="11"/>
  <c r="V729" i="11" s="1"/>
  <c r="W729" i="11" s="1"/>
  <c r="AD729" i="11" l="1"/>
  <c r="AE729" i="11" s="1"/>
  <c r="AF729" i="11" s="1"/>
  <c r="AB730" i="11" l="1"/>
  <c r="AC730" i="11" s="1"/>
  <c r="Z730" i="11"/>
  <c r="A730" i="11"/>
  <c r="F730" i="11"/>
  <c r="G730" i="11" s="1"/>
  <c r="H730" i="11" s="1"/>
  <c r="P730" i="11"/>
  <c r="Q730" i="11" s="1"/>
  <c r="R730" i="11" s="1"/>
  <c r="K730" i="11"/>
  <c r="L730" i="11" s="1"/>
  <c r="M730" i="11" s="1"/>
  <c r="U730" i="11"/>
  <c r="V730" i="11" s="1"/>
  <c r="W730" i="11" s="1"/>
  <c r="AD730" i="11" l="1"/>
  <c r="AE730" i="11" s="1"/>
  <c r="AF730" i="11" l="1"/>
  <c r="A731" i="11"/>
  <c r="Z731" i="11"/>
  <c r="AB731" i="11"/>
  <c r="AC731" i="11" s="1"/>
  <c r="K731" i="11" l="1"/>
  <c r="L731" i="11" s="1"/>
  <c r="M731" i="11" s="1"/>
  <c r="F731" i="11"/>
  <c r="G731" i="11" s="1"/>
  <c r="H731" i="11" s="1"/>
  <c r="P731" i="11"/>
  <c r="Q731" i="11" s="1"/>
  <c r="R731" i="11" s="1"/>
  <c r="U731" i="11"/>
  <c r="V731" i="11" s="1"/>
  <c r="W731" i="11" s="1"/>
  <c r="AD731" i="11" l="1"/>
  <c r="AE731" i="11" s="1"/>
  <c r="AF731" i="11" l="1"/>
  <c r="A732" i="11"/>
  <c r="AB732" i="11"/>
  <c r="AC732" i="11" s="1"/>
  <c r="Z732" i="11"/>
  <c r="K732" i="11" l="1"/>
  <c r="L732" i="11" s="1"/>
  <c r="M732" i="11" s="1"/>
  <c r="P732" i="11"/>
  <c r="Q732" i="11" s="1"/>
  <c r="R732" i="11" s="1"/>
  <c r="F732" i="11"/>
  <c r="G732" i="11" s="1"/>
  <c r="H732" i="11" s="1"/>
  <c r="U732" i="11"/>
  <c r="V732" i="11" s="1"/>
  <c r="W732" i="11" s="1"/>
  <c r="AD732" i="11" l="1"/>
  <c r="AE732" i="11" s="1"/>
  <c r="AF732" i="11" s="1"/>
  <c r="Z733" i="11" l="1"/>
  <c r="AB733" i="11"/>
  <c r="AC733" i="11" s="1"/>
  <c r="A733" i="11"/>
  <c r="K733" i="11"/>
  <c r="L733" i="11" s="1"/>
  <c r="M733" i="11" s="1"/>
  <c r="F733" i="11"/>
  <c r="G733" i="11" s="1"/>
  <c r="H733" i="11" s="1"/>
  <c r="P733" i="11"/>
  <c r="Q733" i="11" s="1"/>
  <c r="R733" i="11" s="1"/>
  <c r="U733" i="11"/>
  <c r="V733" i="11" s="1"/>
  <c r="W733" i="11" s="1"/>
  <c r="AD733" i="11" l="1"/>
  <c r="AE733" i="11" s="1"/>
  <c r="AF733" i="11" l="1"/>
  <c r="A734" i="11"/>
  <c r="Z734" i="11"/>
  <c r="AB734" i="11"/>
  <c r="AC734" i="11" s="1"/>
  <c r="P734" i="11" l="1"/>
  <c r="Q734" i="11" s="1"/>
  <c r="R734" i="11" s="1"/>
  <c r="K734" i="11"/>
  <c r="L734" i="11" s="1"/>
  <c r="M734" i="11" s="1"/>
  <c r="F734" i="11"/>
  <c r="G734" i="11" s="1"/>
  <c r="H734" i="11" s="1"/>
  <c r="U734" i="11"/>
  <c r="V734" i="11" s="1"/>
  <c r="W734" i="11" s="1"/>
  <c r="AD734" i="11" l="1"/>
  <c r="AE734" i="11" s="1"/>
  <c r="AF734" i="11" s="1"/>
  <c r="Z735" i="11" l="1"/>
  <c r="AB735" i="11"/>
  <c r="AC735" i="11" s="1"/>
  <c r="A735" i="11"/>
  <c r="K735" i="11"/>
  <c r="L735" i="11" s="1"/>
  <c r="M735" i="11" s="1"/>
  <c r="P735" i="11"/>
  <c r="Q735" i="11" s="1"/>
  <c r="R735" i="11" s="1"/>
  <c r="F735" i="11"/>
  <c r="G735" i="11" s="1"/>
  <c r="H735" i="11" s="1"/>
  <c r="U735" i="11"/>
  <c r="V735" i="11" s="1"/>
  <c r="W735" i="11" s="1"/>
  <c r="AD735" i="11" l="1"/>
  <c r="AE735" i="11" s="1"/>
  <c r="A736" i="11" s="1"/>
  <c r="AB736" i="11" l="1"/>
  <c r="AC736" i="11" s="1"/>
  <c r="Z736" i="11"/>
  <c r="AF735" i="11"/>
  <c r="F736" i="11"/>
  <c r="G736" i="11" s="1"/>
  <c r="H736" i="11" s="1"/>
  <c r="P736" i="11"/>
  <c r="Q736" i="11" s="1"/>
  <c r="R736" i="11" s="1"/>
  <c r="K736" i="11"/>
  <c r="L736" i="11" s="1"/>
  <c r="M736" i="11" s="1"/>
  <c r="U736" i="11"/>
  <c r="V736" i="11" s="1"/>
  <c r="W736" i="11" s="1"/>
  <c r="AD736" i="11" l="1"/>
  <c r="AE736" i="11" s="1"/>
  <c r="AF736" i="11" l="1"/>
  <c r="A737" i="11"/>
  <c r="Z737" i="11"/>
  <c r="AB737" i="11"/>
  <c r="AC737" i="11" s="1"/>
  <c r="K737" i="11" l="1"/>
  <c r="L737" i="11" s="1"/>
  <c r="M737" i="11" s="1"/>
  <c r="F737" i="11"/>
  <c r="G737" i="11" s="1"/>
  <c r="H737" i="11" s="1"/>
  <c r="P737" i="11"/>
  <c r="Q737" i="11" s="1"/>
  <c r="R737" i="11" s="1"/>
  <c r="U737" i="11"/>
  <c r="V737" i="11" s="1"/>
  <c r="W737" i="11" s="1"/>
  <c r="AD737" i="11" l="1"/>
  <c r="AE737" i="11" s="1"/>
  <c r="A738" i="11" l="1"/>
  <c r="AF737" i="11"/>
  <c r="Z738" i="11"/>
  <c r="AB738" i="11"/>
  <c r="AC738" i="11" s="1"/>
  <c r="K738" i="11" l="1"/>
  <c r="L738" i="11" s="1"/>
  <c r="M738" i="11" s="1"/>
  <c r="P738" i="11"/>
  <c r="Q738" i="11" s="1"/>
  <c r="R738" i="11" s="1"/>
  <c r="F738" i="11"/>
  <c r="G738" i="11" s="1"/>
  <c r="H738" i="11" s="1"/>
  <c r="U738" i="11"/>
  <c r="V738" i="11" s="1"/>
  <c r="W738" i="11" s="1"/>
  <c r="AD738" i="11" l="1"/>
  <c r="AE738" i="11" s="1"/>
  <c r="AF738" i="11" s="1"/>
  <c r="A739" i="11"/>
  <c r="Z739" i="11"/>
  <c r="AB739" i="11"/>
  <c r="AC739" i="11" s="1"/>
  <c r="K739" i="11" l="1"/>
  <c r="L739" i="11" s="1"/>
  <c r="M739" i="11" s="1"/>
  <c r="P739" i="11"/>
  <c r="Q739" i="11" s="1"/>
  <c r="R739" i="11" s="1"/>
  <c r="F739" i="11"/>
  <c r="G739" i="11" s="1"/>
  <c r="H739" i="11" s="1"/>
  <c r="U739" i="11"/>
  <c r="V739" i="11" s="1"/>
  <c r="W739" i="11" s="1"/>
  <c r="AD739" i="11" l="1"/>
  <c r="AE739" i="11" s="1"/>
  <c r="AF739" i="11" s="1"/>
  <c r="Z740" i="11"/>
  <c r="AB740" i="11"/>
  <c r="AC740" i="11" s="1"/>
  <c r="A740" i="11" l="1"/>
  <c r="P740" i="11"/>
  <c r="Q740" i="11" s="1"/>
  <c r="R740" i="11" s="1"/>
  <c r="K740" i="11"/>
  <c r="L740" i="11" s="1"/>
  <c r="M740" i="11" s="1"/>
  <c r="F740" i="11"/>
  <c r="G740" i="11" s="1"/>
  <c r="H740" i="11" s="1"/>
  <c r="U740" i="11"/>
  <c r="V740" i="11" s="1"/>
  <c r="W740" i="11" s="1"/>
  <c r="AD740" i="11" l="1"/>
  <c r="AE740" i="11" s="1"/>
  <c r="AF740" i="11" s="1"/>
  <c r="AB741" i="11" l="1"/>
  <c r="AC741" i="11" s="1"/>
  <c r="Z741" i="11"/>
  <c r="A741" i="11"/>
  <c r="K741" i="11"/>
  <c r="L741" i="11" s="1"/>
  <c r="M741" i="11" s="1"/>
  <c r="P741" i="11"/>
  <c r="Q741" i="11" s="1"/>
  <c r="R741" i="11" s="1"/>
  <c r="F741" i="11"/>
  <c r="G741" i="11" s="1"/>
  <c r="H741" i="11" s="1"/>
  <c r="U741" i="11"/>
  <c r="V741" i="11" s="1"/>
  <c r="W741" i="11" s="1"/>
  <c r="AD741" i="11" l="1"/>
  <c r="AE741" i="11" s="1"/>
  <c r="AF741" i="11" s="1"/>
  <c r="Z742" i="11" l="1"/>
  <c r="AB742" i="11"/>
  <c r="AC742" i="11" s="1"/>
  <c r="A742" i="11"/>
  <c r="P742" i="11"/>
  <c r="Q742" i="11" s="1"/>
  <c r="R742" i="11" s="1"/>
  <c r="K742" i="11"/>
  <c r="L742" i="11" s="1"/>
  <c r="M742" i="11" s="1"/>
  <c r="F742" i="11"/>
  <c r="G742" i="11" s="1"/>
  <c r="H742" i="11" s="1"/>
  <c r="AD742" i="11" s="1"/>
  <c r="AE742" i="11" s="1"/>
  <c r="U742" i="11"/>
  <c r="V742" i="11" s="1"/>
  <c r="W742" i="11" s="1"/>
  <c r="AF742" i="11" l="1"/>
  <c r="A743" i="11"/>
  <c r="Z743" i="11"/>
  <c r="AB743" i="11"/>
  <c r="AC743" i="11" s="1"/>
  <c r="K743" i="11" l="1"/>
  <c r="L743" i="11" s="1"/>
  <c r="M743" i="11" s="1"/>
  <c r="P743" i="11"/>
  <c r="Q743" i="11" s="1"/>
  <c r="R743" i="11" s="1"/>
  <c r="F743" i="11"/>
  <c r="G743" i="11" s="1"/>
  <c r="H743" i="11" s="1"/>
  <c r="U743" i="11"/>
  <c r="V743" i="11" s="1"/>
  <c r="W743" i="11" s="1"/>
  <c r="AD743" i="11" l="1"/>
  <c r="AE743" i="11" s="1"/>
  <c r="A744" i="11"/>
  <c r="AF743" i="11"/>
  <c r="AB744" i="11"/>
  <c r="AC744" i="11" s="1"/>
  <c r="Z744" i="11"/>
  <c r="P744" i="11" l="1"/>
  <c r="Q744" i="11" s="1"/>
  <c r="R744" i="11" s="1"/>
  <c r="K744" i="11"/>
  <c r="L744" i="11" s="1"/>
  <c r="M744" i="11" s="1"/>
  <c r="F744" i="11"/>
  <c r="G744" i="11" s="1"/>
  <c r="H744" i="11" s="1"/>
  <c r="U744" i="11"/>
  <c r="V744" i="11" s="1"/>
  <c r="W744" i="11" s="1"/>
  <c r="AD744" i="11" l="1"/>
  <c r="AE744" i="11" s="1"/>
  <c r="A745" i="11" s="1"/>
  <c r="Z745" i="11"/>
  <c r="AB745" i="11"/>
  <c r="AC745" i="11" s="1"/>
  <c r="AF744" i="11" l="1"/>
  <c r="K745" i="11"/>
  <c r="L745" i="11" s="1"/>
  <c r="M745" i="11" s="1"/>
  <c r="P745" i="11"/>
  <c r="Q745" i="11" s="1"/>
  <c r="R745" i="11" s="1"/>
  <c r="F745" i="11"/>
  <c r="G745" i="11" s="1"/>
  <c r="H745" i="11" s="1"/>
  <c r="U745" i="11"/>
  <c r="V745" i="11" s="1"/>
  <c r="W745" i="11" s="1"/>
  <c r="AD745" i="11" l="1"/>
  <c r="AE745" i="11" s="1"/>
  <c r="AF745" i="11" s="1"/>
  <c r="A746" i="11" l="1"/>
  <c r="AB746" i="11"/>
  <c r="AC746" i="11" s="1"/>
  <c r="Z746" i="11"/>
  <c r="K746" i="11"/>
  <c r="L746" i="11" s="1"/>
  <c r="M746" i="11" s="1"/>
  <c r="P746" i="11"/>
  <c r="Q746" i="11" s="1"/>
  <c r="R746" i="11" s="1"/>
  <c r="F746" i="11"/>
  <c r="G746" i="11" s="1"/>
  <c r="H746" i="11" s="1"/>
  <c r="U746" i="11"/>
  <c r="V746" i="11" s="1"/>
  <c r="W746" i="11" s="1"/>
  <c r="AD746" i="11" l="1"/>
  <c r="AE746" i="11" s="1"/>
  <c r="AF746" i="11" s="1"/>
  <c r="Z747" i="11" l="1"/>
  <c r="AB747" i="11"/>
  <c r="AC747" i="11" s="1"/>
  <c r="A747" i="11"/>
  <c r="K747" i="11"/>
  <c r="L747" i="11" s="1"/>
  <c r="M747" i="11" s="1"/>
  <c r="F747" i="11"/>
  <c r="G747" i="11" s="1"/>
  <c r="H747" i="11" s="1"/>
  <c r="P747" i="11"/>
  <c r="Q747" i="11" s="1"/>
  <c r="R747" i="11" s="1"/>
  <c r="U747" i="11"/>
  <c r="V747" i="11" s="1"/>
  <c r="W747" i="11" s="1"/>
  <c r="AD747" i="11" l="1"/>
  <c r="AE747" i="11" s="1"/>
  <c r="A748" i="11" l="1"/>
  <c r="AF747" i="11"/>
  <c r="Z748" i="11"/>
  <c r="AB748" i="11"/>
  <c r="AC748" i="11" s="1"/>
  <c r="K748" i="11" l="1"/>
  <c r="L748" i="11" s="1"/>
  <c r="M748" i="11" s="1"/>
  <c r="P748" i="11"/>
  <c r="Q748" i="11" s="1"/>
  <c r="R748" i="11" s="1"/>
  <c r="F748" i="11"/>
  <c r="G748" i="11" s="1"/>
  <c r="H748" i="11" s="1"/>
  <c r="U748" i="11"/>
  <c r="V748" i="11" s="1"/>
  <c r="W748" i="11" s="1"/>
  <c r="AD748" i="11" l="1"/>
  <c r="AE748" i="11" s="1"/>
  <c r="AF748" i="11" s="1"/>
  <c r="AB749" i="11" l="1"/>
  <c r="AC749" i="11" s="1"/>
  <c r="Z749" i="11"/>
  <c r="A749" i="11"/>
  <c r="P749" i="11"/>
  <c r="Q749" i="11" s="1"/>
  <c r="R749" i="11" s="1"/>
  <c r="K749" i="11"/>
  <c r="L749" i="11" s="1"/>
  <c r="M749" i="11" s="1"/>
  <c r="F749" i="11"/>
  <c r="G749" i="11" s="1"/>
  <c r="H749" i="11" s="1"/>
  <c r="U749" i="11"/>
  <c r="V749" i="11" s="1"/>
  <c r="W749" i="11" s="1"/>
  <c r="AD749" i="11" l="1"/>
  <c r="AE749" i="11" s="1"/>
  <c r="AF749" i="11" s="1"/>
  <c r="AB750" i="11" l="1"/>
  <c r="AC750" i="11" s="1"/>
  <c r="Z750" i="11"/>
  <c r="A750" i="11"/>
  <c r="K750" i="11"/>
  <c r="L750" i="11" s="1"/>
  <c r="M750" i="11" s="1"/>
  <c r="P750" i="11"/>
  <c r="Q750" i="11" s="1"/>
  <c r="R750" i="11" s="1"/>
  <c r="F750" i="11"/>
  <c r="G750" i="11" s="1"/>
  <c r="H750" i="11" s="1"/>
  <c r="U750" i="11"/>
  <c r="V750" i="11" s="1"/>
  <c r="W750" i="11" s="1"/>
  <c r="AD750" i="11" l="1"/>
  <c r="AE750" i="11" s="1"/>
  <c r="AF750" i="11" s="1"/>
  <c r="Z751" i="11"/>
  <c r="AB751" i="11" l="1"/>
  <c r="AC751" i="11" s="1"/>
  <c r="A751" i="11"/>
  <c r="K751" i="11"/>
  <c r="L751" i="11" s="1"/>
  <c r="M751" i="11" s="1"/>
  <c r="P751" i="11"/>
  <c r="Q751" i="11" s="1"/>
  <c r="R751" i="11" s="1"/>
  <c r="F751" i="11"/>
  <c r="G751" i="11" s="1"/>
  <c r="H751" i="11" s="1"/>
  <c r="U751" i="11"/>
  <c r="V751" i="11" s="1"/>
  <c r="W751" i="11" s="1"/>
  <c r="AD751" i="11" l="1"/>
  <c r="AE751" i="11" s="1"/>
  <c r="A752" i="11" s="1"/>
  <c r="AB752" i="11" l="1"/>
  <c r="AC752" i="11" s="1"/>
  <c r="Z752" i="11"/>
  <c r="AF751" i="11"/>
  <c r="U752" i="11" s="1"/>
  <c r="V752" i="11" s="1"/>
  <c r="W752" i="11" s="1"/>
  <c r="K752" i="11"/>
  <c r="L752" i="11" s="1"/>
  <c r="M752" i="11" s="1"/>
  <c r="F752" i="11"/>
  <c r="G752" i="11" s="1"/>
  <c r="H752" i="11" s="1"/>
  <c r="P752" i="11" l="1"/>
  <c r="Q752" i="11" s="1"/>
  <c r="R752" i="11" s="1"/>
  <c r="AD752" i="11" s="1"/>
  <c r="AE752" i="11" s="1"/>
  <c r="A753" i="11" l="1"/>
  <c r="AB753" i="11"/>
  <c r="AC753" i="11" s="1"/>
  <c r="Z753" i="11"/>
  <c r="AF752" i="11"/>
  <c r="U753" i="11" s="1"/>
  <c r="V753" i="11" s="1"/>
  <c r="W753" i="11" s="1"/>
  <c r="P753" i="11"/>
  <c r="Q753" i="11" s="1"/>
  <c r="R753" i="11" s="1"/>
  <c r="F753" i="11"/>
  <c r="G753" i="11" s="1"/>
  <c r="H753" i="11" s="1"/>
  <c r="K753" i="11"/>
  <c r="L753" i="11" s="1"/>
  <c r="M753" i="11" s="1"/>
  <c r="AD753" i="11" l="1"/>
  <c r="AE753" i="11" s="1"/>
  <c r="AF753" i="11" s="1"/>
  <c r="AB754" i="11" l="1"/>
  <c r="AC754" i="11" s="1"/>
  <c r="Z754" i="11"/>
  <c r="A754" i="11"/>
  <c r="P754" i="11"/>
  <c r="Q754" i="11" s="1"/>
  <c r="R754" i="11" s="1"/>
  <c r="F754" i="11"/>
  <c r="G754" i="11" s="1"/>
  <c r="H754" i="11" s="1"/>
  <c r="K754" i="11"/>
  <c r="L754" i="11" s="1"/>
  <c r="M754" i="11" s="1"/>
  <c r="U754" i="11"/>
  <c r="V754" i="11" s="1"/>
  <c r="W754" i="11" s="1"/>
  <c r="AD754" i="11" l="1"/>
  <c r="AE754" i="11" s="1"/>
  <c r="AF754" i="11" l="1"/>
  <c r="A755" i="11"/>
  <c r="Z755" i="11"/>
  <c r="AB755" i="11"/>
  <c r="AC755" i="11" s="1"/>
  <c r="P755" i="11" l="1"/>
  <c r="Q755" i="11" s="1"/>
  <c r="R755" i="11" s="1"/>
  <c r="K755" i="11"/>
  <c r="L755" i="11" s="1"/>
  <c r="M755" i="11" s="1"/>
  <c r="F755" i="11"/>
  <c r="G755" i="11" s="1"/>
  <c r="H755" i="11" s="1"/>
  <c r="AD755" i="11" s="1"/>
  <c r="AE755" i="11" s="1"/>
  <c r="U755" i="11"/>
  <c r="V755" i="11" s="1"/>
  <c r="W755" i="11" s="1"/>
  <c r="A756" i="11" l="1"/>
  <c r="AF755" i="11"/>
  <c r="Z756" i="11"/>
  <c r="AB756" i="11"/>
  <c r="AC756" i="11" s="1"/>
  <c r="P756" i="11" l="1"/>
  <c r="Q756" i="11" s="1"/>
  <c r="R756" i="11" s="1"/>
  <c r="F756" i="11"/>
  <c r="G756" i="11" s="1"/>
  <c r="H756" i="11" s="1"/>
  <c r="K756" i="11"/>
  <c r="L756" i="11" s="1"/>
  <c r="M756" i="11" s="1"/>
  <c r="U756" i="11"/>
  <c r="V756" i="11" s="1"/>
  <c r="W756" i="11" s="1"/>
  <c r="AD756" i="11" l="1"/>
  <c r="AE756" i="11" s="1"/>
  <c r="AF756" i="11" l="1"/>
  <c r="A757" i="11"/>
  <c r="Z757" i="11"/>
  <c r="AB757" i="11"/>
  <c r="AC757" i="11" s="1"/>
  <c r="P757" i="11" l="1"/>
  <c r="Q757" i="11" s="1"/>
  <c r="R757" i="11" s="1"/>
  <c r="K757" i="11"/>
  <c r="L757" i="11" s="1"/>
  <c r="M757" i="11" s="1"/>
  <c r="F757" i="11"/>
  <c r="G757" i="11" s="1"/>
  <c r="H757" i="11" s="1"/>
  <c r="U757" i="11"/>
  <c r="V757" i="11" s="1"/>
  <c r="W757" i="11" s="1"/>
  <c r="AD757" i="11" l="1"/>
  <c r="AE757" i="11" s="1"/>
  <c r="AF757" i="11" s="1"/>
  <c r="AB758" i="11" l="1"/>
  <c r="AC758" i="11" s="1"/>
  <c r="Z758" i="11"/>
  <c r="A758" i="11"/>
  <c r="F758" i="11"/>
  <c r="G758" i="11" s="1"/>
  <c r="H758" i="11" s="1"/>
  <c r="P758" i="11"/>
  <c r="Q758" i="11" s="1"/>
  <c r="R758" i="11" s="1"/>
  <c r="K758" i="11"/>
  <c r="L758" i="11" s="1"/>
  <c r="M758" i="11" s="1"/>
  <c r="U758" i="11"/>
  <c r="V758" i="11" s="1"/>
  <c r="W758" i="11" s="1"/>
  <c r="AD758" i="11" l="1"/>
  <c r="AE758" i="11" s="1"/>
  <c r="AF758" i="11" l="1"/>
  <c r="A759" i="11"/>
  <c r="AB759" i="11"/>
  <c r="AC759" i="11" s="1"/>
  <c r="Z759" i="11"/>
  <c r="P759" i="11" l="1"/>
  <c r="Q759" i="11" s="1"/>
  <c r="R759" i="11" s="1"/>
  <c r="F759" i="11"/>
  <c r="G759" i="11" s="1"/>
  <c r="H759" i="11" s="1"/>
  <c r="K759" i="11"/>
  <c r="L759" i="11" s="1"/>
  <c r="M759" i="11" s="1"/>
  <c r="U759" i="11"/>
  <c r="V759" i="11" s="1"/>
  <c r="W759" i="11" s="1"/>
  <c r="AD759" i="11" l="1"/>
  <c r="AE759" i="11" s="1"/>
  <c r="A760" i="11" l="1"/>
  <c r="AF759" i="11"/>
  <c r="AB760" i="11"/>
  <c r="AC760" i="11" s="1"/>
  <c r="Z760" i="11"/>
  <c r="P760" i="11" l="1"/>
  <c r="Q760" i="11" s="1"/>
  <c r="R760" i="11" s="1"/>
  <c r="F760" i="11"/>
  <c r="G760" i="11" s="1"/>
  <c r="H760" i="11" s="1"/>
  <c r="K760" i="11"/>
  <c r="L760" i="11" s="1"/>
  <c r="M760" i="11" s="1"/>
  <c r="U760" i="11"/>
  <c r="V760" i="11" s="1"/>
  <c r="W760" i="11" s="1"/>
  <c r="AD760" i="11" l="1"/>
  <c r="AE760" i="11" s="1"/>
  <c r="A761" i="11" l="1"/>
  <c r="AF760" i="11"/>
  <c r="Z761" i="11"/>
  <c r="AB761" i="11"/>
  <c r="AC761" i="11" s="1"/>
  <c r="P761" i="11" l="1"/>
  <c r="Q761" i="11" s="1"/>
  <c r="R761" i="11" s="1"/>
  <c r="K761" i="11"/>
  <c r="L761" i="11" s="1"/>
  <c r="M761" i="11" s="1"/>
  <c r="F761" i="11"/>
  <c r="G761" i="11" s="1"/>
  <c r="H761" i="11" s="1"/>
  <c r="AD761" i="11" s="1"/>
  <c r="AE761" i="11" s="1"/>
  <c r="U761" i="11"/>
  <c r="V761" i="11" s="1"/>
  <c r="W761" i="11" s="1"/>
  <c r="AF761" i="11" l="1"/>
  <c r="A762" i="11"/>
  <c r="Z762" i="11"/>
  <c r="AB762" i="11"/>
  <c r="AC762" i="11" s="1"/>
  <c r="P762" i="11" l="1"/>
  <c r="Q762" i="11" s="1"/>
  <c r="R762" i="11" s="1"/>
  <c r="K762" i="11"/>
  <c r="L762" i="11" s="1"/>
  <c r="M762" i="11" s="1"/>
  <c r="F762" i="11"/>
  <c r="G762" i="11" s="1"/>
  <c r="H762" i="11" s="1"/>
  <c r="U762" i="11"/>
  <c r="V762" i="11" s="1"/>
  <c r="W762" i="11" s="1"/>
  <c r="AD762" i="11" l="1"/>
  <c r="AE762" i="11" s="1"/>
  <c r="AF762" i="11" s="1"/>
  <c r="AB763" i="11" l="1"/>
  <c r="AC763" i="11" s="1"/>
  <c r="Z763" i="11"/>
  <c r="A763" i="11"/>
  <c r="P763" i="11"/>
  <c r="Q763" i="11" s="1"/>
  <c r="R763" i="11" s="1"/>
  <c r="K763" i="11"/>
  <c r="L763" i="11" s="1"/>
  <c r="M763" i="11" s="1"/>
  <c r="F763" i="11"/>
  <c r="G763" i="11" s="1"/>
  <c r="H763" i="11" s="1"/>
  <c r="AD763" i="11" s="1"/>
  <c r="AE763" i="11" s="1"/>
  <c r="U763" i="11"/>
  <c r="V763" i="11" s="1"/>
  <c r="W763" i="11" s="1"/>
  <c r="AF763" i="11" l="1"/>
  <c r="A764" i="11"/>
  <c r="Z764" i="11"/>
  <c r="AB764" i="11"/>
  <c r="AC764" i="11" s="1"/>
  <c r="F764" i="11" l="1"/>
  <c r="G764" i="11" s="1"/>
  <c r="H764" i="11" s="1"/>
  <c r="P764" i="11"/>
  <c r="Q764" i="11" s="1"/>
  <c r="R764" i="11" s="1"/>
  <c r="K764" i="11"/>
  <c r="L764" i="11" s="1"/>
  <c r="M764" i="11" s="1"/>
  <c r="U764" i="11"/>
  <c r="V764" i="11" s="1"/>
  <c r="W764" i="11" s="1"/>
  <c r="AD764" i="11" l="1"/>
  <c r="AE764" i="11" s="1"/>
  <c r="AF764" i="11" l="1"/>
  <c r="A765" i="11"/>
  <c r="Z765" i="11"/>
  <c r="AB765" i="11"/>
  <c r="AC765" i="11" s="1"/>
  <c r="P765" i="11" l="1"/>
  <c r="Q765" i="11" s="1"/>
  <c r="R765" i="11" s="1"/>
  <c r="K765" i="11"/>
  <c r="L765" i="11" s="1"/>
  <c r="M765" i="11" s="1"/>
  <c r="F765" i="11"/>
  <c r="G765" i="11" s="1"/>
  <c r="H765" i="11" s="1"/>
  <c r="AD765" i="11" s="1"/>
  <c r="AE765" i="11" s="1"/>
  <c r="U765" i="11"/>
  <c r="V765" i="11" s="1"/>
  <c r="W765" i="11" s="1"/>
  <c r="AF765" i="11" l="1"/>
  <c r="A766" i="11"/>
  <c r="AB766" i="11"/>
  <c r="AC766" i="11" s="1"/>
  <c r="Z766" i="11"/>
  <c r="P766" i="11" l="1"/>
  <c r="Q766" i="11" s="1"/>
  <c r="R766" i="11" s="1"/>
  <c r="K766" i="11"/>
  <c r="L766" i="11" s="1"/>
  <c r="M766" i="11" s="1"/>
  <c r="F766" i="11"/>
  <c r="G766" i="11" s="1"/>
  <c r="H766" i="11" s="1"/>
  <c r="U766" i="11"/>
  <c r="V766" i="11" s="1"/>
  <c r="W766" i="11" s="1"/>
  <c r="AD766" i="11" l="1"/>
  <c r="AE766" i="11" s="1"/>
  <c r="AF766" i="11" s="1"/>
  <c r="Z767" i="11"/>
  <c r="AB767" i="11" l="1"/>
  <c r="AC767" i="11" s="1"/>
  <c r="A767" i="11"/>
  <c r="F767" i="11"/>
  <c r="G767" i="11" s="1"/>
  <c r="H767" i="11" s="1"/>
  <c r="P767" i="11"/>
  <c r="Q767" i="11" s="1"/>
  <c r="R767" i="11" s="1"/>
  <c r="K767" i="11"/>
  <c r="L767" i="11" s="1"/>
  <c r="M767" i="11" s="1"/>
  <c r="U767" i="11"/>
  <c r="V767" i="11" s="1"/>
  <c r="W767" i="11" s="1"/>
  <c r="AD767" i="11" l="1"/>
  <c r="AE767" i="11" s="1"/>
  <c r="A768" i="11" l="1"/>
  <c r="AF767" i="11"/>
  <c r="AB768" i="11"/>
  <c r="AC768" i="11" s="1"/>
  <c r="Z768" i="11"/>
  <c r="F768" i="11" l="1"/>
  <c r="G768" i="11" s="1"/>
  <c r="H768" i="11" s="1"/>
  <c r="P768" i="11"/>
  <c r="Q768" i="11" s="1"/>
  <c r="R768" i="11" s="1"/>
  <c r="K768" i="11"/>
  <c r="L768" i="11" s="1"/>
  <c r="M768" i="11" s="1"/>
  <c r="U768" i="11"/>
  <c r="V768" i="11" s="1"/>
  <c r="W768" i="11" s="1"/>
  <c r="AD768" i="11" l="1"/>
  <c r="AE768" i="11" s="1"/>
  <c r="A769" i="11" l="1"/>
  <c r="C85" i="4" s="1"/>
  <c r="AF768" i="11"/>
  <c r="Z769" i="11"/>
  <c r="AA769" i="11" s="1"/>
  <c r="AB769" i="11"/>
  <c r="AC769" i="11" s="1"/>
  <c r="F769" i="11" l="1"/>
  <c r="G769" i="11" s="1"/>
  <c r="H769" i="11" s="1"/>
  <c r="P769" i="11"/>
  <c r="Q769" i="11" s="1"/>
  <c r="R769" i="11" s="1"/>
  <c r="K769" i="11"/>
  <c r="L769" i="11" s="1"/>
  <c r="M769" i="11" s="1"/>
  <c r="U769" i="11"/>
  <c r="V769" i="11" s="1"/>
  <c r="W769" i="11" s="1"/>
  <c r="AD769" i="11" l="1"/>
  <c r="AE769" i="11" s="1"/>
  <c r="A770" i="11" l="1"/>
  <c r="B104" i="4" s="1"/>
  <c r="AF769" i="11"/>
  <c r="Z770" i="11"/>
  <c r="AA770" i="11" s="1"/>
  <c r="AB770" i="11"/>
  <c r="AC770" i="11" s="1"/>
  <c r="F770" i="11" l="1"/>
  <c r="G770" i="11" s="1"/>
  <c r="H770" i="11" s="1"/>
  <c r="P770" i="11"/>
  <c r="Q770" i="11" s="1"/>
  <c r="R770" i="11" s="1"/>
  <c r="K770" i="11"/>
  <c r="L770" i="11" s="1"/>
  <c r="M770" i="11" s="1"/>
  <c r="U770" i="11"/>
  <c r="V770" i="11" s="1"/>
  <c r="W770" i="11" s="1"/>
  <c r="AD770" i="11" l="1"/>
  <c r="AE770" i="11" s="1"/>
  <c r="AF770" i="11" l="1"/>
  <c r="A771" i="11"/>
  <c r="Z771" i="11"/>
  <c r="AA771" i="11" s="1"/>
  <c r="AB771" i="11"/>
  <c r="AC771" i="11" s="1"/>
  <c r="P771" i="11" l="1"/>
  <c r="Q771" i="11" s="1"/>
  <c r="R771" i="11" s="1"/>
  <c r="K771" i="11"/>
  <c r="L771" i="11" s="1"/>
  <c r="M771" i="11" s="1"/>
  <c r="F771" i="11"/>
  <c r="G771" i="11" s="1"/>
  <c r="H771" i="11" s="1"/>
  <c r="U771" i="11"/>
  <c r="V771" i="11" s="1"/>
  <c r="W771" i="11" s="1"/>
  <c r="AD771" i="11" l="1"/>
  <c r="AE771" i="11" s="1"/>
  <c r="A772" i="11" s="1"/>
  <c r="Z772" i="11"/>
  <c r="AA772" i="11" s="1"/>
  <c r="AB772" i="11"/>
  <c r="AC772" i="11" s="1"/>
  <c r="AF771" i="11" l="1"/>
  <c r="K772" i="11" s="1"/>
  <c r="L772" i="11" s="1"/>
  <c r="M772" i="11" s="1"/>
  <c r="F772" i="11"/>
  <c r="G772" i="11" s="1"/>
  <c r="H772" i="11" s="1"/>
  <c r="U772" i="11"/>
  <c r="V772" i="11" s="1"/>
  <c r="W772" i="11" s="1"/>
  <c r="P772" i="11" l="1"/>
  <c r="Q772" i="11" s="1"/>
  <c r="R772" i="11" s="1"/>
  <c r="AD772" i="11"/>
  <c r="AE772" i="11" s="1"/>
  <c r="A773" i="11" l="1"/>
  <c r="AF772" i="11"/>
  <c r="AB773" i="11"/>
  <c r="AC773" i="11" s="1"/>
  <c r="Z773" i="11"/>
  <c r="AA773" i="11" s="1"/>
  <c r="P773" i="11" l="1"/>
  <c r="Q773" i="11" s="1"/>
  <c r="R773" i="11" s="1"/>
  <c r="K773" i="11"/>
  <c r="L773" i="11" s="1"/>
  <c r="M773" i="11" s="1"/>
  <c r="F773" i="11"/>
  <c r="G773" i="11" s="1"/>
  <c r="H773" i="11" s="1"/>
  <c r="U773" i="11"/>
  <c r="V773" i="11" s="1"/>
  <c r="W773" i="11" s="1"/>
  <c r="AD773" i="11" l="1"/>
  <c r="AE773" i="11" s="1"/>
  <c r="A774" i="11" s="1"/>
  <c r="Z774" i="11" l="1"/>
  <c r="AA774" i="11" s="1"/>
  <c r="AB774" i="11"/>
  <c r="AC774" i="11" s="1"/>
  <c r="AF773" i="11"/>
  <c r="U774" i="11" s="1"/>
  <c r="V774" i="11" s="1"/>
  <c r="W774" i="11" s="1"/>
  <c r="P774" i="11"/>
  <c r="Q774" i="11" s="1"/>
  <c r="R774" i="11" s="1"/>
  <c r="K774" i="11"/>
  <c r="L774" i="11" s="1"/>
  <c r="M774" i="11" s="1"/>
  <c r="F774" i="11"/>
  <c r="G774" i="11" s="1"/>
  <c r="H774" i="11" s="1"/>
  <c r="AD774" i="11" l="1"/>
  <c r="AE774" i="11" s="1"/>
  <c r="A775" i="11" s="1"/>
  <c r="AB775" i="11" l="1"/>
  <c r="AC775" i="11" s="1"/>
  <c r="Z775" i="11"/>
  <c r="AA775" i="11" s="1"/>
  <c r="AF774" i="11"/>
  <c r="P775" i="11"/>
  <c r="Q775" i="11" s="1"/>
  <c r="R775" i="11" s="1"/>
  <c r="K775" i="11"/>
  <c r="L775" i="11" s="1"/>
  <c r="M775" i="11" s="1"/>
  <c r="F775" i="11"/>
  <c r="G775" i="11" s="1"/>
  <c r="H775" i="11" s="1"/>
  <c r="U775" i="11"/>
  <c r="V775" i="11" s="1"/>
  <c r="W775" i="11" s="1"/>
  <c r="AD775" i="11" l="1"/>
  <c r="AE775" i="11" s="1"/>
  <c r="A776" i="11" s="1"/>
  <c r="Z776" i="11" l="1"/>
  <c r="AA776" i="11" s="1"/>
  <c r="AB776" i="11"/>
  <c r="AC776" i="11" s="1"/>
  <c r="AF775" i="11"/>
  <c r="P776" i="11" s="1"/>
  <c r="Q776" i="11" s="1"/>
  <c r="R776" i="11" s="1"/>
  <c r="K776" i="11"/>
  <c r="L776" i="11" s="1"/>
  <c r="M776" i="11" s="1"/>
  <c r="F776" i="11"/>
  <c r="G776" i="11" s="1"/>
  <c r="H776" i="11" s="1"/>
  <c r="U776" i="11"/>
  <c r="V776" i="11" s="1"/>
  <c r="W776" i="11" s="1"/>
  <c r="AD776" i="11" l="1"/>
  <c r="AE776" i="11" s="1"/>
  <c r="A777" i="11" s="1"/>
  <c r="AB777" i="11" l="1"/>
  <c r="AC777" i="11" s="1"/>
  <c r="Z777" i="11"/>
  <c r="AA777" i="11" s="1"/>
  <c r="AF776" i="11"/>
  <c r="P777" i="11" s="1"/>
  <c r="Q777" i="11" s="1"/>
  <c r="R777" i="11" s="1"/>
  <c r="K777" i="11"/>
  <c r="L777" i="11" s="1"/>
  <c r="M777" i="11" s="1"/>
  <c r="F777" i="11"/>
  <c r="G777" i="11" s="1"/>
  <c r="H777" i="11" s="1"/>
  <c r="U777" i="11"/>
  <c r="V777" i="11" s="1"/>
  <c r="W777" i="11" s="1"/>
  <c r="AD777" i="11" l="1"/>
  <c r="AE777" i="11" s="1"/>
  <c r="A778" i="11" s="1"/>
  <c r="Z778" i="11" l="1"/>
  <c r="AA778" i="11" s="1"/>
  <c r="AB778" i="11"/>
  <c r="AC778" i="11" s="1"/>
  <c r="AF777" i="11"/>
  <c r="K778" i="11"/>
  <c r="L778" i="11" s="1"/>
  <c r="M778" i="11" s="1"/>
  <c r="F778" i="11"/>
  <c r="G778" i="11" s="1"/>
  <c r="H778" i="11" s="1"/>
  <c r="P778" i="11"/>
  <c r="Q778" i="11" s="1"/>
  <c r="R778" i="11" s="1"/>
  <c r="U778" i="11"/>
  <c r="V778" i="11" s="1"/>
  <c r="W778" i="11" s="1"/>
  <c r="AD778" i="11" l="1"/>
  <c r="AE778" i="11" s="1"/>
  <c r="A779" i="11" l="1"/>
  <c r="AF778" i="11"/>
  <c r="Z779" i="11"/>
  <c r="AA779" i="11" s="1"/>
  <c r="AB779" i="11"/>
  <c r="AC779" i="11" s="1"/>
  <c r="F779" i="11" l="1"/>
  <c r="G779" i="11" s="1"/>
  <c r="H779" i="11" s="1"/>
  <c r="K779" i="11"/>
  <c r="L779" i="11" s="1"/>
  <c r="M779" i="11" s="1"/>
  <c r="P779" i="11"/>
  <c r="Q779" i="11" s="1"/>
  <c r="R779" i="11" s="1"/>
  <c r="U779" i="11"/>
  <c r="V779" i="11" s="1"/>
  <c r="W779" i="11" s="1"/>
  <c r="AD779" i="11" l="1"/>
  <c r="AE779" i="11" s="1"/>
  <c r="A780" i="11" l="1"/>
  <c r="AF779" i="11"/>
  <c r="AB780" i="11"/>
  <c r="AC780" i="11" s="1"/>
  <c r="Z780" i="11"/>
  <c r="AA780" i="11" s="1"/>
  <c r="P780" i="11" l="1"/>
  <c r="Q780" i="11" s="1"/>
  <c r="R780" i="11" s="1"/>
  <c r="K780" i="11"/>
  <c r="L780" i="11" s="1"/>
  <c r="M780" i="11" s="1"/>
  <c r="F780" i="11"/>
  <c r="G780" i="11" s="1"/>
  <c r="H780" i="11" s="1"/>
  <c r="U780" i="11"/>
  <c r="V780" i="11" s="1"/>
  <c r="W780" i="11" s="1"/>
  <c r="AD780" i="11" l="1"/>
  <c r="AE780" i="11" s="1"/>
  <c r="A781" i="11" s="1"/>
  <c r="Z781" i="11"/>
  <c r="AA781" i="11" s="1"/>
  <c r="AB781" i="11"/>
  <c r="AC781" i="11" s="1"/>
  <c r="AF780" i="11" l="1"/>
  <c r="P781" i="11" s="1"/>
  <c r="Q781" i="11" s="1"/>
  <c r="R781" i="11" s="1"/>
  <c r="U781" i="11"/>
  <c r="V781" i="11" s="1"/>
  <c r="W781" i="11" s="1"/>
  <c r="K781" i="11" l="1"/>
  <c r="L781" i="11" s="1"/>
  <c r="M781" i="11" s="1"/>
  <c r="F781" i="11"/>
  <c r="G781" i="11" s="1"/>
  <c r="H781" i="11" s="1"/>
  <c r="AD781" i="11" s="1"/>
  <c r="AE781" i="11" s="1"/>
  <c r="A782" i="11" l="1"/>
  <c r="AF781" i="11"/>
  <c r="Z782" i="11"/>
  <c r="AA782" i="11" s="1"/>
  <c r="AB782" i="11"/>
  <c r="AC782" i="11" s="1"/>
  <c r="K782" i="11" l="1"/>
  <c r="L782" i="11" s="1"/>
  <c r="M782" i="11" s="1"/>
  <c r="P782" i="11"/>
  <c r="Q782" i="11" s="1"/>
  <c r="R782" i="11" s="1"/>
  <c r="F782" i="11"/>
  <c r="G782" i="11" s="1"/>
  <c r="H782" i="11" s="1"/>
  <c r="U782" i="11"/>
  <c r="V782" i="11" s="1"/>
  <c r="W782" i="11" s="1"/>
  <c r="AD782" i="11" l="1"/>
  <c r="AE782" i="11" s="1"/>
  <c r="AB783" i="11" s="1"/>
  <c r="AC783" i="11" s="1"/>
  <c r="A783" i="11" l="1"/>
  <c r="Z783" i="11"/>
  <c r="AA783" i="11" s="1"/>
  <c r="AF782" i="11"/>
  <c r="P783" i="11"/>
  <c r="Q783" i="11" s="1"/>
  <c r="R783" i="11" s="1"/>
  <c r="K783" i="11"/>
  <c r="L783" i="11" s="1"/>
  <c r="M783" i="11" s="1"/>
  <c r="F783" i="11"/>
  <c r="G783" i="11" s="1"/>
  <c r="H783" i="11" s="1"/>
  <c r="U783" i="11"/>
  <c r="V783" i="11" s="1"/>
  <c r="W783" i="11" s="1"/>
  <c r="AD783" i="11" l="1"/>
  <c r="AE783" i="11" s="1"/>
  <c r="A784" i="11" s="1"/>
  <c r="AB784" i="11" l="1"/>
  <c r="AC784" i="11" s="1"/>
  <c r="Z784" i="11"/>
  <c r="AA784" i="11" s="1"/>
  <c r="AF783" i="11"/>
  <c r="K784" i="11"/>
  <c r="L784" i="11" s="1"/>
  <c r="M784" i="11" s="1"/>
  <c r="F784" i="11"/>
  <c r="G784" i="11" s="1"/>
  <c r="H784" i="11" s="1"/>
  <c r="P784" i="11"/>
  <c r="Q784" i="11" s="1"/>
  <c r="R784" i="11" s="1"/>
  <c r="U784" i="11"/>
  <c r="V784" i="11" s="1"/>
  <c r="W784" i="11" s="1"/>
  <c r="AD784" i="11" l="1"/>
  <c r="AE784" i="11" s="1"/>
  <c r="A785" i="11" s="1"/>
  <c r="AB785" i="11" l="1"/>
  <c r="AC785" i="11" s="1"/>
  <c r="Z785" i="11"/>
  <c r="AA785" i="11" s="1"/>
  <c r="AF784" i="11"/>
  <c r="F785" i="11"/>
  <c r="G785" i="11" s="1"/>
  <c r="H785" i="11" s="1"/>
  <c r="P785" i="11"/>
  <c r="Q785" i="11" s="1"/>
  <c r="R785" i="11" s="1"/>
  <c r="K785" i="11"/>
  <c r="L785" i="11" s="1"/>
  <c r="M785" i="11" s="1"/>
  <c r="U785" i="11"/>
  <c r="V785" i="11" s="1"/>
  <c r="W785" i="11" s="1"/>
  <c r="AD785" i="11" l="1"/>
  <c r="AE785" i="11" s="1"/>
  <c r="A786" i="11" l="1"/>
  <c r="AF785" i="11"/>
  <c r="AB786" i="11"/>
  <c r="AC786" i="11" s="1"/>
  <c r="Z786" i="11"/>
  <c r="AA786" i="11" s="1"/>
  <c r="K786" i="11" l="1"/>
  <c r="L786" i="11" s="1"/>
  <c r="M786" i="11" s="1"/>
  <c r="P786" i="11"/>
  <c r="Q786" i="11" s="1"/>
  <c r="R786" i="11" s="1"/>
  <c r="F786" i="11"/>
  <c r="G786" i="11" s="1"/>
  <c r="H786" i="11" s="1"/>
  <c r="U786" i="11"/>
  <c r="V786" i="11" s="1"/>
  <c r="W786" i="11" s="1"/>
  <c r="AD786" i="11" l="1"/>
  <c r="AE786" i="11" s="1"/>
  <c r="A787" i="11" s="1"/>
  <c r="Z787" i="11" l="1"/>
  <c r="AA787" i="11" s="1"/>
  <c r="AB787" i="11"/>
  <c r="AC787" i="11" s="1"/>
  <c r="AF786" i="11"/>
  <c r="U787" i="11" s="1"/>
  <c r="V787" i="11" s="1"/>
  <c r="W787" i="11" s="1"/>
  <c r="P787" i="11"/>
  <c r="Q787" i="11" s="1"/>
  <c r="R787" i="11" s="1"/>
  <c r="K787" i="11"/>
  <c r="L787" i="11" s="1"/>
  <c r="M787" i="11" s="1"/>
  <c r="F787" i="11"/>
  <c r="G787" i="11" s="1"/>
  <c r="H787" i="11" s="1"/>
  <c r="AD787" i="11" l="1"/>
  <c r="AE787" i="11" s="1"/>
  <c r="A788" i="11" s="1"/>
  <c r="AB788" i="11" l="1"/>
  <c r="AC788" i="11" s="1"/>
  <c r="Z788" i="11"/>
  <c r="AA788" i="11" s="1"/>
  <c r="AF787" i="11"/>
  <c r="K788" i="11" s="1"/>
  <c r="L788" i="11" s="1"/>
  <c r="M788" i="11" s="1"/>
  <c r="P788" i="11"/>
  <c r="Q788" i="11" s="1"/>
  <c r="R788" i="11" s="1"/>
  <c r="F788" i="11"/>
  <c r="G788" i="11" s="1"/>
  <c r="H788" i="11" s="1"/>
  <c r="U788" i="11"/>
  <c r="V788" i="11" s="1"/>
  <c r="W788" i="11" s="1"/>
  <c r="AD788" i="11" l="1"/>
  <c r="AE788" i="11" s="1"/>
  <c r="A789" i="11" s="1"/>
  <c r="AB789" i="11" l="1"/>
  <c r="AC789" i="11" s="1"/>
  <c r="Z789" i="11"/>
  <c r="AA789" i="11" s="1"/>
  <c r="AF788" i="11"/>
  <c r="U789" i="11" s="1"/>
  <c r="V789" i="11" s="1"/>
  <c r="W789" i="11" s="1"/>
  <c r="K789" i="11"/>
  <c r="L789" i="11" s="1"/>
  <c r="M789" i="11" s="1"/>
  <c r="F789" i="11"/>
  <c r="G789" i="11" s="1"/>
  <c r="H789" i="11" s="1"/>
  <c r="P789" i="11" l="1"/>
  <c r="Q789" i="11" s="1"/>
  <c r="R789" i="11" s="1"/>
  <c r="AD789" i="11" s="1"/>
  <c r="AE789" i="11" s="1"/>
  <c r="A790" i="11" s="1"/>
  <c r="AB790" i="11" l="1"/>
  <c r="AC790" i="11" s="1"/>
  <c r="Z790" i="11"/>
  <c r="AA790" i="11" s="1"/>
  <c r="AF789" i="11"/>
  <c r="K790" i="11"/>
  <c r="L790" i="11" s="1"/>
  <c r="M790" i="11" s="1"/>
  <c r="P790" i="11"/>
  <c r="Q790" i="11" s="1"/>
  <c r="R790" i="11" s="1"/>
  <c r="F790" i="11"/>
  <c r="G790" i="11" s="1"/>
  <c r="H790" i="11" s="1"/>
  <c r="U790" i="11"/>
  <c r="V790" i="11" s="1"/>
  <c r="W790" i="11" s="1"/>
  <c r="AD790" i="11" l="1"/>
  <c r="AE790" i="11" s="1"/>
  <c r="A791" i="11" s="1"/>
  <c r="AB791" i="11" l="1"/>
  <c r="AC791" i="11" s="1"/>
  <c r="Z791" i="11"/>
  <c r="AA791" i="11" s="1"/>
  <c r="AF790" i="11"/>
  <c r="P791" i="11"/>
  <c r="Q791" i="11" s="1"/>
  <c r="R791" i="11" s="1"/>
  <c r="K791" i="11"/>
  <c r="L791" i="11" s="1"/>
  <c r="M791" i="11" s="1"/>
  <c r="F791" i="11"/>
  <c r="G791" i="11" s="1"/>
  <c r="H791" i="11" s="1"/>
  <c r="U791" i="11"/>
  <c r="V791" i="11" s="1"/>
  <c r="W791" i="11" s="1"/>
  <c r="AD791" i="11" l="1"/>
  <c r="AE791" i="11" s="1"/>
  <c r="AF791" i="11" s="1"/>
  <c r="AB792" i="11" l="1"/>
  <c r="AC792" i="11" s="1"/>
  <c r="Z792" i="11"/>
  <c r="AA792" i="11" s="1"/>
  <c r="A792" i="11"/>
  <c r="P792" i="11"/>
  <c r="Q792" i="11" s="1"/>
  <c r="R792" i="11" s="1"/>
  <c r="K792" i="11"/>
  <c r="L792" i="11" s="1"/>
  <c r="M792" i="11" s="1"/>
  <c r="F792" i="11"/>
  <c r="G792" i="11" s="1"/>
  <c r="H792" i="11" s="1"/>
  <c r="U792" i="11"/>
  <c r="V792" i="11" s="1"/>
  <c r="W792" i="11" s="1"/>
  <c r="AD792" i="11" l="1"/>
  <c r="AE792" i="11" s="1"/>
  <c r="A793" i="11" s="1"/>
  <c r="Z793" i="11" l="1"/>
  <c r="AA793" i="11" s="1"/>
  <c r="AB793" i="11"/>
  <c r="AC793" i="11" s="1"/>
  <c r="AF792" i="11"/>
  <c r="K793" i="11"/>
  <c r="L793" i="11" s="1"/>
  <c r="M793" i="11" s="1"/>
  <c r="P793" i="11"/>
  <c r="Q793" i="11" s="1"/>
  <c r="R793" i="11" s="1"/>
  <c r="F793" i="11"/>
  <c r="G793" i="11" s="1"/>
  <c r="H793" i="11" s="1"/>
  <c r="U793" i="11"/>
  <c r="V793" i="11" s="1"/>
  <c r="W793" i="11" s="1"/>
  <c r="AD793" i="11" l="1"/>
  <c r="AE793" i="11" s="1"/>
  <c r="A794" i="11" s="1"/>
  <c r="Z794" i="11" l="1"/>
  <c r="AA794" i="11" s="1"/>
  <c r="AB794" i="11"/>
  <c r="AC794" i="11" s="1"/>
  <c r="AF793" i="11"/>
  <c r="P794" i="11" s="1"/>
  <c r="Q794" i="11" s="1"/>
  <c r="R794" i="11" s="1"/>
  <c r="K794" i="11"/>
  <c r="L794" i="11" s="1"/>
  <c r="M794" i="11" s="1"/>
  <c r="F794" i="11"/>
  <c r="G794" i="11" s="1"/>
  <c r="H794" i="11" s="1"/>
  <c r="U794" i="11"/>
  <c r="V794" i="11" s="1"/>
  <c r="W794" i="11" s="1"/>
  <c r="AD794" i="11" l="1"/>
  <c r="AE794" i="11" s="1"/>
  <c r="A795" i="11" s="1"/>
  <c r="AB795" i="11" l="1"/>
  <c r="AC795" i="11" s="1"/>
  <c r="Z795" i="11"/>
  <c r="AA795" i="11" s="1"/>
  <c r="AF794" i="11"/>
  <c r="P795" i="11"/>
  <c r="Q795" i="11" s="1"/>
  <c r="R795" i="11" s="1"/>
  <c r="K795" i="11"/>
  <c r="L795" i="11" s="1"/>
  <c r="M795" i="11" s="1"/>
  <c r="F795" i="11"/>
  <c r="G795" i="11" s="1"/>
  <c r="H795" i="11" s="1"/>
  <c r="U795" i="11"/>
  <c r="V795" i="11" s="1"/>
  <c r="W795" i="11" s="1"/>
  <c r="AD795" i="11" l="1"/>
  <c r="AE795" i="11" s="1"/>
  <c r="A796" i="11" s="1"/>
  <c r="AB796" i="11" l="1"/>
  <c r="AC796" i="11" s="1"/>
  <c r="Z796" i="11"/>
  <c r="AA796" i="11" s="1"/>
  <c r="AF795" i="11"/>
  <c r="P796" i="11"/>
  <c r="Q796" i="11" s="1"/>
  <c r="R796" i="11" s="1"/>
  <c r="K796" i="11"/>
  <c r="L796" i="11" s="1"/>
  <c r="M796" i="11" s="1"/>
  <c r="F796" i="11"/>
  <c r="G796" i="11" s="1"/>
  <c r="H796" i="11" s="1"/>
  <c r="U796" i="11"/>
  <c r="V796" i="11" s="1"/>
  <c r="W796" i="11" s="1"/>
  <c r="AD796" i="11" l="1"/>
  <c r="AE796" i="11" s="1"/>
  <c r="A797" i="11" s="1"/>
  <c r="Z797" i="11" l="1"/>
  <c r="AA797" i="11" s="1"/>
  <c r="AB797" i="11"/>
  <c r="AC797" i="11" s="1"/>
  <c r="AF796" i="11"/>
  <c r="P797" i="11"/>
  <c r="Q797" i="11" s="1"/>
  <c r="R797" i="11" s="1"/>
  <c r="K797" i="11"/>
  <c r="L797" i="11" s="1"/>
  <c r="M797" i="11" s="1"/>
  <c r="F797" i="11"/>
  <c r="G797" i="11" s="1"/>
  <c r="H797" i="11" s="1"/>
  <c r="U797" i="11"/>
  <c r="V797" i="11" s="1"/>
  <c r="W797" i="11" s="1"/>
  <c r="AD797" i="11" l="1"/>
  <c r="AE797" i="11" s="1"/>
  <c r="A798" i="11" s="1"/>
  <c r="AB798" i="11" l="1"/>
  <c r="AC798" i="11" s="1"/>
  <c r="Z798" i="11"/>
  <c r="AA798" i="11" s="1"/>
  <c r="AF797" i="11"/>
  <c r="F798" i="11"/>
  <c r="G798" i="11" s="1"/>
  <c r="H798" i="11" s="1"/>
  <c r="P798" i="11"/>
  <c r="Q798" i="11" s="1"/>
  <c r="R798" i="11" s="1"/>
  <c r="K798" i="11"/>
  <c r="L798" i="11" s="1"/>
  <c r="M798" i="11" s="1"/>
  <c r="U798" i="11"/>
  <c r="V798" i="11" s="1"/>
  <c r="W798" i="11" s="1"/>
  <c r="AD798" i="11" l="1"/>
  <c r="AE798" i="11" s="1"/>
  <c r="A799" i="11" l="1"/>
  <c r="AF798" i="11"/>
  <c r="Z799" i="11"/>
  <c r="AA799" i="11" s="1"/>
  <c r="AB799" i="11"/>
  <c r="AC799" i="11" s="1"/>
  <c r="P799" i="11" l="1"/>
  <c r="Q799" i="11" s="1"/>
  <c r="R799" i="11" s="1"/>
  <c r="F799" i="11"/>
  <c r="G799" i="11" s="1"/>
  <c r="H799" i="11" s="1"/>
  <c r="K799" i="11"/>
  <c r="L799" i="11" s="1"/>
  <c r="M799" i="11" s="1"/>
  <c r="U799" i="11"/>
  <c r="V799" i="11" s="1"/>
  <c r="W799" i="11" s="1"/>
  <c r="AD799" i="11" l="1"/>
  <c r="AE799" i="11" s="1"/>
  <c r="A800" i="11" l="1"/>
  <c r="AF799" i="11"/>
  <c r="Z800" i="11"/>
  <c r="AA800" i="11" s="1"/>
  <c r="AB800" i="11"/>
  <c r="AC800" i="11" s="1"/>
  <c r="P800" i="11" l="1"/>
  <c r="Q800" i="11" s="1"/>
  <c r="R800" i="11" s="1"/>
  <c r="F800" i="11"/>
  <c r="G800" i="11" s="1"/>
  <c r="H800" i="11" s="1"/>
  <c r="K800" i="11"/>
  <c r="L800" i="11" s="1"/>
  <c r="M800" i="11" s="1"/>
  <c r="U800" i="11"/>
  <c r="V800" i="11" s="1"/>
  <c r="W800" i="11" s="1"/>
  <c r="AD800" i="11" l="1"/>
  <c r="AE800" i="11" s="1"/>
  <c r="A801" i="11" l="1"/>
  <c r="AF800" i="11"/>
  <c r="Z801" i="11"/>
  <c r="AA801" i="11" s="1"/>
  <c r="AB801" i="11"/>
  <c r="AC801" i="11" s="1"/>
  <c r="P801" i="11" l="1"/>
  <c r="Q801" i="11" s="1"/>
  <c r="R801" i="11" s="1"/>
  <c r="K801" i="11"/>
  <c r="L801" i="11" s="1"/>
  <c r="M801" i="11" s="1"/>
  <c r="F801" i="11"/>
  <c r="G801" i="11" s="1"/>
  <c r="H801" i="11" s="1"/>
  <c r="U801" i="11"/>
  <c r="V801" i="11" s="1"/>
  <c r="W801" i="11" s="1"/>
  <c r="AD801" i="11" l="1"/>
  <c r="AE801" i="11" s="1"/>
  <c r="A802" i="11" s="1"/>
  <c r="AB802" i="11" l="1"/>
  <c r="AC802" i="11" s="1"/>
  <c r="Z802" i="11"/>
  <c r="AA802" i="11" s="1"/>
  <c r="AF801" i="11"/>
  <c r="P802" i="11"/>
  <c r="Q802" i="11" s="1"/>
  <c r="R802" i="11" s="1"/>
  <c r="K802" i="11"/>
  <c r="L802" i="11" s="1"/>
  <c r="M802" i="11" s="1"/>
  <c r="F802" i="11"/>
  <c r="G802" i="11" s="1"/>
  <c r="H802" i="11" s="1"/>
  <c r="U802" i="11"/>
  <c r="V802" i="11" s="1"/>
  <c r="W802" i="11" s="1"/>
  <c r="AD802" i="11" l="1"/>
  <c r="AE802" i="11" s="1"/>
  <c r="A803" i="11" s="1"/>
  <c r="AB803" i="11" l="1"/>
  <c r="AC803" i="11" s="1"/>
  <c r="Z803" i="11"/>
  <c r="AA803" i="11" s="1"/>
  <c r="AF802" i="11"/>
  <c r="P803" i="11"/>
  <c r="Q803" i="11" s="1"/>
  <c r="R803" i="11" s="1"/>
  <c r="K803" i="11"/>
  <c r="L803" i="11" s="1"/>
  <c r="M803" i="11" s="1"/>
  <c r="F803" i="11"/>
  <c r="G803" i="11" s="1"/>
  <c r="H803" i="11" s="1"/>
  <c r="U803" i="11"/>
  <c r="V803" i="11" s="1"/>
  <c r="W803" i="11" s="1"/>
  <c r="AD803" i="11" l="1"/>
  <c r="AE803" i="11" s="1"/>
  <c r="A804" i="11" s="1"/>
  <c r="AB804" i="11" l="1"/>
  <c r="AC804" i="11" s="1"/>
  <c r="Z804" i="11"/>
  <c r="AA804" i="11" s="1"/>
  <c r="AF803" i="11"/>
  <c r="P804" i="11"/>
  <c r="Q804" i="11" s="1"/>
  <c r="R804" i="11" s="1"/>
  <c r="K804" i="11"/>
  <c r="L804" i="11" s="1"/>
  <c r="M804" i="11" s="1"/>
  <c r="F804" i="11"/>
  <c r="G804" i="11" s="1"/>
  <c r="H804" i="11" s="1"/>
  <c r="U804" i="11"/>
  <c r="V804" i="11" s="1"/>
  <c r="W804" i="11" s="1"/>
  <c r="AD804" i="11" l="1"/>
  <c r="AE804" i="11" s="1"/>
  <c r="A805" i="11" s="1"/>
  <c r="AB805" i="11" l="1"/>
  <c r="AC805" i="11" s="1"/>
  <c r="Z805" i="11"/>
  <c r="AA805" i="11" s="1"/>
  <c r="AF804" i="11"/>
  <c r="P805" i="11" s="1"/>
  <c r="Q805" i="11" s="1"/>
  <c r="R805" i="11" s="1"/>
  <c r="F805" i="11"/>
  <c r="G805" i="11" s="1"/>
  <c r="H805" i="11" s="1"/>
  <c r="K805" i="11"/>
  <c r="L805" i="11" s="1"/>
  <c r="M805" i="11" s="1"/>
  <c r="U805" i="11"/>
  <c r="V805" i="11" s="1"/>
  <c r="W805" i="11" s="1"/>
  <c r="AD805" i="11" l="1"/>
  <c r="AE805" i="11" s="1"/>
  <c r="A806" i="11" l="1"/>
  <c r="AF805" i="11"/>
  <c r="Z806" i="11"/>
  <c r="AA806" i="11" s="1"/>
  <c r="AB806" i="11"/>
  <c r="AC806" i="11" s="1"/>
  <c r="P806" i="11" l="1"/>
  <c r="Q806" i="11" s="1"/>
  <c r="R806" i="11" s="1"/>
  <c r="K806" i="11"/>
  <c r="L806" i="11" s="1"/>
  <c r="M806" i="11" s="1"/>
  <c r="F806" i="11"/>
  <c r="G806" i="11" s="1"/>
  <c r="H806" i="11" s="1"/>
  <c r="U806" i="11"/>
  <c r="V806" i="11" s="1"/>
  <c r="W806" i="11" s="1"/>
  <c r="AD806" i="11" l="1"/>
  <c r="AE806" i="11" s="1"/>
  <c r="A807" i="11" s="1"/>
  <c r="Z807" i="11" l="1"/>
  <c r="AA807" i="11" s="1"/>
  <c r="AB807" i="11"/>
  <c r="AC807" i="11" s="1"/>
  <c r="AF806" i="11"/>
  <c r="K807" i="11" s="1"/>
  <c r="L807" i="11" s="1"/>
  <c r="M807" i="11" s="1"/>
  <c r="F807" i="11"/>
  <c r="G807" i="11" s="1"/>
  <c r="H807" i="11" s="1"/>
  <c r="U807" i="11"/>
  <c r="V807" i="11" s="1"/>
  <c r="W807" i="11" s="1"/>
  <c r="P807" i="11" l="1"/>
  <c r="Q807" i="11" s="1"/>
  <c r="R807" i="11" s="1"/>
  <c r="AD807" i="11" s="1"/>
  <c r="AE807" i="11" s="1"/>
  <c r="A808" i="11" s="1"/>
  <c r="AB808" i="11" l="1"/>
  <c r="AC808" i="11" s="1"/>
  <c r="Z808" i="11"/>
  <c r="AA808" i="11" s="1"/>
  <c r="AF807" i="11"/>
  <c r="F808" i="11"/>
  <c r="G808" i="11" s="1"/>
  <c r="H808" i="11" s="1"/>
  <c r="P808" i="11"/>
  <c r="Q808" i="11" s="1"/>
  <c r="R808" i="11" s="1"/>
  <c r="K808" i="11"/>
  <c r="L808" i="11" s="1"/>
  <c r="M808" i="11" s="1"/>
  <c r="U808" i="11"/>
  <c r="V808" i="11" s="1"/>
  <c r="W808" i="11" s="1"/>
  <c r="AD808" i="11" l="1"/>
  <c r="AE808" i="11" s="1"/>
  <c r="A809" i="11" l="1"/>
  <c r="AF808" i="11"/>
  <c r="Z809" i="11"/>
  <c r="AA809" i="11" s="1"/>
  <c r="AB809" i="11"/>
  <c r="AC809" i="11" s="1"/>
  <c r="K809" i="11" l="1"/>
  <c r="L809" i="11" s="1"/>
  <c r="M809" i="11" s="1"/>
  <c r="P809" i="11"/>
  <c r="Q809" i="11" s="1"/>
  <c r="R809" i="11" s="1"/>
  <c r="F809" i="11"/>
  <c r="G809" i="11" s="1"/>
  <c r="H809" i="11" s="1"/>
  <c r="U809" i="11"/>
  <c r="V809" i="11" s="1"/>
  <c r="W809" i="11" s="1"/>
  <c r="AD809" i="11" l="1"/>
  <c r="AE809" i="11" s="1"/>
  <c r="A810" i="11" s="1"/>
  <c r="Z810" i="11"/>
  <c r="AA810" i="11" s="1"/>
  <c r="AB810" i="11"/>
  <c r="AC810" i="11" s="1"/>
  <c r="AF809" i="11" l="1"/>
  <c r="P810" i="11" s="1"/>
  <c r="Q810" i="11" s="1"/>
  <c r="R810" i="11" s="1"/>
  <c r="F810" i="11"/>
  <c r="G810" i="11" s="1"/>
  <c r="H810" i="11" s="1"/>
  <c r="K810" i="11"/>
  <c r="L810" i="11" s="1"/>
  <c r="M810" i="11" s="1"/>
  <c r="U810" i="11"/>
  <c r="V810" i="11" s="1"/>
  <c r="W810" i="11" s="1"/>
  <c r="AD810" i="11" l="1"/>
  <c r="AE810" i="11" s="1"/>
  <c r="A811" i="11" l="1"/>
  <c r="AF810" i="11"/>
  <c r="Z811" i="11"/>
  <c r="AA811" i="11" s="1"/>
  <c r="AB811" i="11"/>
  <c r="AC811" i="11" s="1"/>
  <c r="K811" i="11" l="1"/>
  <c r="L811" i="11" s="1"/>
  <c r="M811" i="11" s="1"/>
  <c r="P811" i="11"/>
  <c r="Q811" i="11" s="1"/>
  <c r="R811" i="11" s="1"/>
  <c r="F811" i="11"/>
  <c r="G811" i="11" s="1"/>
  <c r="H811" i="11" s="1"/>
  <c r="U811" i="11"/>
  <c r="V811" i="11" s="1"/>
  <c r="W811" i="11" s="1"/>
  <c r="AD811" i="11" l="1"/>
  <c r="AE811" i="11" s="1"/>
  <c r="A812" i="11" s="1"/>
  <c r="AB812" i="11" l="1"/>
  <c r="AC812" i="11" s="1"/>
  <c r="Z812" i="11"/>
  <c r="AA812" i="11" s="1"/>
  <c r="AF811" i="11"/>
  <c r="K812" i="11"/>
  <c r="L812" i="11" s="1"/>
  <c r="M812" i="11" s="1"/>
  <c r="P812" i="11"/>
  <c r="Q812" i="11" s="1"/>
  <c r="R812" i="11" s="1"/>
  <c r="F812" i="11"/>
  <c r="G812" i="11" s="1"/>
  <c r="H812" i="11" s="1"/>
  <c r="U812" i="11"/>
  <c r="V812" i="11" s="1"/>
  <c r="W812" i="11" s="1"/>
  <c r="AD812" i="11" l="1"/>
  <c r="AE812" i="11" s="1"/>
  <c r="A813" i="11" s="1"/>
  <c r="Z813" i="11" l="1"/>
  <c r="AA813" i="11" s="1"/>
  <c r="AB813" i="11"/>
  <c r="AC813" i="11" s="1"/>
  <c r="AF812" i="11"/>
  <c r="K813" i="11"/>
  <c r="L813" i="11" s="1"/>
  <c r="M813" i="11" s="1"/>
  <c r="F813" i="11"/>
  <c r="G813" i="11" s="1"/>
  <c r="H813" i="11" s="1"/>
  <c r="P813" i="11"/>
  <c r="Q813" i="11" s="1"/>
  <c r="R813" i="11" s="1"/>
  <c r="U813" i="11"/>
  <c r="V813" i="11" s="1"/>
  <c r="W813" i="11" s="1"/>
  <c r="AD813" i="11" l="1"/>
  <c r="AE813" i="11" s="1"/>
  <c r="A814" i="11" l="1"/>
  <c r="AF813" i="11"/>
  <c r="Z814" i="11"/>
  <c r="AA814" i="11" s="1"/>
  <c r="AB814" i="11"/>
  <c r="AC814" i="11" s="1"/>
  <c r="P814" i="11" l="1"/>
  <c r="Q814" i="11" s="1"/>
  <c r="R814" i="11" s="1"/>
  <c r="K814" i="11"/>
  <c r="L814" i="11" s="1"/>
  <c r="M814" i="11" s="1"/>
  <c r="F814" i="11"/>
  <c r="G814" i="11" s="1"/>
  <c r="H814" i="11" s="1"/>
  <c r="U814" i="11"/>
  <c r="V814" i="11" s="1"/>
  <c r="W814" i="11" s="1"/>
  <c r="AD814" i="11" l="1"/>
  <c r="AE814" i="11" s="1"/>
  <c r="A815" i="11" s="1"/>
  <c r="Z815" i="11" l="1"/>
  <c r="AA815" i="11" s="1"/>
  <c r="AB815" i="11"/>
  <c r="AC815" i="11" s="1"/>
  <c r="AF814" i="11"/>
  <c r="P815" i="11"/>
  <c r="Q815" i="11" s="1"/>
  <c r="R815" i="11" s="1"/>
  <c r="F815" i="11"/>
  <c r="G815" i="11" s="1"/>
  <c r="H815" i="11" s="1"/>
  <c r="K815" i="11"/>
  <c r="L815" i="11" s="1"/>
  <c r="M815" i="11" s="1"/>
  <c r="U815" i="11"/>
  <c r="V815" i="11" s="1"/>
  <c r="W815" i="11" s="1"/>
  <c r="AD815" i="11" l="1"/>
  <c r="AE815" i="11" s="1"/>
  <c r="A816" i="11" l="1"/>
  <c r="AF815" i="11"/>
  <c r="Z816" i="11"/>
  <c r="AA816" i="11" s="1"/>
  <c r="AB816" i="11"/>
  <c r="AC816" i="11" s="1"/>
  <c r="F816" i="11" l="1"/>
  <c r="G816" i="11" s="1"/>
  <c r="H816" i="11" s="1"/>
  <c r="K816" i="11"/>
  <c r="L816" i="11" s="1"/>
  <c r="M816" i="11" s="1"/>
  <c r="P816" i="11"/>
  <c r="Q816" i="11" s="1"/>
  <c r="R816" i="11" s="1"/>
  <c r="U816" i="11"/>
  <c r="V816" i="11" s="1"/>
  <c r="W816" i="11" s="1"/>
  <c r="AD816" i="11" l="1"/>
  <c r="AE816" i="11" s="1"/>
  <c r="A817" i="11" l="1"/>
  <c r="AF816" i="11"/>
  <c r="Z817" i="11"/>
  <c r="AA817" i="11" s="1"/>
  <c r="AB817" i="11"/>
  <c r="AC817" i="11" s="1"/>
  <c r="K817" i="11" l="1"/>
  <c r="L817" i="11" s="1"/>
  <c r="M817" i="11" s="1"/>
  <c r="P817" i="11"/>
  <c r="Q817" i="11" s="1"/>
  <c r="R817" i="11" s="1"/>
  <c r="F817" i="11"/>
  <c r="G817" i="11" s="1"/>
  <c r="H817" i="11" s="1"/>
  <c r="U817" i="11"/>
  <c r="V817" i="11" s="1"/>
  <c r="W817" i="11" s="1"/>
  <c r="AD817" i="11" l="1"/>
  <c r="AE817" i="11" s="1"/>
  <c r="A818" i="11" s="1"/>
  <c r="Z818" i="11" l="1"/>
  <c r="AA818" i="11" s="1"/>
  <c r="AB818" i="11"/>
  <c r="AC818" i="11" s="1"/>
  <c r="AF817" i="11"/>
  <c r="U818" i="11" s="1"/>
  <c r="V818" i="11" s="1"/>
  <c r="W818" i="11" s="1"/>
  <c r="F818" i="11"/>
  <c r="G818" i="11" s="1"/>
  <c r="H818" i="11" s="1"/>
  <c r="K818" i="11"/>
  <c r="L818" i="11" s="1"/>
  <c r="M818" i="11" s="1"/>
  <c r="P818" i="11" l="1"/>
  <c r="Q818" i="11" s="1"/>
  <c r="R818" i="11" s="1"/>
  <c r="AD818" i="11" s="1"/>
  <c r="AE818" i="11" s="1"/>
  <c r="A819" i="11" l="1"/>
  <c r="AF818" i="11"/>
  <c r="Z819" i="11"/>
  <c r="AA819" i="11" s="1"/>
  <c r="AB819" i="11"/>
  <c r="AC819" i="11" s="1"/>
  <c r="F819" i="11" l="1"/>
  <c r="G819" i="11" s="1"/>
  <c r="H819" i="11" s="1"/>
  <c r="K819" i="11"/>
  <c r="L819" i="11" s="1"/>
  <c r="M819" i="11" s="1"/>
  <c r="P819" i="11"/>
  <c r="Q819" i="11" s="1"/>
  <c r="R819" i="11" s="1"/>
  <c r="U819" i="11"/>
  <c r="V819" i="11" s="1"/>
  <c r="W819" i="11" s="1"/>
  <c r="AD819" i="11" l="1"/>
  <c r="AE819" i="11" s="1"/>
  <c r="A820" i="11" l="1"/>
  <c r="AF819" i="11"/>
  <c r="Z820" i="11"/>
  <c r="AA820" i="11" s="1"/>
  <c r="AB820" i="11"/>
  <c r="AC820" i="11" s="1"/>
  <c r="P820" i="11" l="1"/>
  <c r="Q820" i="11" s="1"/>
  <c r="R820" i="11" s="1"/>
  <c r="K820" i="11"/>
  <c r="L820" i="11" s="1"/>
  <c r="M820" i="11" s="1"/>
  <c r="F820" i="11"/>
  <c r="G820" i="11" s="1"/>
  <c r="H820" i="11" s="1"/>
  <c r="U820" i="11"/>
  <c r="V820" i="11" s="1"/>
  <c r="W820" i="11" s="1"/>
  <c r="AD820" i="11" l="1"/>
  <c r="AE820" i="11" s="1"/>
  <c r="AF820" i="11" s="1"/>
  <c r="Z821" i="11" l="1"/>
  <c r="AA821" i="11" s="1"/>
  <c r="A821" i="11"/>
  <c r="AB821" i="11"/>
  <c r="AC821" i="11" s="1"/>
  <c r="F821" i="11"/>
  <c r="G821" i="11" s="1"/>
  <c r="H821" i="11" s="1"/>
  <c r="K821" i="11"/>
  <c r="L821" i="11" s="1"/>
  <c r="M821" i="11" s="1"/>
  <c r="P821" i="11"/>
  <c r="Q821" i="11" s="1"/>
  <c r="R821" i="11" s="1"/>
  <c r="U821" i="11"/>
  <c r="V821" i="11" s="1"/>
  <c r="W821" i="11" s="1"/>
  <c r="AD821" i="11" l="1"/>
  <c r="AE821" i="11" s="1"/>
  <c r="A822" i="11" l="1"/>
  <c r="AF821" i="11"/>
  <c r="Z822" i="11"/>
  <c r="AA822" i="11" s="1"/>
  <c r="AB822" i="11"/>
  <c r="AC822" i="11" s="1"/>
  <c r="P822" i="11" l="1"/>
  <c r="Q822" i="11" s="1"/>
  <c r="R822" i="11" s="1"/>
  <c r="F822" i="11"/>
  <c r="G822" i="11" s="1"/>
  <c r="H822" i="11" s="1"/>
  <c r="K822" i="11"/>
  <c r="L822" i="11" s="1"/>
  <c r="M822" i="11" s="1"/>
  <c r="U822" i="11"/>
  <c r="V822" i="11" s="1"/>
  <c r="W822" i="11" s="1"/>
  <c r="AD822" i="11" l="1"/>
  <c r="AE822" i="11" s="1"/>
  <c r="A823" i="11" l="1"/>
  <c r="AF822" i="11"/>
  <c r="Z823" i="11"/>
  <c r="AA823" i="11" s="1"/>
  <c r="AB823" i="11"/>
  <c r="AC823" i="11" s="1"/>
  <c r="P823" i="11" l="1"/>
  <c r="Q823" i="11" s="1"/>
  <c r="R823" i="11" s="1"/>
  <c r="K823" i="11"/>
  <c r="L823" i="11" s="1"/>
  <c r="M823" i="11" s="1"/>
  <c r="F823" i="11"/>
  <c r="G823" i="11" s="1"/>
  <c r="H823" i="11" s="1"/>
  <c r="U823" i="11"/>
  <c r="V823" i="11" s="1"/>
  <c r="W823" i="11" s="1"/>
  <c r="AD823" i="11" l="1"/>
  <c r="AE823" i="11" s="1"/>
  <c r="A824" i="11" l="1"/>
  <c r="AF823" i="11"/>
  <c r="Z824" i="11"/>
  <c r="AA824" i="11" s="1"/>
  <c r="AB824" i="11"/>
  <c r="AC824" i="11" s="1"/>
  <c r="F824" i="11" l="1"/>
  <c r="G824" i="11" s="1"/>
  <c r="H824" i="11" s="1"/>
  <c r="P824" i="11"/>
  <c r="Q824" i="11" s="1"/>
  <c r="R824" i="11" s="1"/>
  <c r="K824" i="11"/>
  <c r="L824" i="11" s="1"/>
  <c r="M824" i="11" s="1"/>
  <c r="U824" i="11"/>
  <c r="V824" i="11" s="1"/>
  <c r="W824" i="11" s="1"/>
  <c r="AD824" i="11" l="1"/>
  <c r="AE824" i="11" s="1"/>
  <c r="A825" i="11" l="1"/>
  <c r="AF824" i="11"/>
  <c r="AB825" i="11"/>
  <c r="AC825" i="11" s="1"/>
  <c r="Z825" i="11"/>
  <c r="AA825" i="11" s="1"/>
  <c r="K825" i="11" l="1"/>
  <c r="L825" i="11" s="1"/>
  <c r="M825" i="11" s="1"/>
  <c r="P825" i="11"/>
  <c r="Q825" i="11" s="1"/>
  <c r="R825" i="11" s="1"/>
  <c r="F825" i="11"/>
  <c r="G825" i="11" s="1"/>
  <c r="H825" i="11" s="1"/>
  <c r="U825" i="11"/>
  <c r="V825" i="11" s="1"/>
  <c r="W825" i="11" s="1"/>
  <c r="AD825" i="11" l="1"/>
  <c r="AE825" i="11" s="1"/>
  <c r="A826" i="11" s="1"/>
  <c r="AB826" i="11" l="1"/>
  <c r="AC826" i="11" s="1"/>
  <c r="Z826" i="11"/>
  <c r="AA826" i="11" s="1"/>
  <c r="AF825" i="11"/>
  <c r="P826" i="11"/>
  <c r="Q826" i="11" s="1"/>
  <c r="R826" i="11" s="1"/>
  <c r="F826" i="11"/>
  <c r="G826" i="11" s="1"/>
  <c r="H826" i="11" s="1"/>
  <c r="K826" i="11"/>
  <c r="L826" i="11" s="1"/>
  <c r="M826" i="11" s="1"/>
  <c r="U826" i="11"/>
  <c r="V826" i="11" s="1"/>
  <c r="W826" i="11" s="1"/>
  <c r="AD826" i="11" l="1"/>
  <c r="AE826" i="11" s="1"/>
  <c r="A827" i="11" l="1"/>
  <c r="AF826" i="11"/>
  <c r="AB827" i="11"/>
  <c r="AC827" i="11" s="1"/>
  <c r="Z827" i="11"/>
  <c r="AA827" i="11" s="1"/>
  <c r="P827" i="11" l="1"/>
  <c r="Q827" i="11" s="1"/>
  <c r="R827" i="11" s="1"/>
  <c r="F827" i="11"/>
  <c r="G827" i="11" s="1"/>
  <c r="H827" i="11" s="1"/>
  <c r="K827" i="11"/>
  <c r="L827" i="11" s="1"/>
  <c r="M827" i="11" s="1"/>
  <c r="U827" i="11"/>
  <c r="V827" i="11" s="1"/>
  <c r="W827" i="11" s="1"/>
  <c r="AD827" i="11" l="1"/>
  <c r="AE827" i="11" s="1"/>
  <c r="A828" i="11" l="1"/>
  <c r="AF827" i="11"/>
  <c r="Z828" i="11"/>
  <c r="AA828" i="11" s="1"/>
  <c r="AB828" i="11"/>
  <c r="AC828" i="11" s="1"/>
  <c r="P828" i="11" l="1"/>
  <c r="Q828" i="11" s="1"/>
  <c r="R828" i="11" s="1"/>
  <c r="K828" i="11"/>
  <c r="L828" i="11" s="1"/>
  <c r="M828" i="11" s="1"/>
  <c r="F828" i="11"/>
  <c r="G828" i="11" s="1"/>
  <c r="H828" i="11" s="1"/>
  <c r="U828" i="11"/>
  <c r="V828" i="11" s="1"/>
  <c r="W828" i="11" s="1"/>
  <c r="AD828" i="11" l="1"/>
  <c r="AE828" i="11" s="1"/>
  <c r="A829" i="11" s="1"/>
  <c r="Z829" i="11" l="1"/>
  <c r="AA829" i="11" s="1"/>
  <c r="AB829" i="11"/>
  <c r="AC829" i="11" s="1"/>
  <c r="AF828" i="11"/>
  <c r="K829" i="11" s="1"/>
  <c r="L829" i="11" s="1"/>
  <c r="M829" i="11" s="1"/>
  <c r="F829" i="11"/>
  <c r="G829" i="11" s="1"/>
  <c r="H829" i="11" s="1"/>
  <c r="U829" i="11"/>
  <c r="V829" i="11" s="1"/>
  <c r="W829" i="11" s="1"/>
  <c r="P829" i="11" l="1"/>
  <c r="Q829" i="11" s="1"/>
  <c r="R829" i="11" s="1"/>
  <c r="AD829" i="11" s="1"/>
  <c r="AE829" i="11" s="1"/>
  <c r="A830" i="11" l="1"/>
  <c r="D92" i="4" s="1"/>
  <c r="AF829" i="11"/>
  <c r="U830" i="11" s="1"/>
  <c r="V830" i="11" s="1"/>
  <c r="W830" i="11" s="1"/>
  <c r="Z830" i="11"/>
  <c r="AA830" i="11" s="1"/>
  <c r="AB830" i="11"/>
  <c r="AC830" i="11" s="1"/>
  <c r="K830" i="11"/>
  <c r="L830" i="11" s="1"/>
  <c r="M830" i="11" s="1"/>
  <c r="P830" i="11"/>
  <c r="Q830" i="11" s="1"/>
  <c r="R830" i="11" s="1"/>
  <c r="F830" i="11"/>
  <c r="G830" i="11" s="1"/>
  <c r="H830" i="11" s="1"/>
  <c r="AD830" i="11" l="1"/>
  <c r="AE830" i="11" s="1"/>
  <c r="A831" i="11" s="1"/>
  <c r="AB831" i="11" l="1"/>
  <c r="AC831" i="11" s="1"/>
  <c r="Z831" i="11"/>
  <c r="AA831" i="11" s="1"/>
  <c r="AF830" i="11"/>
  <c r="P831" i="11" s="1"/>
  <c r="Q831" i="11" s="1"/>
  <c r="R831" i="11" s="1"/>
  <c r="K831" i="11"/>
  <c r="L831" i="11" s="1"/>
  <c r="M831" i="11" s="1"/>
  <c r="F831" i="11"/>
  <c r="G831" i="11" s="1"/>
  <c r="H831" i="11" s="1"/>
  <c r="U831" i="11"/>
  <c r="V831" i="11" s="1"/>
  <c r="W831" i="11" s="1"/>
  <c r="AD831" i="11" l="1"/>
  <c r="AE831" i="11" s="1"/>
  <c r="AF831" i="11" s="1"/>
  <c r="Z832" i="11" l="1"/>
  <c r="AA832" i="11" s="1"/>
  <c r="A832" i="11"/>
  <c r="AB832" i="11"/>
  <c r="AC832" i="11" s="1"/>
  <c r="F832" i="11"/>
  <c r="G832" i="11" s="1"/>
  <c r="H832" i="11" s="1"/>
  <c r="K832" i="11"/>
  <c r="L832" i="11" s="1"/>
  <c r="M832" i="11" s="1"/>
  <c r="P832" i="11"/>
  <c r="Q832" i="11" s="1"/>
  <c r="R832" i="11" s="1"/>
  <c r="U832" i="11"/>
  <c r="V832" i="11" s="1"/>
  <c r="W832" i="11" s="1"/>
  <c r="AD832" i="11" l="1"/>
  <c r="AE832" i="11" s="1"/>
  <c r="A833" i="11" l="1"/>
  <c r="AF832" i="11"/>
  <c r="AB833" i="11"/>
  <c r="AC833" i="11" s="1"/>
  <c r="Z833" i="11"/>
  <c r="AA833" i="11" s="1"/>
  <c r="F833" i="11" l="1"/>
  <c r="G833" i="11" s="1"/>
  <c r="H833" i="11" s="1"/>
  <c r="P833" i="11"/>
  <c r="Q833" i="11" s="1"/>
  <c r="R833" i="11" s="1"/>
  <c r="K833" i="11"/>
  <c r="L833" i="11" s="1"/>
  <c r="M833" i="11" s="1"/>
  <c r="U833" i="11"/>
  <c r="V833" i="11" s="1"/>
  <c r="W833" i="11" s="1"/>
  <c r="AD833" i="11" l="1"/>
  <c r="AE833" i="11" s="1"/>
  <c r="A834" i="11" l="1"/>
  <c r="AF833" i="11"/>
  <c r="Z834" i="11"/>
  <c r="AA834" i="11" s="1"/>
  <c r="AB834" i="11"/>
  <c r="AC834" i="11" s="1"/>
  <c r="P834" i="11" l="1"/>
  <c r="Q834" i="11" s="1"/>
  <c r="R834" i="11" s="1"/>
  <c r="K834" i="11"/>
  <c r="L834" i="11" s="1"/>
  <c r="M834" i="11" s="1"/>
  <c r="F834" i="11"/>
  <c r="G834" i="11" s="1"/>
  <c r="H834" i="11" s="1"/>
  <c r="U834" i="11"/>
  <c r="V834" i="11" s="1"/>
  <c r="W834" i="11" s="1"/>
  <c r="AD834" i="11" l="1"/>
  <c r="AE834" i="11" s="1"/>
  <c r="A835" i="11" s="1"/>
  <c r="AB835" i="11" l="1"/>
  <c r="AC835" i="11" s="1"/>
  <c r="Z835" i="11"/>
  <c r="AA835" i="11" s="1"/>
  <c r="AF834" i="11"/>
  <c r="U835" i="11" s="1"/>
  <c r="V835" i="11" s="1"/>
  <c r="W835" i="11" s="1"/>
  <c r="P835" i="11"/>
  <c r="Q835" i="11" s="1"/>
  <c r="R835" i="11" s="1"/>
  <c r="F835" i="11"/>
  <c r="G835" i="11" s="1"/>
  <c r="H835" i="11" s="1"/>
  <c r="K835" i="11"/>
  <c r="L835" i="11" s="1"/>
  <c r="M835" i="11" s="1"/>
  <c r="AD835" i="11" l="1"/>
  <c r="AE835" i="11" s="1"/>
  <c r="A836" i="11" l="1"/>
  <c r="AF835" i="11"/>
  <c r="Z836" i="11"/>
  <c r="AA836" i="11" s="1"/>
  <c r="AB836" i="11"/>
  <c r="AC836" i="11" s="1"/>
  <c r="P836" i="11" l="1"/>
  <c r="Q836" i="11" s="1"/>
  <c r="R836" i="11" s="1"/>
  <c r="K836" i="11"/>
  <c r="L836" i="11" s="1"/>
  <c r="M836" i="11" s="1"/>
  <c r="F836" i="11"/>
  <c r="G836" i="11" s="1"/>
  <c r="H836" i="11" s="1"/>
  <c r="U836" i="11"/>
  <c r="V836" i="11" s="1"/>
  <c r="W836" i="11" s="1"/>
  <c r="AD836" i="11" l="1"/>
  <c r="AE836" i="11" s="1"/>
  <c r="A837" i="11" s="1"/>
  <c r="Z837" i="11" l="1"/>
  <c r="AA837" i="11" s="1"/>
  <c r="AB837" i="11"/>
  <c r="AC837" i="11" s="1"/>
  <c r="AF836" i="11"/>
  <c r="U837" i="11" s="1"/>
  <c r="V837" i="11" s="1"/>
  <c r="W837" i="11" s="1"/>
  <c r="P837" i="11"/>
  <c r="Q837" i="11" s="1"/>
  <c r="R837" i="11" s="1"/>
  <c r="F837" i="11"/>
  <c r="G837" i="11" s="1"/>
  <c r="H837" i="11" s="1"/>
  <c r="K837" i="11"/>
  <c r="L837" i="11" s="1"/>
  <c r="M837" i="11" s="1"/>
  <c r="AD837" i="11" l="1"/>
  <c r="AE837" i="11" s="1"/>
  <c r="A838" i="11" l="1"/>
  <c r="AF837" i="11"/>
  <c r="Z838" i="11"/>
  <c r="AA838" i="11" s="1"/>
  <c r="AB838" i="11"/>
  <c r="AC838" i="11" s="1"/>
  <c r="P838" i="11" l="1"/>
  <c r="Q838" i="11" s="1"/>
  <c r="R838" i="11" s="1"/>
  <c r="F838" i="11"/>
  <c r="G838" i="11" s="1"/>
  <c r="H838" i="11" s="1"/>
  <c r="K838" i="11"/>
  <c r="L838" i="11" s="1"/>
  <c r="M838" i="11" s="1"/>
  <c r="U838" i="11"/>
  <c r="V838" i="11" s="1"/>
  <c r="W838" i="11" s="1"/>
  <c r="AD838" i="11" l="1"/>
  <c r="AE838" i="11" s="1"/>
  <c r="AF838" i="11" s="1"/>
  <c r="A839" i="11" l="1"/>
  <c r="Z839" i="11"/>
  <c r="AA839" i="11" s="1"/>
  <c r="AB839" i="11"/>
  <c r="AC839" i="11" s="1"/>
  <c r="K839" i="11"/>
  <c r="L839" i="11" s="1"/>
  <c r="M839" i="11" s="1"/>
  <c r="F839" i="11"/>
  <c r="G839" i="11" s="1"/>
  <c r="H839" i="11" s="1"/>
  <c r="P839" i="11"/>
  <c r="Q839" i="11" s="1"/>
  <c r="R839" i="11" s="1"/>
  <c r="U839" i="11"/>
  <c r="V839" i="11" s="1"/>
  <c r="W839" i="11" s="1"/>
  <c r="AD839" i="11" l="1"/>
  <c r="AE839" i="11" s="1"/>
  <c r="A840" i="11" l="1"/>
  <c r="AF839" i="11"/>
  <c r="Z840" i="11"/>
  <c r="AA840" i="11" s="1"/>
  <c r="AB840" i="11"/>
  <c r="AC840" i="11" s="1"/>
  <c r="P840" i="11" l="1"/>
  <c r="Q840" i="11" s="1"/>
  <c r="R840" i="11" s="1"/>
  <c r="F840" i="11"/>
  <c r="G840" i="11" s="1"/>
  <c r="H840" i="11" s="1"/>
  <c r="K840" i="11"/>
  <c r="L840" i="11" s="1"/>
  <c r="M840" i="11" s="1"/>
  <c r="U840" i="11"/>
  <c r="V840" i="11" s="1"/>
  <c r="W840" i="11" s="1"/>
  <c r="AD840" i="11" l="1"/>
  <c r="AE840" i="11" s="1"/>
  <c r="A841" i="11" l="1"/>
  <c r="AF840" i="11"/>
  <c r="AB841" i="11"/>
  <c r="AC841" i="11" s="1"/>
  <c r="Z841" i="11"/>
  <c r="AA841" i="11" s="1"/>
  <c r="P841" i="11" l="1"/>
  <c r="Q841" i="11" s="1"/>
  <c r="R841" i="11" s="1"/>
  <c r="K841" i="11"/>
  <c r="L841" i="11" s="1"/>
  <c r="M841" i="11" s="1"/>
  <c r="F841" i="11"/>
  <c r="G841" i="11" s="1"/>
  <c r="H841" i="11" s="1"/>
  <c r="U841" i="11"/>
  <c r="V841" i="11" s="1"/>
  <c r="W841" i="11" s="1"/>
  <c r="AD841" i="11" l="1"/>
  <c r="AE841" i="11" s="1"/>
  <c r="A842" i="11" s="1"/>
  <c r="AB842" i="11"/>
  <c r="AC842" i="11" s="1"/>
  <c r="Z842" i="11" l="1"/>
  <c r="AA842" i="11" s="1"/>
  <c r="AF841" i="11"/>
  <c r="P842" i="11"/>
  <c r="Q842" i="11" s="1"/>
  <c r="R842" i="11" s="1"/>
  <c r="K842" i="11"/>
  <c r="L842" i="11" s="1"/>
  <c r="M842" i="11" s="1"/>
  <c r="F842" i="11"/>
  <c r="G842" i="11" s="1"/>
  <c r="H842" i="11" s="1"/>
  <c r="U842" i="11"/>
  <c r="V842" i="11" s="1"/>
  <c r="W842" i="11" s="1"/>
  <c r="AD842" i="11" l="1"/>
  <c r="AE842" i="11" s="1"/>
  <c r="A843" i="11" s="1"/>
  <c r="AB843" i="11" l="1"/>
  <c r="AC843" i="11" s="1"/>
  <c r="Z843" i="11"/>
  <c r="AA843" i="11" s="1"/>
  <c r="AF842" i="11"/>
  <c r="U843" i="11" s="1"/>
  <c r="V843" i="11" s="1"/>
  <c r="W843" i="11" s="1"/>
  <c r="P843" i="11"/>
  <c r="Q843" i="11" s="1"/>
  <c r="R843" i="11" s="1"/>
  <c r="F843" i="11"/>
  <c r="G843" i="11" s="1"/>
  <c r="H843" i="11" s="1"/>
  <c r="K843" i="11"/>
  <c r="L843" i="11" s="1"/>
  <c r="M843" i="11" s="1"/>
  <c r="AD843" i="11" l="1"/>
  <c r="AE843" i="11" s="1"/>
  <c r="A844" i="11" s="1"/>
  <c r="AB844" i="11" l="1"/>
  <c r="AC844" i="11" s="1"/>
  <c r="Z844" i="11"/>
  <c r="AA844" i="11" s="1"/>
  <c r="AF843" i="11"/>
  <c r="K844" i="11"/>
  <c r="L844" i="11" s="1"/>
  <c r="M844" i="11" s="1"/>
  <c r="P844" i="11"/>
  <c r="Q844" i="11" s="1"/>
  <c r="R844" i="11" s="1"/>
  <c r="F844" i="11"/>
  <c r="G844" i="11" s="1"/>
  <c r="H844" i="11" s="1"/>
  <c r="U844" i="11"/>
  <c r="V844" i="11" s="1"/>
  <c r="W844" i="11" s="1"/>
  <c r="AD844" i="11" l="1"/>
  <c r="AE844" i="11" s="1"/>
  <c r="A845" i="11" s="1"/>
  <c r="Z845" i="11"/>
  <c r="AA845" i="11" s="1"/>
  <c r="AB845" i="11"/>
  <c r="AC845" i="11" s="1"/>
  <c r="AF844" i="11" l="1"/>
  <c r="P845" i="11" s="1"/>
  <c r="Q845" i="11" s="1"/>
  <c r="R845" i="11" s="1"/>
  <c r="K845" i="11"/>
  <c r="L845" i="11" s="1"/>
  <c r="M845" i="11" s="1"/>
  <c r="F845" i="11"/>
  <c r="G845" i="11" s="1"/>
  <c r="H845" i="11" s="1"/>
  <c r="U845" i="11"/>
  <c r="V845" i="11" s="1"/>
  <c r="W845" i="11" s="1"/>
  <c r="AD845" i="11" l="1"/>
  <c r="AE845" i="11" s="1"/>
  <c r="A846" i="11" s="1"/>
  <c r="Z846" i="11" l="1"/>
  <c r="AA846" i="11" s="1"/>
  <c r="AB846" i="11"/>
  <c r="AC846" i="11" s="1"/>
  <c r="AF845" i="11"/>
  <c r="U846" i="11" s="1"/>
  <c r="V846" i="11" s="1"/>
  <c r="W846" i="11" s="1"/>
  <c r="K846" i="11"/>
  <c r="L846" i="11" s="1"/>
  <c r="M846" i="11" s="1"/>
  <c r="P846" i="11"/>
  <c r="Q846" i="11" s="1"/>
  <c r="R846" i="11" s="1"/>
  <c r="F846" i="11"/>
  <c r="G846" i="11" s="1"/>
  <c r="H846" i="11" s="1"/>
  <c r="AD846" i="11" l="1"/>
  <c r="AE846" i="11" s="1"/>
  <c r="A847" i="11" s="1"/>
  <c r="Z847" i="11"/>
  <c r="AA847" i="11" s="1"/>
  <c r="AB847" i="11"/>
  <c r="AC847" i="11" s="1"/>
  <c r="AF846" i="11" l="1"/>
  <c r="P847" i="11"/>
  <c r="Q847" i="11" s="1"/>
  <c r="R847" i="11" s="1"/>
  <c r="K847" i="11"/>
  <c r="L847" i="11" s="1"/>
  <c r="M847" i="11" s="1"/>
  <c r="F847" i="11"/>
  <c r="G847" i="11" s="1"/>
  <c r="H847" i="11" s="1"/>
  <c r="U847" i="11"/>
  <c r="V847" i="11" s="1"/>
  <c r="W847" i="11" s="1"/>
  <c r="AD847" i="11" l="1"/>
  <c r="AE847" i="11" s="1"/>
  <c r="A848" i="11" s="1"/>
  <c r="AF847" i="11"/>
  <c r="Z848" i="11"/>
  <c r="AA848" i="11" s="1"/>
  <c r="AB848" i="11"/>
  <c r="AC848" i="11" s="1"/>
  <c r="K848" i="11" l="1"/>
  <c r="L848" i="11" s="1"/>
  <c r="M848" i="11" s="1"/>
  <c r="P848" i="11"/>
  <c r="Q848" i="11" s="1"/>
  <c r="R848" i="11" s="1"/>
  <c r="F848" i="11"/>
  <c r="G848" i="11" s="1"/>
  <c r="H848" i="11" s="1"/>
  <c r="U848" i="11"/>
  <c r="V848" i="11" s="1"/>
  <c r="W848" i="11" s="1"/>
  <c r="AD848" i="11" l="1"/>
  <c r="AE848" i="11" s="1"/>
  <c r="A849" i="11" s="1"/>
  <c r="AB849" i="11" l="1"/>
  <c r="AC849" i="11" s="1"/>
  <c r="Z849" i="11"/>
  <c r="AA849" i="11" s="1"/>
  <c r="AF848" i="11"/>
  <c r="P849" i="11"/>
  <c r="Q849" i="11" s="1"/>
  <c r="R849" i="11" s="1"/>
  <c r="K849" i="11"/>
  <c r="L849" i="11" s="1"/>
  <c r="M849" i="11" s="1"/>
  <c r="F849" i="11"/>
  <c r="G849" i="11" s="1"/>
  <c r="H849" i="11" s="1"/>
  <c r="U849" i="11"/>
  <c r="V849" i="11" s="1"/>
  <c r="W849" i="11" s="1"/>
  <c r="AD849" i="11" l="1"/>
  <c r="AE849" i="11" s="1"/>
  <c r="A850" i="11" s="1"/>
  <c r="AB850" i="11" l="1"/>
  <c r="AC850" i="11" s="1"/>
  <c r="Z850" i="11"/>
  <c r="AA850" i="11" s="1"/>
  <c r="AF849" i="11"/>
  <c r="P850" i="11"/>
  <c r="Q850" i="11" s="1"/>
  <c r="R850" i="11" s="1"/>
  <c r="K850" i="11"/>
  <c r="L850" i="11" s="1"/>
  <c r="M850" i="11" s="1"/>
  <c r="F850" i="11"/>
  <c r="G850" i="11" s="1"/>
  <c r="H850" i="11" s="1"/>
  <c r="U850" i="11"/>
  <c r="V850" i="11" s="1"/>
  <c r="W850" i="11" s="1"/>
  <c r="AD850" i="11" l="1"/>
  <c r="AE850" i="11" s="1"/>
  <c r="A851" i="11" s="1"/>
  <c r="AB851" i="11" l="1"/>
  <c r="AC851" i="11" s="1"/>
  <c r="Z851" i="11"/>
  <c r="AA851" i="11" s="1"/>
  <c r="AF850" i="11"/>
  <c r="P851" i="11" s="1"/>
  <c r="Q851" i="11" s="1"/>
  <c r="R851" i="11" s="1"/>
  <c r="F851" i="11"/>
  <c r="G851" i="11" s="1"/>
  <c r="H851" i="11" s="1"/>
  <c r="K851" i="11"/>
  <c r="L851" i="11" s="1"/>
  <c r="M851" i="11" s="1"/>
  <c r="U851" i="11"/>
  <c r="V851" i="11" s="1"/>
  <c r="W851" i="11" s="1"/>
  <c r="AD851" i="11" l="1"/>
  <c r="AE851" i="11" s="1"/>
  <c r="A852" i="11" s="1"/>
  <c r="AB852" i="11" l="1"/>
  <c r="AC852" i="11" s="1"/>
  <c r="Z852" i="11"/>
  <c r="AA852" i="11" s="1"/>
  <c r="AF851" i="11"/>
  <c r="P852" i="11" s="1"/>
  <c r="Q852" i="11" s="1"/>
  <c r="R852" i="11" s="1"/>
  <c r="K852" i="11"/>
  <c r="L852" i="11" s="1"/>
  <c r="M852" i="11" s="1"/>
  <c r="F852" i="11"/>
  <c r="G852" i="11" s="1"/>
  <c r="H852" i="11" s="1"/>
  <c r="U852" i="11"/>
  <c r="V852" i="11" s="1"/>
  <c r="W852" i="11" s="1"/>
  <c r="AD852" i="11" l="1"/>
  <c r="AE852" i="11" s="1"/>
  <c r="AF852" i="11" s="1"/>
  <c r="AB853" i="11" l="1"/>
  <c r="AC853" i="11" s="1"/>
  <c r="Z853" i="11"/>
  <c r="AA853" i="11" s="1"/>
  <c r="A853" i="11"/>
  <c r="P853" i="11"/>
  <c r="Q853" i="11" s="1"/>
  <c r="R853" i="11" s="1"/>
  <c r="K853" i="11"/>
  <c r="L853" i="11" s="1"/>
  <c r="M853" i="11" s="1"/>
  <c r="F853" i="11"/>
  <c r="G853" i="11" s="1"/>
  <c r="H853" i="11" s="1"/>
  <c r="U853" i="11"/>
  <c r="V853" i="11" s="1"/>
  <c r="W853" i="11" s="1"/>
  <c r="AD853" i="11" l="1"/>
  <c r="AE853" i="11" s="1"/>
  <c r="A854" i="11" s="1"/>
  <c r="AB854" i="11" l="1"/>
  <c r="AC854" i="11" s="1"/>
  <c r="Z854" i="11"/>
  <c r="AA854" i="11" s="1"/>
  <c r="AF853" i="11"/>
  <c r="F854" i="11"/>
  <c r="G854" i="11" s="1"/>
  <c r="H854" i="11" s="1"/>
  <c r="P854" i="11"/>
  <c r="Q854" i="11" s="1"/>
  <c r="R854" i="11" s="1"/>
  <c r="K854" i="11"/>
  <c r="L854" i="11" s="1"/>
  <c r="M854" i="11" s="1"/>
  <c r="U854" i="11"/>
  <c r="V854" i="11" s="1"/>
  <c r="W854" i="11" s="1"/>
  <c r="AD854" i="11" l="1"/>
  <c r="AE854" i="11" s="1"/>
  <c r="A855" i="11" l="1"/>
  <c r="AF854" i="11"/>
  <c r="AB855" i="11"/>
  <c r="AC855" i="11" s="1"/>
  <c r="Z855" i="11"/>
  <c r="AA855" i="11" s="1"/>
  <c r="F855" i="11" l="1"/>
  <c r="G855" i="11" s="1"/>
  <c r="H855" i="11" s="1"/>
  <c r="P855" i="11"/>
  <c r="Q855" i="11" s="1"/>
  <c r="R855" i="11" s="1"/>
  <c r="K855" i="11"/>
  <c r="L855" i="11" s="1"/>
  <c r="M855" i="11" s="1"/>
  <c r="U855" i="11"/>
  <c r="V855" i="11" s="1"/>
  <c r="W855" i="11" s="1"/>
  <c r="AD855" i="11" l="1"/>
  <c r="AE855" i="11" s="1"/>
  <c r="A856" i="11" l="1"/>
  <c r="AF855" i="11"/>
  <c r="Z856" i="11"/>
  <c r="AA856" i="11" s="1"/>
  <c r="AB856" i="11"/>
  <c r="AC856" i="11" s="1"/>
  <c r="P856" i="11" l="1"/>
  <c r="Q856" i="11" s="1"/>
  <c r="R856" i="11" s="1"/>
  <c r="K856" i="11"/>
  <c r="L856" i="11" s="1"/>
  <c r="M856" i="11" s="1"/>
  <c r="F856" i="11"/>
  <c r="G856" i="11" s="1"/>
  <c r="H856" i="11" s="1"/>
  <c r="U856" i="11"/>
  <c r="V856" i="11" s="1"/>
  <c r="W856" i="11" s="1"/>
  <c r="AD856" i="11" l="1"/>
  <c r="AE856" i="11" s="1"/>
  <c r="A857" i="11" s="1"/>
  <c r="Z857" i="11" l="1"/>
  <c r="AA857" i="11" s="1"/>
  <c r="AB857" i="11"/>
  <c r="AC857" i="11" s="1"/>
  <c r="AF856" i="11"/>
  <c r="U857" i="11" s="1"/>
  <c r="V857" i="11" s="1"/>
  <c r="W857" i="11" s="1"/>
  <c r="F857" i="11"/>
  <c r="G857" i="11" s="1"/>
  <c r="H857" i="11" s="1"/>
  <c r="K857" i="11"/>
  <c r="L857" i="11" s="1"/>
  <c r="M857" i="11" s="1"/>
  <c r="P857" i="11"/>
  <c r="Q857" i="11" s="1"/>
  <c r="R857" i="11" s="1"/>
  <c r="AD857" i="11" l="1"/>
  <c r="AE857" i="11" s="1"/>
  <c r="A858" i="11" l="1"/>
  <c r="AF857" i="11"/>
  <c r="AB858" i="11"/>
  <c r="AC858" i="11" s="1"/>
  <c r="Z858" i="11"/>
  <c r="AA858" i="11" s="1"/>
  <c r="P858" i="11" l="1"/>
  <c r="Q858" i="11" s="1"/>
  <c r="R858" i="11" s="1"/>
  <c r="F858" i="11"/>
  <c r="G858" i="11" s="1"/>
  <c r="H858" i="11" s="1"/>
  <c r="K858" i="11"/>
  <c r="L858" i="11" s="1"/>
  <c r="M858" i="11" s="1"/>
  <c r="U858" i="11"/>
  <c r="V858" i="11" s="1"/>
  <c r="W858" i="11" s="1"/>
  <c r="AD858" i="11" l="1"/>
  <c r="AE858" i="11" s="1"/>
  <c r="A859" i="11" l="1"/>
  <c r="AF858" i="11"/>
  <c r="Z859" i="11"/>
  <c r="AA859" i="11" s="1"/>
  <c r="AB859" i="11"/>
  <c r="AC859" i="11" s="1"/>
  <c r="P859" i="11" l="1"/>
  <c r="Q859" i="11" s="1"/>
  <c r="R859" i="11" s="1"/>
  <c r="F859" i="11"/>
  <c r="G859" i="11" s="1"/>
  <c r="H859" i="11" s="1"/>
  <c r="K859" i="11"/>
  <c r="L859" i="11" s="1"/>
  <c r="M859" i="11" s="1"/>
  <c r="U859" i="11"/>
  <c r="V859" i="11" s="1"/>
  <c r="W859" i="11" s="1"/>
  <c r="AD859" i="11" l="1"/>
  <c r="AE859" i="11" s="1"/>
  <c r="A860" i="11" l="1"/>
  <c r="AF859" i="11"/>
  <c r="Z860" i="11"/>
  <c r="AA860" i="11" s="1"/>
  <c r="AB860" i="11"/>
  <c r="AC860" i="11" s="1"/>
  <c r="K860" i="11" l="1"/>
  <c r="L860" i="11" s="1"/>
  <c r="M860" i="11" s="1"/>
  <c r="F860" i="11"/>
  <c r="G860" i="11" s="1"/>
  <c r="H860" i="11" s="1"/>
  <c r="P860" i="11"/>
  <c r="Q860" i="11" s="1"/>
  <c r="R860" i="11" s="1"/>
  <c r="U860" i="11"/>
  <c r="V860" i="11" s="1"/>
  <c r="W860" i="11" s="1"/>
  <c r="AD860" i="11" l="1"/>
  <c r="AE860" i="11" s="1"/>
  <c r="A861" i="11" l="1"/>
  <c r="AF860" i="11"/>
  <c r="Z861" i="11"/>
  <c r="AA861" i="11" s="1"/>
  <c r="AB861" i="11"/>
  <c r="AC861" i="11" s="1"/>
  <c r="F861" i="11" l="1"/>
  <c r="G861" i="11" s="1"/>
  <c r="H861" i="11" s="1"/>
  <c r="K861" i="11"/>
  <c r="L861" i="11" s="1"/>
  <c r="M861" i="11" s="1"/>
  <c r="P861" i="11"/>
  <c r="Q861" i="11" s="1"/>
  <c r="R861" i="11" s="1"/>
  <c r="U861" i="11"/>
  <c r="V861" i="11" s="1"/>
  <c r="W861" i="11" s="1"/>
  <c r="AD861" i="11" l="1"/>
  <c r="AE861" i="11" s="1"/>
  <c r="A862" i="11" l="1"/>
  <c r="AF861" i="11"/>
  <c r="Z862" i="11"/>
  <c r="AA862" i="11" s="1"/>
  <c r="AB862" i="11"/>
  <c r="AC862" i="11" s="1"/>
  <c r="F862" i="11" l="1"/>
  <c r="G862" i="11" s="1"/>
  <c r="H862" i="11" s="1"/>
  <c r="K862" i="11"/>
  <c r="L862" i="11" s="1"/>
  <c r="M862" i="11" s="1"/>
  <c r="P862" i="11"/>
  <c r="Q862" i="11" s="1"/>
  <c r="R862" i="11" s="1"/>
  <c r="U862" i="11"/>
  <c r="V862" i="11" s="1"/>
  <c r="W862" i="11" s="1"/>
  <c r="AD862" i="11" l="1"/>
  <c r="AE862" i="11" s="1"/>
  <c r="A863" i="11" l="1"/>
  <c r="AF862" i="11"/>
  <c r="Z863" i="11"/>
  <c r="AA863" i="11" s="1"/>
  <c r="AB863" i="11"/>
  <c r="AC863" i="11" s="1"/>
  <c r="K863" i="11" l="1"/>
  <c r="L863" i="11" s="1"/>
  <c r="M863" i="11" s="1"/>
  <c r="P863" i="11"/>
  <c r="Q863" i="11" s="1"/>
  <c r="R863" i="11" s="1"/>
  <c r="F863" i="11"/>
  <c r="G863" i="11" s="1"/>
  <c r="H863" i="11" s="1"/>
  <c r="U863" i="11"/>
  <c r="V863" i="11" s="1"/>
  <c r="W863" i="11" s="1"/>
  <c r="AD863" i="11" l="1"/>
  <c r="AE863" i="11" s="1"/>
  <c r="A864" i="11" s="1"/>
  <c r="AB864" i="11" l="1"/>
  <c r="AC864" i="11" s="1"/>
  <c r="Z864" i="11"/>
  <c r="AA864" i="11" s="1"/>
  <c r="AF863" i="11"/>
  <c r="U864" i="11" s="1"/>
  <c r="V864" i="11" s="1"/>
  <c r="W864" i="11" s="1"/>
  <c r="K864" i="11"/>
  <c r="L864" i="11" s="1"/>
  <c r="M864" i="11" s="1"/>
  <c r="P864" i="11"/>
  <c r="Q864" i="11" s="1"/>
  <c r="R864" i="11" s="1"/>
  <c r="F864" i="11"/>
  <c r="G864" i="11" s="1"/>
  <c r="H864" i="11" s="1"/>
  <c r="AD864" i="11" l="1"/>
  <c r="AE864" i="11" s="1"/>
  <c r="AF864" i="11" s="1"/>
  <c r="AB865" i="11" l="1"/>
  <c r="AC865" i="11" s="1"/>
  <c r="Z865" i="11"/>
  <c r="AA865" i="11" s="1"/>
  <c r="A865" i="11"/>
  <c r="P865" i="11"/>
  <c r="Q865" i="11" s="1"/>
  <c r="R865" i="11" s="1"/>
  <c r="K865" i="11"/>
  <c r="L865" i="11" s="1"/>
  <c r="M865" i="11" s="1"/>
  <c r="F865" i="11"/>
  <c r="G865" i="11" s="1"/>
  <c r="H865" i="11" s="1"/>
  <c r="U865" i="11"/>
  <c r="V865" i="11" s="1"/>
  <c r="W865" i="11" s="1"/>
  <c r="AD865" i="11" l="1"/>
  <c r="AE865" i="11" s="1"/>
  <c r="A866" i="11" s="1"/>
  <c r="AB866" i="11" l="1"/>
  <c r="AC866" i="11" s="1"/>
  <c r="Z866" i="11"/>
  <c r="AA866" i="11" s="1"/>
  <c r="AF865" i="11"/>
  <c r="P866" i="11"/>
  <c r="Q866" i="11" s="1"/>
  <c r="R866" i="11" s="1"/>
  <c r="K866" i="11"/>
  <c r="L866" i="11" s="1"/>
  <c r="M866" i="11" s="1"/>
  <c r="F866" i="11"/>
  <c r="G866" i="11" s="1"/>
  <c r="H866" i="11" s="1"/>
  <c r="U866" i="11"/>
  <c r="V866" i="11" s="1"/>
  <c r="W866" i="11" s="1"/>
  <c r="AD866" i="11" l="1"/>
  <c r="AE866" i="11" s="1"/>
  <c r="A867" i="11" s="1"/>
  <c r="AB867" i="11" l="1"/>
  <c r="AC867" i="11" s="1"/>
  <c r="Z867" i="11"/>
  <c r="AA867" i="11" s="1"/>
  <c r="AF866" i="11"/>
  <c r="P867" i="11"/>
  <c r="Q867" i="11" s="1"/>
  <c r="R867" i="11" s="1"/>
  <c r="F867" i="11"/>
  <c r="G867" i="11" s="1"/>
  <c r="H867" i="11" s="1"/>
  <c r="K867" i="11"/>
  <c r="L867" i="11" s="1"/>
  <c r="M867" i="11" s="1"/>
  <c r="U867" i="11"/>
  <c r="V867" i="11" s="1"/>
  <c r="W867" i="11" s="1"/>
  <c r="AD867" i="11" l="1"/>
  <c r="AE867" i="11" s="1"/>
  <c r="A868" i="11" l="1"/>
  <c r="AF867" i="11"/>
  <c r="Z868" i="11"/>
  <c r="AA868" i="11" s="1"/>
  <c r="AB868" i="11"/>
  <c r="AC868" i="11" s="1"/>
  <c r="K868" i="11" l="1"/>
  <c r="L868" i="11" s="1"/>
  <c r="M868" i="11" s="1"/>
  <c r="P868" i="11"/>
  <c r="Q868" i="11" s="1"/>
  <c r="R868" i="11" s="1"/>
  <c r="F868" i="11"/>
  <c r="G868" i="11" s="1"/>
  <c r="H868" i="11" s="1"/>
  <c r="U868" i="11"/>
  <c r="V868" i="11" s="1"/>
  <c r="W868" i="11" s="1"/>
  <c r="AD868" i="11" l="1"/>
  <c r="AE868" i="11" s="1"/>
  <c r="A869" i="11" s="1"/>
  <c r="AB869" i="11" l="1"/>
  <c r="AC869" i="11" s="1"/>
  <c r="Z869" i="11"/>
  <c r="AA869" i="11" s="1"/>
  <c r="AF868" i="11"/>
  <c r="U869" i="11" s="1"/>
  <c r="V869" i="11" s="1"/>
  <c r="W869" i="11" s="1"/>
  <c r="K869" i="11"/>
  <c r="L869" i="11" s="1"/>
  <c r="M869" i="11" s="1"/>
  <c r="F869" i="11"/>
  <c r="G869" i="11" s="1"/>
  <c r="H869" i="11" s="1"/>
  <c r="P869" i="11"/>
  <c r="Q869" i="11" s="1"/>
  <c r="R869" i="11" s="1"/>
  <c r="AD869" i="11" l="1"/>
  <c r="AE869" i="11" s="1"/>
  <c r="A870" i="11" l="1"/>
  <c r="AF869" i="11"/>
  <c r="Z870" i="11"/>
  <c r="AA870" i="11" s="1"/>
  <c r="AB870" i="11"/>
  <c r="AC870" i="11" s="1"/>
  <c r="K870" i="11" l="1"/>
  <c r="L870" i="11" s="1"/>
  <c r="M870" i="11" s="1"/>
  <c r="P870" i="11"/>
  <c r="Q870" i="11" s="1"/>
  <c r="R870" i="11" s="1"/>
  <c r="F870" i="11"/>
  <c r="G870" i="11" s="1"/>
  <c r="H870" i="11" s="1"/>
  <c r="U870" i="11"/>
  <c r="V870" i="11" s="1"/>
  <c r="W870" i="11" s="1"/>
  <c r="AD870" i="11" l="1"/>
  <c r="AE870" i="11" s="1"/>
  <c r="AF870" i="11" s="1"/>
  <c r="AB871" i="11" l="1"/>
  <c r="AC871" i="11" s="1"/>
  <c r="Z871" i="11"/>
  <c r="AA871" i="11" s="1"/>
  <c r="A871" i="11"/>
  <c r="F871" i="11"/>
  <c r="G871" i="11" s="1"/>
  <c r="H871" i="11" s="1"/>
  <c r="P871" i="11"/>
  <c r="Q871" i="11" s="1"/>
  <c r="R871" i="11" s="1"/>
  <c r="K871" i="11"/>
  <c r="L871" i="11" s="1"/>
  <c r="M871" i="11" s="1"/>
  <c r="U871" i="11"/>
  <c r="V871" i="11" s="1"/>
  <c r="W871" i="11" s="1"/>
  <c r="AD871" i="11" l="1"/>
  <c r="AE871" i="11" s="1"/>
  <c r="A872" i="11" l="1"/>
  <c r="AF871" i="11"/>
  <c r="AB872" i="11"/>
  <c r="AC872" i="11" s="1"/>
  <c r="Z872" i="11"/>
  <c r="AA872" i="11" s="1"/>
  <c r="F872" i="11" l="1"/>
  <c r="G872" i="11" s="1"/>
  <c r="H872" i="11" s="1"/>
  <c r="P872" i="11"/>
  <c r="Q872" i="11" s="1"/>
  <c r="R872" i="11" s="1"/>
  <c r="K872" i="11"/>
  <c r="L872" i="11" s="1"/>
  <c r="M872" i="11" s="1"/>
  <c r="U872" i="11"/>
  <c r="V872" i="11" s="1"/>
  <c r="W872" i="11" s="1"/>
  <c r="AD872" i="11" l="1"/>
  <c r="AE872" i="11" s="1"/>
  <c r="A873" i="11" l="1"/>
  <c r="AF872" i="11"/>
  <c r="Z873" i="11"/>
  <c r="AA873" i="11" s="1"/>
  <c r="AB873" i="11"/>
  <c r="AC873" i="11" s="1"/>
  <c r="P873" i="11" l="1"/>
  <c r="Q873" i="11" s="1"/>
  <c r="R873" i="11" s="1"/>
  <c r="K873" i="11"/>
  <c r="L873" i="11" s="1"/>
  <c r="M873" i="11" s="1"/>
  <c r="F873" i="11"/>
  <c r="G873" i="11" s="1"/>
  <c r="H873" i="11" s="1"/>
  <c r="U873" i="11"/>
  <c r="V873" i="11" s="1"/>
  <c r="W873" i="11" s="1"/>
  <c r="AD873" i="11" l="1"/>
  <c r="AE873" i="11" s="1"/>
  <c r="A874" i="11" s="1"/>
  <c r="Z874" i="11"/>
  <c r="AA874" i="11" s="1"/>
  <c r="AB874" i="11"/>
  <c r="AC874" i="11" s="1"/>
  <c r="AF873" i="11" l="1"/>
  <c r="P874" i="11"/>
  <c r="Q874" i="11" s="1"/>
  <c r="R874" i="11" s="1"/>
  <c r="K874" i="11"/>
  <c r="L874" i="11" s="1"/>
  <c r="M874" i="11" s="1"/>
  <c r="F874" i="11"/>
  <c r="G874" i="11" s="1"/>
  <c r="H874" i="11" s="1"/>
  <c r="U874" i="11"/>
  <c r="V874" i="11" s="1"/>
  <c r="W874" i="11" s="1"/>
  <c r="AD874" i="11" l="1"/>
  <c r="AE874" i="11" s="1"/>
  <c r="A875" i="11" s="1"/>
  <c r="AB875" i="11" l="1"/>
  <c r="AC875" i="11" s="1"/>
  <c r="Z875" i="11"/>
  <c r="AA875" i="11" s="1"/>
  <c r="AF874" i="11"/>
  <c r="U875" i="11" s="1"/>
  <c r="V875" i="11" s="1"/>
  <c r="W875" i="11" s="1"/>
  <c r="P875" i="11"/>
  <c r="Q875" i="11" s="1"/>
  <c r="R875" i="11" s="1"/>
  <c r="F875" i="11"/>
  <c r="G875" i="11" s="1"/>
  <c r="H875" i="11" s="1"/>
  <c r="K875" i="11"/>
  <c r="L875" i="11" s="1"/>
  <c r="M875" i="11" s="1"/>
  <c r="AD875" i="11" l="1"/>
  <c r="AE875" i="11" s="1"/>
  <c r="A876" i="11" l="1"/>
  <c r="AF875" i="11"/>
  <c r="Z876" i="11"/>
  <c r="AA876" i="11" s="1"/>
  <c r="AB876" i="11"/>
  <c r="AC876" i="11" s="1"/>
  <c r="K876" i="11" l="1"/>
  <c r="L876" i="11" s="1"/>
  <c r="M876" i="11" s="1"/>
  <c r="P876" i="11"/>
  <c r="Q876" i="11" s="1"/>
  <c r="R876" i="11" s="1"/>
  <c r="F876" i="11"/>
  <c r="G876" i="11" s="1"/>
  <c r="H876" i="11" s="1"/>
  <c r="U876" i="11"/>
  <c r="V876" i="11" s="1"/>
  <c r="W876" i="11" s="1"/>
  <c r="AD876" i="11" l="1"/>
  <c r="AE876" i="11" s="1"/>
  <c r="A877" i="11" l="1"/>
  <c r="AF876" i="11"/>
  <c r="Z877" i="11"/>
  <c r="AA877" i="11" s="1"/>
  <c r="AB877" i="11"/>
  <c r="AC877" i="11" s="1"/>
  <c r="P877" i="11" l="1"/>
  <c r="Q877" i="11" s="1"/>
  <c r="R877" i="11" s="1"/>
  <c r="K877" i="11"/>
  <c r="L877" i="11" s="1"/>
  <c r="M877" i="11" s="1"/>
  <c r="F877" i="11"/>
  <c r="G877" i="11" s="1"/>
  <c r="H877" i="11" s="1"/>
  <c r="U877" i="11"/>
  <c r="V877" i="11" s="1"/>
  <c r="W877" i="11" s="1"/>
  <c r="AD877" i="11" l="1"/>
  <c r="AE877" i="11" s="1"/>
  <c r="A878" i="11" s="1"/>
  <c r="AB878" i="11" l="1"/>
  <c r="AC878" i="11" s="1"/>
  <c r="Z878" i="11"/>
  <c r="AA878" i="11" s="1"/>
  <c r="AF877" i="11"/>
  <c r="K878" i="11" s="1"/>
  <c r="L878" i="11" s="1"/>
  <c r="M878" i="11" s="1"/>
  <c r="U878" i="11"/>
  <c r="V878" i="11" s="1"/>
  <c r="W878" i="11" s="1"/>
  <c r="F878" i="11" l="1"/>
  <c r="G878" i="11" s="1"/>
  <c r="H878" i="11" s="1"/>
  <c r="P878" i="11"/>
  <c r="Q878" i="11" s="1"/>
  <c r="R878" i="11" s="1"/>
  <c r="AD878" i="11" l="1"/>
  <c r="AE878" i="11" s="1"/>
  <c r="AF878" i="11" s="1"/>
  <c r="U879" i="11" s="1"/>
  <c r="V879" i="11" s="1"/>
  <c r="W879" i="11" s="1"/>
  <c r="AB879" i="11"/>
  <c r="AC879" i="11" s="1"/>
  <c r="Z879" i="11"/>
  <c r="AA879" i="11" s="1"/>
  <c r="A879" i="11"/>
  <c r="F879" i="11"/>
  <c r="G879" i="11" s="1"/>
  <c r="H879" i="11" s="1"/>
  <c r="P879" i="11"/>
  <c r="Q879" i="11" s="1"/>
  <c r="R879" i="11" s="1"/>
  <c r="K879" i="11"/>
  <c r="L879" i="11" s="1"/>
  <c r="M879" i="11" s="1"/>
  <c r="AD879" i="11" l="1"/>
  <c r="AE879" i="11" s="1"/>
  <c r="A880" i="11" l="1"/>
  <c r="AF879" i="11"/>
  <c r="Z880" i="11"/>
  <c r="AA880" i="11" s="1"/>
  <c r="AB880" i="11"/>
  <c r="AC880" i="11" s="1"/>
  <c r="F880" i="11" l="1"/>
  <c r="G880" i="11" s="1"/>
  <c r="H880" i="11" s="1"/>
  <c r="P880" i="11"/>
  <c r="Q880" i="11" s="1"/>
  <c r="R880" i="11" s="1"/>
  <c r="K880" i="11"/>
  <c r="L880" i="11" s="1"/>
  <c r="M880" i="11" s="1"/>
  <c r="U880" i="11"/>
  <c r="V880" i="11" s="1"/>
  <c r="W880" i="11" s="1"/>
  <c r="AD880" i="11" l="1"/>
  <c r="AE880" i="11" s="1"/>
  <c r="A881" i="11" l="1"/>
  <c r="AF880" i="11"/>
  <c r="Z881" i="11"/>
  <c r="AA881" i="11" s="1"/>
  <c r="AB881" i="11"/>
  <c r="AC881" i="11" s="1"/>
  <c r="P881" i="11" l="1"/>
  <c r="Q881" i="11" s="1"/>
  <c r="R881" i="11" s="1"/>
  <c r="F881" i="11"/>
  <c r="G881" i="11" s="1"/>
  <c r="H881" i="11" s="1"/>
  <c r="K881" i="11"/>
  <c r="L881" i="11" s="1"/>
  <c r="M881" i="11" s="1"/>
  <c r="U881" i="11"/>
  <c r="V881" i="11" s="1"/>
  <c r="W881" i="11" s="1"/>
  <c r="AD881" i="11" l="1"/>
  <c r="AE881" i="11" s="1"/>
  <c r="A882" i="11" l="1"/>
  <c r="AF881" i="11"/>
  <c r="Z882" i="11"/>
  <c r="AA882" i="11" s="1"/>
  <c r="AB882" i="11"/>
  <c r="AC882" i="11" s="1"/>
  <c r="P882" i="11" l="1"/>
  <c r="Q882" i="11" s="1"/>
  <c r="R882" i="11" s="1"/>
  <c r="K882" i="11"/>
  <c r="L882" i="11" s="1"/>
  <c r="M882" i="11" s="1"/>
  <c r="F882" i="11"/>
  <c r="G882" i="11" s="1"/>
  <c r="H882" i="11" s="1"/>
  <c r="U882" i="11"/>
  <c r="V882" i="11" s="1"/>
  <c r="W882" i="11" s="1"/>
  <c r="AD882" i="11" l="1"/>
  <c r="AE882" i="11" s="1"/>
  <c r="A883" i="11" s="1"/>
  <c r="AB883" i="11" l="1"/>
  <c r="AC883" i="11" s="1"/>
  <c r="Z883" i="11"/>
  <c r="AA883" i="11" s="1"/>
  <c r="AF882" i="11"/>
  <c r="U883" i="11" s="1"/>
  <c r="V883" i="11" s="1"/>
  <c r="W883" i="11" s="1"/>
  <c r="P883" i="11"/>
  <c r="Q883" i="11" s="1"/>
  <c r="R883" i="11" s="1"/>
  <c r="K883" i="11"/>
  <c r="L883" i="11" s="1"/>
  <c r="M883" i="11" s="1"/>
  <c r="F883" i="11"/>
  <c r="G883" i="11" s="1"/>
  <c r="H883" i="11" s="1"/>
  <c r="AD883" i="11" l="1"/>
  <c r="AE883" i="11" s="1"/>
  <c r="A884" i="11" s="1"/>
  <c r="AB884" i="11" l="1"/>
  <c r="AC884" i="11" s="1"/>
  <c r="Z884" i="11"/>
  <c r="AA884" i="11" s="1"/>
  <c r="AF883" i="11"/>
  <c r="P884" i="11"/>
  <c r="Q884" i="11" s="1"/>
  <c r="R884" i="11" s="1"/>
  <c r="F884" i="11"/>
  <c r="G884" i="11" s="1"/>
  <c r="H884" i="11" s="1"/>
  <c r="K884" i="11"/>
  <c r="L884" i="11" s="1"/>
  <c r="M884" i="11" s="1"/>
  <c r="U884" i="11"/>
  <c r="V884" i="11" s="1"/>
  <c r="W884" i="11" s="1"/>
  <c r="AD884" i="11" l="1"/>
  <c r="AE884" i="11" s="1"/>
  <c r="A885" i="11" l="1"/>
  <c r="AF884" i="11"/>
  <c r="Z885" i="11"/>
  <c r="AA885" i="11" s="1"/>
  <c r="AB885" i="11"/>
  <c r="AC885" i="11" s="1"/>
  <c r="P885" i="11" l="1"/>
  <c r="Q885" i="11" s="1"/>
  <c r="R885" i="11" s="1"/>
  <c r="K885" i="11"/>
  <c r="L885" i="11" s="1"/>
  <c r="M885" i="11" s="1"/>
  <c r="F885" i="11"/>
  <c r="G885" i="11" s="1"/>
  <c r="H885" i="11" s="1"/>
  <c r="U885" i="11"/>
  <c r="V885" i="11" s="1"/>
  <c r="W885" i="11" s="1"/>
  <c r="AD885" i="11" l="1"/>
  <c r="AE885" i="11" s="1"/>
  <c r="A886" i="11" s="1"/>
  <c r="AB886" i="11" l="1"/>
  <c r="AC886" i="11" s="1"/>
  <c r="Z886" i="11"/>
  <c r="AA886" i="11" s="1"/>
  <c r="AF885" i="11"/>
  <c r="P886" i="11"/>
  <c r="Q886" i="11" s="1"/>
  <c r="R886" i="11" s="1"/>
  <c r="K886" i="11"/>
  <c r="L886" i="11" s="1"/>
  <c r="M886" i="11" s="1"/>
  <c r="F886" i="11"/>
  <c r="G886" i="11" s="1"/>
  <c r="H886" i="11" s="1"/>
  <c r="U886" i="11"/>
  <c r="V886" i="11" s="1"/>
  <c r="W886" i="11" s="1"/>
  <c r="AD886" i="11" l="1"/>
  <c r="AE886" i="11" s="1"/>
  <c r="A887" i="11"/>
  <c r="AF886" i="11"/>
  <c r="Z887" i="11"/>
  <c r="AA887" i="11" s="1"/>
  <c r="AB887" i="11"/>
  <c r="AC887" i="11" s="1"/>
  <c r="P887" i="11" l="1"/>
  <c r="Q887" i="11" s="1"/>
  <c r="R887" i="11" s="1"/>
  <c r="K887" i="11"/>
  <c r="L887" i="11" s="1"/>
  <c r="M887" i="11" s="1"/>
  <c r="F887" i="11"/>
  <c r="G887" i="11" s="1"/>
  <c r="H887" i="11" s="1"/>
  <c r="U887" i="11"/>
  <c r="V887" i="11" s="1"/>
  <c r="W887" i="11" s="1"/>
  <c r="AD887" i="11" l="1"/>
  <c r="AE887" i="11" s="1"/>
  <c r="A888" i="11" s="1"/>
  <c r="AB888" i="11" l="1"/>
  <c r="AC888" i="11" s="1"/>
  <c r="Z888" i="11"/>
  <c r="AA888" i="11" s="1"/>
  <c r="AF887" i="11"/>
  <c r="U888" i="11" s="1"/>
  <c r="V888" i="11" s="1"/>
  <c r="W888" i="11" s="1"/>
  <c r="P888" i="11"/>
  <c r="Q888" i="11" s="1"/>
  <c r="R888" i="11" s="1"/>
  <c r="K888" i="11"/>
  <c r="L888" i="11" s="1"/>
  <c r="M888" i="11" s="1"/>
  <c r="F888" i="11"/>
  <c r="G888" i="11" s="1"/>
  <c r="H888" i="11" s="1"/>
  <c r="AD888" i="11" l="1"/>
  <c r="AE888" i="11" s="1"/>
  <c r="A889" i="11" s="1"/>
  <c r="AB889" i="11" l="1"/>
  <c r="AC889" i="11" s="1"/>
  <c r="Z889" i="11"/>
  <c r="AA889" i="11" s="1"/>
  <c r="AF888" i="11"/>
  <c r="F889" i="11"/>
  <c r="G889" i="11" s="1"/>
  <c r="H889" i="11" s="1"/>
  <c r="P889" i="11"/>
  <c r="Q889" i="11" s="1"/>
  <c r="R889" i="11" s="1"/>
  <c r="K889" i="11"/>
  <c r="L889" i="11" s="1"/>
  <c r="M889" i="11" s="1"/>
  <c r="U889" i="11"/>
  <c r="V889" i="11" s="1"/>
  <c r="W889" i="11" s="1"/>
  <c r="AD889" i="11" l="1"/>
  <c r="AE889" i="11" s="1"/>
  <c r="A890" i="11" l="1"/>
  <c r="D93" i="4" s="1"/>
  <c r="AF889" i="11"/>
  <c r="Z890" i="11"/>
  <c r="AA890" i="11" s="1"/>
  <c r="AB890" i="11"/>
  <c r="AC890" i="11" s="1"/>
  <c r="F890" i="11" l="1"/>
  <c r="G890" i="11" s="1"/>
  <c r="H890" i="11" s="1"/>
  <c r="P890" i="11"/>
  <c r="Q890" i="11" s="1"/>
  <c r="R890" i="11" s="1"/>
  <c r="K890" i="11"/>
  <c r="L890" i="11" s="1"/>
  <c r="M890" i="11" s="1"/>
  <c r="U890" i="11"/>
  <c r="V890" i="11" s="1"/>
  <c r="W890" i="11" s="1"/>
  <c r="AD890" i="11" l="1"/>
  <c r="AE890" i="11" s="1"/>
  <c r="A891" i="11" l="1"/>
  <c r="AF890" i="11"/>
  <c r="Z891" i="11"/>
  <c r="AA891" i="11" s="1"/>
  <c r="AB891" i="11"/>
  <c r="AC891" i="11" s="1"/>
  <c r="P891" i="11" l="1"/>
  <c r="Q891" i="11" s="1"/>
  <c r="R891" i="11" s="1"/>
  <c r="K891" i="11"/>
  <c r="L891" i="11" s="1"/>
  <c r="M891" i="11" s="1"/>
  <c r="F891" i="11"/>
  <c r="G891" i="11" s="1"/>
  <c r="H891" i="11" s="1"/>
  <c r="AD891" i="11" s="1"/>
  <c r="AE891" i="11" s="1"/>
  <c r="U891" i="11"/>
  <c r="V891" i="11" s="1"/>
  <c r="W891" i="11" s="1"/>
  <c r="A892" i="11" l="1"/>
  <c r="AF891" i="11"/>
  <c r="Z892" i="11"/>
  <c r="AA892" i="11" s="1"/>
  <c r="AB892" i="11"/>
  <c r="AC892" i="11" s="1"/>
  <c r="P892" i="11" l="1"/>
  <c r="Q892" i="11" s="1"/>
  <c r="R892" i="11" s="1"/>
  <c r="K892" i="11"/>
  <c r="L892" i="11" s="1"/>
  <c r="M892" i="11" s="1"/>
  <c r="F892" i="11"/>
  <c r="G892" i="11" s="1"/>
  <c r="H892" i="11" s="1"/>
  <c r="U892" i="11"/>
  <c r="V892" i="11" s="1"/>
  <c r="W892" i="11" s="1"/>
  <c r="AD892" i="11" l="1"/>
  <c r="AE892" i="11" s="1"/>
  <c r="A893" i="11" s="1"/>
  <c r="AB893" i="11" l="1"/>
  <c r="AC893" i="11" s="1"/>
  <c r="Z893" i="11"/>
  <c r="AA893" i="11" s="1"/>
  <c r="AF892" i="11"/>
  <c r="P893" i="11"/>
  <c r="Q893" i="11" s="1"/>
  <c r="R893" i="11" s="1"/>
  <c r="K893" i="11"/>
  <c r="L893" i="11" s="1"/>
  <c r="M893" i="11" s="1"/>
  <c r="F893" i="11"/>
  <c r="G893" i="11" s="1"/>
  <c r="H893" i="11" s="1"/>
  <c r="U893" i="11"/>
  <c r="V893" i="11" s="1"/>
  <c r="W893" i="11" s="1"/>
  <c r="AD893" i="11" l="1"/>
  <c r="AE893" i="11" s="1"/>
  <c r="A894" i="11"/>
  <c r="AF893" i="11"/>
  <c r="Z894" i="11"/>
  <c r="AA894" i="11" s="1"/>
  <c r="AB894" i="11"/>
  <c r="AC894" i="11" s="1"/>
  <c r="P894" i="11" l="1"/>
  <c r="Q894" i="11" s="1"/>
  <c r="R894" i="11" s="1"/>
  <c r="F894" i="11"/>
  <c r="G894" i="11" s="1"/>
  <c r="H894" i="11" s="1"/>
  <c r="K894" i="11"/>
  <c r="L894" i="11" s="1"/>
  <c r="M894" i="11" s="1"/>
  <c r="U894" i="11"/>
  <c r="V894" i="11" s="1"/>
  <c r="W894" i="11" s="1"/>
  <c r="AD894" i="11" l="1"/>
  <c r="AE894" i="11" s="1"/>
  <c r="A895" i="11" l="1"/>
  <c r="AF894" i="11"/>
  <c r="Z895" i="11"/>
  <c r="AA895" i="11" s="1"/>
  <c r="AB895" i="11"/>
  <c r="AC895" i="11" s="1"/>
  <c r="P895" i="11" l="1"/>
  <c r="Q895" i="11" s="1"/>
  <c r="R895" i="11" s="1"/>
  <c r="F895" i="11"/>
  <c r="G895" i="11" s="1"/>
  <c r="H895" i="11" s="1"/>
  <c r="K895" i="11"/>
  <c r="L895" i="11" s="1"/>
  <c r="M895" i="11" s="1"/>
  <c r="U895" i="11"/>
  <c r="V895" i="11" s="1"/>
  <c r="W895" i="11" s="1"/>
  <c r="AD895" i="11" l="1"/>
  <c r="AE895" i="11" s="1"/>
  <c r="A896" i="11" l="1"/>
  <c r="AF895" i="11"/>
  <c r="Z896" i="11"/>
  <c r="AA896" i="11" s="1"/>
  <c r="AB896" i="11"/>
  <c r="AC896" i="11" s="1"/>
  <c r="P896" i="11" l="1"/>
  <c r="Q896" i="11" s="1"/>
  <c r="R896" i="11" s="1"/>
  <c r="F896" i="11"/>
  <c r="G896" i="11" s="1"/>
  <c r="H896" i="11" s="1"/>
  <c r="K896" i="11"/>
  <c r="L896" i="11" s="1"/>
  <c r="M896" i="11" s="1"/>
  <c r="U896" i="11"/>
  <c r="V896" i="11" s="1"/>
  <c r="W896" i="11" s="1"/>
  <c r="AD896" i="11" l="1"/>
  <c r="AE896" i="11" s="1"/>
  <c r="A897" i="11" l="1"/>
  <c r="AF896" i="11"/>
  <c r="Z897" i="11"/>
  <c r="AA897" i="11" s="1"/>
  <c r="AB897" i="11"/>
  <c r="AC897" i="11" s="1"/>
  <c r="P897" i="11" l="1"/>
  <c r="Q897" i="11" s="1"/>
  <c r="R897" i="11" s="1"/>
  <c r="K897" i="11"/>
  <c r="L897" i="11" s="1"/>
  <c r="M897" i="11" s="1"/>
  <c r="F897" i="11"/>
  <c r="G897" i="11" s="1"/>
  <c r="H897" i="11" s="1"/>
  <c r="U897" i="11"/>
  <c r="V897" i="11" s="1"/>
  <c r="W897" i="11" s="1"/>
  <c r="AD897" i="11" l="1"/>
  <c r="AE897" i="11" s="1"/>
  <c r="A898" i="11" s="1"/>
  <c r="Z898" i="11"/>
  <c r="AA898" i="11" s="1"/>
  <c r="AB898" i="11"/>
  <c r="AC898" i="11" s="1"/>
  <c r="AF897" i="11" l="1"/>
  <c r="P898" i="11"/>
  <c r="Q898" i="11" s="1"/>
  <c r="R898" i="11" s="1"/>
  <c r="K898" i="11"/>
  <c r="L898" i="11" s="1"/>
  <c r="M898" i="11" s="1"/>
  <c r="F898" i="11"/>
  <c r="G898" i="11" s="1"/>
  <c r="H898" i="11" s="1"/>
  <c r="U898" i="11"/>
  <c r="V898" i="11" s="1"/>
  <c r="W898" i="11" s="1"/>
  <c r="AD898" i="11" l="1"/>
  <c r="AE898" i="11" s="1"/>
  <c r="A899" i="11" s="1"/>
  <c r="AB899" i="11" l="1"/>
  <c r="AC899" i="11" s="1"/>
  <c r="Z899" i="11"/>
  <c r="AA899" i="11" s="1"/>
  <c r="AF898" i="11"/>
  <c r="P899" i="11"/>
  <c r="Q899" i="11" s="1"/>
  <c r="R899" i="11" s="1"/>
  <c r="K899" i="11"/>
  <c r="L899" i="11" s="1"/>
  <c r="M899" i="11" s="1"/>
  <c r="F899" i="11"/>
  <c r="G899" i="11" s="1"/>
  <c r="H899" i="11" s="1"/>
  <c r="U899" i="11"/>
  <c r="V899" i="11" s="1"/>
  <c r="W899" i="11" s="1"/>
  <c r="AD899" i="11" l="1"/>
  <c r="AE899" i="11" s="1"/>
  <c r="A900" i="11" s="1"/>
  <c r="AB900" i="11" l="1"/>
  <c r="AC900" i="11" s="1"/>
  <c r="Z900" i="11"/>
  <c r="AA900" i="11" s="1"/>
  <c r="AF899" i="11"/>
  <c r="P900" i="11"/>
  <c r="Q900" i="11" s="1"/>
  <c r="R900" i="11" s="1"/>
  <c r="K900" i="11"/>
  <c r="L900" i="11" s="1"/>
  <c r="M900" i="11" s="1"/>
  <c r="F900" i="11"/>
  <c r="G900" i="11" s="1"/>
  <c r="H900" i="11" s="1"/>
  <c r="U900" i="11"/>
  <c r="V900" i="11" s="1"/>
  <c r="W900" i="11" s="1"/>
  <c r="AD900" i="11" l="1"/>
  <c r="AE900" i="11" s="1"/>
  <c r="A901" i="11" s="1"/>
  <c r="AB901" i="11" l="1"/>
  <c r="AC901" i="11" s="1"/>
  <c r="Z901" i="11"/>
  <c r="AA901" i="11" s="1"/>
  <c r="AF900" i="11"/>
  <c r="P901" i="11" s="1"/>
  <c r="Q901" i="11" s="1"/>
  <c r="R901" i="11" s="1"/>
  <c r="K901" i="11"/>
  <c r="L901" i="11" s="1"/>
  <c r="M901" i="11" s="1"/>
  <c r="F901" i="11"/>
  <c r="G901" i="11" s="1"/>
  <c r="H901" i="11" s="1"/>
  <c r="U901" i="11"/>
  <c r="V901" i="11" s="1"/>
  <c r="W901" i="11" s="1"/>
  <c r="AD901" i="11" l="1"/>
  <c r="AE901" i="11" s="1"/>
  <c r="A902" i="11" s="1"/>
  <c r="AB902" i="11" l="1"/>
  <c r="AC902" i="11" s="1"/>
  <c r="AF901" i="11"/>
  <c r="Z902" i="11"/>
  <c r="AA902" i="11" s="1"/>
  <c r="P902" i="11"/>
  <c r="Q902" i="11" s="1"/>
  <c r="R902" i="11" s="1"/>
  <c r="K902" i="11"/>
  <c r="L902" i="11" s="1"/>
  <c r="M902" i="11" s="1"/>
  <c r="F902" i="11"/>
  <c r="G902" i="11" s="1"/>
  <c r="H902" i="11" s="1"/>
  <c r="U902" i="11"/>
  <c r="V902" i="11" s="1"/>
  <c r="W902" i="11" s="1"/>
  <c r="AD902" i="11" l="1"/>
  <c r="AE902" i="11" s="1"/>
  <c r="A903" i="11" s="1"/>
  <c r="AB903" i="11" l="1"/>
  <c r="AC903" i="11" s="1"/>
  <c r="Z903" i="11"/>
  <c r="AA903" i="11" s="1"/>
  <c r="AF902" i="11"/>
  <c r="F903" i="11"/>
  <c r="G903" i="11" s="1"/>
  <c r="H903" i="11" s="1"/>
  <c r="P903" i="11"/>
  <c r="Q903" i="11" s="1"/>
  <c r="R903" i="11" s="1"/>
  <c r="K903" i="11"/>
  <c r="L903" i="11" s="1"/>
  <c r="M903" i="11" s="1"/>
  <c r="U903" i="11"/>
  <c r="V903" i="11" s="1"/>
  <c r="W903" i="11" s="1"/>
  <c r="AD903" i="11" l="1"/>
  <c r="AE903" i="11" s="1"/>
  <c r="A904" i="11" l="1"/>
  <c r="AF903" i="11"/>
  <c r="Z904" i="11"/>
  <c r="AA904" i="11" s="1"/>
  <c r="AB904" i="11"/>
  <c r="AC904" i="11" s="1"/>
  <c r="P904" i="11" l="1"/>
  <c r="Q904" i="11" s="1"/>
  <c r="R904" i="11" s="1"/>
  <c r="F904" i="11"/>
  <c r="G904" i="11" s="1"/>
  <c r="H904" i="11" s="1"/>
  <c r="K904" i="11"/>
  <c r="L904" i="11" s="1"/>
  <c r="M904" i="11" s="1"/>
  <c r="U904" i="11"/>
  <c r="V904" i="11" s="1"/>
  <c r="W904" i="11" s="1"/>
  <c r="AD904" i="11" l="1"/>
  <c r="AE904" i="11" s="1"/>
  <c r="A905" i="11" s="1"/>
  <c r="AB905" i="11" l="1"/>
  <c r="AC905" i="11" s="1"/>
  <c r="Z905" i="11"/>
  <c r="AA905" i="11" s="1"/>
  <c r="AF904" i="11"/>
  <c r="P905" i="11" s="1"/>
  <c r="Q905" i="11" s="1"/>
  <c r="R905" i="11" s="1"/>
  <c r="F905" i="11"/>
  <c r="G905" i="11" s="1"/>
  <c r="H905" i="11" s="1"/>
  <c r="K905" i="11"/>
  <c r="L905" i="11" s="1"/>
  <c r="M905" i="11" s="1"/>
  <c r="U905" i="11"/>
  <c r="V905" i="11" s="1"/>
  <c r="W905" i="11" s="1"/>
  <c r="AD905" i="11" l="1"/>
  <c r="AE905" i="11" s="1"/>
  <c r="A906" i="11" l="1"/>
  <c r="AF905" i="11"/>
  <c r="Z906" i="11"/>
  <c r="AA906" i="11" s="1"/>
  <c r="AB906" i="11"/>
  <c r="AC906" i="11" s="1"/>
  <c r="P906" i="11" l="1"/>
  <c r="Q906" i="11" s="1"/>
  <c r="R906" i="11" s="1"/>
  <c r="F906" i="11"/>
  <c r="G906" i="11" s="1"/>
  <c r="H906" i="11" s="1"/>
  <c r="K906" i="11"/>
  <c r="L906" i="11" s="1"/>
  <c r="M906" i="11" s="1"/>
  <c r="U906" i="11"/>
  <c r="V906" i="11" s="1"/>
  <c r="W906" i="11" s="1"/>
  <c r="AD906" i="11" l="1"/>
  <c r="AE906" i="11" s="1"/>
  <c r="A907" i="11" l="1"/>
  <c r="AF906" i="11"/>
  <c r="Z907" i="11"/>
  <c r="AA907" i="11" s="1"/>
  <c r="AB907" i="11"/>
  <c r="AC907" i="11" s="1"/>
  <c r="F907" i="11" l="1"/>
  <c r="G907" i="11" s="1"/>
  <c r="H907" i="11" s="1"/>
  <c r="P907" i="11"/>
  <c r="Q907" i="11" s="1"/>
  <c r="R907" i="11" s="1"/>
  <c r="K907" i="11"/>
  <c r="L907" i="11" s="1"/>
  <c r="M907" i="11" s="1"/>
  <c r="U907" i="11"/>
  <c r="V907" i="11" s="1"/>
  <c r="W907" i="11" s="1"/>
  <c r="AD907" i="11" l="1"/>
  <c r="AE907" i="11" s="1"/>
  <c r="A908" i="11" l="1"/>
  <c r="AF907" i="11"/>
  <c r="Z908" i="11"/>
  <c r="AA908" i="11" s="1"/>
  <c r="AB908" i="11"/>
  <c r="AC908" i="11" s="1"/>
  <c r="P908" i="11" l="1"/>
  <c r="Q908" i="11" s="1"/>
  <c r="R908" i="11" s="1"/>
  <c r="F908" i="11"/>
  <c r="G908" i="11" s="1"/>
  <c r="H908" i="11" s="1"/>
  <c r="K908" i="11"/>
  <c r="L908" i="11" s="1"/>
  <c r="M908" i="11" s="1"/>
  <c r="U908" i="11"/>
  <c r="V908" i="11" s="1"/>
  <c r="W908" i="11" s="1"/>
  <c r="AD908" i="11" l="1"/>
  <c r="AE908" i="11" s="1"/>
  <c r="A909" i="11" l="1"/>
  <c r="AF908" i="11"/>
  <c r="Z909" i="11"/>
  <c r="AA909" i="11" s="1"/>
  <c r="AB909" i="11"/>
  <c r="AC909" i="11" s="1"/>
  <c r="P909" i="11" l="1"/>
  <c r="Q909" i="11" s="1"/>
  <c r="R909" i="11" s="1"/>
  <c r="K909" i="11"/>
  <c r="L909" i="11" s="1"/>
  <c r="M909" i="11" s="1"/>
  <c r="F909" i="11"/>
  <c r="G909" i="11" s="1"/>
  <c r="H909" i="11" s="1"/>
  <c r="U909" i="11"/>
  <c r="V909" i="11" s="1"/>
  <c r="W909" i="11" s="1"/>
  <c r="AD909" i="11" l="1"/>
  <c r="AE909" i="11" s="1"/>
  <c r="A910" i="11" s="1"/>
  <c r="AB910" i="11" l="1"/>
  <c r="AC910" i="11" s="1"/>
  <c r="Z910" i="11"/>
  <c r="AA910" i="11" s="1"/>
  <c r="AF909" i="11"/>
  <c r="F910" i="11"/>
  <c r="G910" i="11" s="1"/>
  <c r="H910" i="11" s="1"/>
  <c r="P910" i="11"/>
  <c r="Q910" i="11" s="1"/>
  <c r="R910" i="11" s="1"/>
  <c r="K910" i="11"/>
  <c r="L910" i="11" s="1"/>
  <c r="M910" i="11" s="1"/>
  <c r="U910" i="11"/>
  <c r="V910" i="11" s="1"/>
  <c r="W910" i="11" s="1"/>
  <c r="AD910" i="11" l="1"/>
  <c r="AE910" i="11" s="1"/>
  <c r="A911" i="11" l="1"/>
  <c r="AF910" i="11"/>
  <c r="Z911" i="11"/>
  <c r="AA911" i="11" s="1"/>
  <c r="AB911" i="11"/>
  <c r="AC911" i="11" s="1"/>
  <c r="P911" i="11" l="1"/>
  <c r="Q911" i="11" s="1"/>
  <c r="R911" i="11" s="1"/>
  <c r="K911" i="11"/>
  <c r="L911" i="11" s="1"/>
  <c r="M911" i="11" s="1"/>
  <c r="F911" i="11"/>
  <c r="G911" i="11" s="1"/>
  <c r="H911" i="11" s="1"/>
  <c r="U911" i="11"/>
  <c r="V911" i="11" s="1"/>
  <c r="W911" i="11" s="1"/>
  <c r="AD911" i="11" l="1"/>
  <c r="AE911" i="11" s="1"/>
  <c r="A912" i="11" s="1"/>
  <c r="Z912" i="11"/>
  <c r="AA912" i="11" s="1"/>
  <c r="AB912" i="11"/>
  <c r="AC912" i="11" s="1"/>
  <c r="AF911" i="11" l="1"/>
  <c r="K912" i="11"/>
  <c r="L912" i="11" s="1"/>
  <c r="M912" i="11" s="1"/>
  <c r="P912" i="11"/>
  <c r="Q912" i="11" s="1"/>
  <c r="R912" i="11" s="1"/>
  <c r="F912" i="11"/>
  <c r="G912" i="11" s="1"/>
  <c r="H912" i="11" s="1"/>
  <c r="U912" i="11"/>
  <c r="V912" i="11" s="1"/>
  <c r="W912" i="11" s="1"/>
  <c r="AD912" i="11" l="1"/>
  <c r="AE912" i="11" s="1"/>
  <c r="A913" i="11" s="1"/>
  <c r="Z913" i="11"/>
  <c r="AA913" i="11" s="1"/>
  <c r="AB913" i="11"/>
  <c r="AC913" i="11" s="1"/>
  <c r="AF912" i="11" l="1"/>
  <c r="K913" i="11"/>
  <c r="L913" i="11" s="1"/>
  <c r="M913" i="11" s="1"/>
  <c r="P913" i="11"/>
  <c r="Q913" i="11" s="1"/>
  <c r="R913" i="11" s="1"/>
  <c r="F913" i="11"/>
  <c r="G913" i="11" s="1"/>
  <c r="H913" i="11" s="1"/>
  <c r="U913" i="11"/>
  <c r="V913" i="11" s="1"/>
  <c r="W913" i="11" s="1"/>
  <c r="AD913" i="11" l="1"/>
  <c r="AE913" i="11" s="1"/>
  <c r="A914" i="11" s="1"/>
  <c r="AF913" i="11"/>
  <c r="Z914" i="11"/>
  <c r="AA914" i="11" s="1"/>
  <c r="AB914" i="11"/>
  <c r="AC914" i="11" s="1"/>
  <c r="F914" i="11" l="1"/>
  <c r="G914" i="11" s="1"/>
  <c r="H914" i="11" s="1"/>
  <c r="P914" i="11"/>
  <c r="Q914" i="11" s="1"/>
  <c r="R914" i="11" s="1"/>
  <c r="K914" i="11"/>
  <c r="L914" i="11" s="1"/>
  <c r="M914" i="11" s="1"/>
  <c r="U914" i="11"/>
  <c r="V914" i="11" s="1"/>
  <c r="W914" i="11" s="1"/>
  <c r="AD914" i="11" l="1"/>
  <c r="AE914" i="11" s="1"/>
  <c r="A915" i="11" l="1"/>
  <c r="AF914" i="11"/>
  <c r="Z915" i="11"/>
  <c r="AA915" i="11" s="1"/>
  <c r="AB915" i="11"/>
  <c r="AC915" i="11" s="1"/>
  <c r="P915" i="11" l="1"/>
  <c r="Q915" i="11" s="1"/>
  <c r="R915" i="11" s="1"/>
  <c r="F915" i="11"/>
  <c r="G915" i="11" s="1"/>
  <c r="H915" i="11" s="1"/>
  <c r="K915" i="11"/>
  <c r="L915" i="11" s="1"/>
  <c r="M915" i="11" s="1"/>
  <c r="U915" i="11"/>
  <c r="V915" i="11" s="1"/>
  <c r="W915" i="11" s="1"/>
  <c r="AD915" i="11" l="1"/>
  <c r="AE915" i="11" s="1"/>
  <c r="A916" i="11" l="1"/>
  <c r="AF915" i="11"/>
  <c r="Z916" i="11"/>
  <c r="AA916" i="11" s="1"/>
  <c r="AB916" i="11"/>
  <c r="AC916" i="11" s="1"/>
  <c r="F916" i="11" l="1"/>
  <c r="G916" i="11" s="1"/>
  <c r="H916" i="11" s="1"/>
  <c r="P916" i="11"/>
  <c r="Q916" i="11" s="1"/>
  <c r="R916" i="11" s="1"/>
  <c r="K916" i="11"/>
  <c r="L916" i="11" s="1"/>
  <c r="M916" i="11" s="1"/>
  <c r="U916" i="11"/>
  <c r="V916" i="11" s="1"/>
  <c r="W916" i="11" s="1"/>
  <c r="AD916" i="11" l="1"/>
  <c r="AE916" i="11" s="1"/>
  <c r="A917" i="11" s="1"/>
  <c r="Z917" i="11"/>
  <c r="AA917" i="11" s="1"/>
  <c r="AB917" i="11"/>
  <c r="AC917" i="11" s="1"/>
  <c r="AF916" i="11" l="1"/>
  <c r="K917" i="11"/>
  <c r="L917" i="11" s="1"/>
  <c r="M917" i="11" s="1"/>
  <c r="P917" i="11"/>
  <c r="Q917" i="11" s="1"/>
  <c r="R917" i="11" s="1"/>
  <c r="F917" i="11"/>
  <c r="G917" i="11" s="1"/>
  <c r="H917" i="11" s="1"/>
  <c r="U917" i="11"/>
  <c r="V917" i="11" s="1"/>
  <c r="W917" i="11" s="1"/>
  <c r="AD917" i="11" l="1"/>
  <c r="AE917" i="11" s="1"/>
  <c r="A918" i="11" s="1"/>
  <c r="Z918" i="11"/>
  <c r="AA918" i="11" s="1"/>
  <c r="AB918" i="11" l="1"/>
  <c r="AC918" i="11" s="1"/>
  <c r="AF917" i="11"/>
  <c r="K918" i="11"/>
  <c r="L918" i="11" s="1"/>
  <c r="M918" i="11" s="1"/>
  <c r="P918" i="11"/>
  <c r="Q918" i="11" s="1"/>
  <c r="R918" i="11" s="1"/>
  <c r="F918" i="11"/>
  <c r="G918" i="11" s="1"/>
  <c r="H918" i="11" s="1"/>
  <c r="U918" i="11"/>
  <c r="V918" i="11" s="1"/>
  <c r="W918" i="11" s="1"/>
  <c r="AD918" i="11" l="1"/>
  <c r="AE918" i="11" s="1"/>
  <c r="A919" i="11" l="1"/>
  <c r="AF918" i="11"/>
  <c r="Z919" i="11"/>
  <c r="AA919" i="11" s="1"/>
  <c r="AB919" i="11"/>
  <c r="AC919" i="11" s="1"/>
  <c r="F919" i="11" l="1"/>
  <c r="G919" i="11" s="1"/>
  <c r="H919" i="11" s="1"/>
  <c r="K919" i="11"/>
  <c r="L919" i="11" s="1"/>
  <c r="M919" i="11" s="1"/>
  <c r="P919" i="11"/>
  <c r="Q919" i="11" s="1"/>
  <c r="R919" i="11" s="1"/>
  <c r="U919" i="11"/>
  <c r="V919" i="11" s="1"/>
  <c r="W919" i="11" s="1"/>
  <c r="AD919" i="11" l="1"/>
  <c r="AE919" i="11" s="1"/>
  <c r="A920" i="11" l="1"/>
  <c r="AF919" i="11"/>
  <c r="Z920" i="11"/>
  <c r="AA920" i="11" s="1"/>
  <c r="AB920" i="11"/>
  <c r="AC920" i="11" s="1"/>
  <c r="F920" i="11" l="1"/>
  <c r="G920" i="11" s="1"/>
  <c r="H920" i="11" s="1"/>
  <c r="K920" i="11"/>
  <c r="L920" i="11" s="1"/>
  <c r="M920" i="11" s="1"/>
  <c r="P920" i="11"/>
  <c r="Q920" i="11" s="1"/>
  <c r="R920" i="11" s="1"/>
  <c r="U920" i="11"/>
  <c r="V920" i="11" s="1"/>
  <c r="W920" i="11" s="1"/>
  <c r="AD920" i="11" l="1"/>
  <c r="AE920" i="11" s="1"/>
  <c r="A921" i="11" l="1"/>
  <c r="AF920" i="11"/>
  <c r="AB921" i="11"/>
  <c r="AC921" i="11" s="1"/>
  <c r="Z921" i="11"/>
  <c r="AA921" i="11" s="1"/>
  <c r="K921" i="11" l="1"/>
  <c r="L921" i="11" s="1"/>
  <c r="M921" i="11" s="1"/>
  <c r="P921" i="11"/>
  <c r="Q921" i="11" s="1"/>
  <c r="R921" i="11" s="1"/>
  <c r="F921" i="11"/>
  <c r="G921" i="11" s="1"/>
  <c r="H921" i="11" s="1"/>
  <c r="U921" i="11"/>
  <c r="V921" i="11" s="1"/>
  <c r="W921" i="11" s="1"/>
  <c r="AD921" i="11" l="1"/>
  <c r="AE921" i="11" s="1"/>
  <c r="AB922" i="11" s="1"/>
  <c r="AC922" i="11" s="1"/>
  <c r="A922" i="11" l="1"/>
  <c r="Z922" i="11"/>
  <c r="AA922" i="11" s="1"/>
  <c r="AF921" i="11"/>
  <c r="K922" i="11"/>
  <c r="L922" i="11" s="1"/>
  <c r="M922" i="11" s="1"/>
  <c r="P922" i="11"/>
  <c r="Q922" i="11" s="1"/>
  <c r="R922" i="11" s="1"/>
  <c r="F922" i="11"/>
  <c r="G922" i="11" s="1"/>
  <c r="H922" i="11" s="1"/>
  <c r="U922" i="11"/>
  <c r="V922" i="11" s="1"/>
  <c r="W922" i="11" s="1"/>
  <c r="AD922" i="11" l="1"/>
  <c r="AE922" i="11" s="1"/>
  <c r="A923" i="11" s="1"/>
  <c r="AB923" i="11" l="1"/>
  <c r="AC923" i="11" s="1"/>
  <c r="Z923" i="11"/>
  <c r="AA923" i="11" s="1"/>
  <c r="AF922" i="11"/>
  <c r="K923" i="11"/>
  <c r="L923" i="11" s="1"/>
  <c r="M923" i="11" s="1"/>
  <c r="P923" i="11"/>
  <c r="Q923" i="11" s="1"/>
  <c r="R923" i="11" s="1"/>
  <c r="F923" i="11"/>
  <c r="G923" i="11" s="1"/>
  <c r="H923" i="11" s="1"/>
  <c r="U923" i="11"/>
  <c r="V923" i="11" s="1"/>
  <c r="W923" i="11" s="1"/>
  <c r="AD923" i="11" l="1"/>
  <c r="AE923" i="11" s="1"/>
  <c r="A924" i="11" s="1"/>
  <c r="AB924" i="11" l="1"/>
  <c r="AC924" i="11" s="1"/>
  <c r="Z924" i="11"/>
  <c r="AA924" i="11" s="1"/>
  <c r="AF923" i="11"/>
  <c r="K924" i="11"/>
  <c r="L924" i="11" s="1"/>
  <c r="M924" i="11" s="1"/>
  <c r="F924" i="11"/>
  <c r="G924" i="11" s="1"/>
  <c r="H924" i="11" s="1"/>
  <c r="P924" i="11"/>
  <c r="Q924" i="11" s="1"/>
  <c r="R924" i="11" s="1"/>
  <c r="U924" i="11"/>
  <c r="V924" i="11" s="1"/>
  <c r="W924" i="11" s="1"/>
  <c r="AD924" i="11" l="1"/>
  <c r="AE924" i="11" s="1"/>
  <c r="A925" i="11" l="1"/>
  <c r="AF924" i="11"/>
  <c r="Z925" i="11"/>
  <c r="AA925" i="11" s="1"/>
  <c r="AB925" i="11"/>
  <c r="AC925" i="11" s="1"/>
  <c r="F925" i="11" l="1"/>
  <c r="G925" i="11" s="1"/>
  <c r="H925" i="11" s="1"/>
  <c r="P925" i="11"/>
  <c r="Q925" i="11" s="1"/>
  <c r="R925" i="11" s="1"/>
  <c r="K925" i="11"/>
  <c r="L925" i="11" s="1"/>
  <c r="M925" i="11" s="1"/>
  <c r="U925" i="11"/>
  <c r="V925" i="11" s="1"/>
  <c r="W925" i="11" s="1"/>
  <c r="AD925" i="11" l="1"/>
  <c r="AE925" i="11" s="1"/>
  <c r="A926" i="11" l="1"/>
  <c r="AF925" i="11"/>
  <c r="Z926" i="11"/>
  <c r="AA926" i="11" s="1"/>
  <c r="AB926" i="11"/>
  <c r="AC926" i="11" s="1"/>
  <c r="K926" i="11" l="1"/>
  <c r="L926" i="11" s="1"/>
  <c r="M926" i="11" s="1"/>
  <c r="P926" i="11"/>
  <c r="Q926" i="11" s="1"/>
  <c r="R926" i="11" s="1"/>
  <c r="F926" i="11"/>
  <c r="G926" i="11" s="1"/>
  <c r="H926" i="11" s="1"/>
  <c r="U926" i="11"/>
  <c r="V926" i="11" s="1"/>
  <c r="W926" i="11" s="1"/>
  <c r="AD926" i="11" l="1"/>
  <c r="AE926" i="11" s="1"/>
  <c r="A927" i="11" s="1"/>
  <c r="Z927" i="11" l="1"/>
  <c r="AA927" i="11" s="1"/>
  <c r="AB927" i="11"/>
  <c r="AC927" i="11" s="1"/>
  <c r="AF926" i="11"/>
  <c r="U927" i="11" s="1"/>
  <c r="V927" i="11" s="1"/>
  <c r="W927" i="11" s="1"/>
  <c r="P927" i="11"/>
  <c r="Q927" i="11" s="1"/>
  <c r="R927" i="11" s="1"/>
  <c r="K927" i="11"/>
  <c r="L927" i="11" s="1"/>
  <c r="M927" i="11" s="1"/>
  <c r="F927" i="11"/>
  <c r="G927" i="11" s="1"/>
  <c r="H927" i="11" s="1"/>
  <c r="AD927" i="11" l="1"/>
  <c r="AE927" i="11" s="1"/>
  <c r="AF927" i="11" s="1"/>
  <c r="A928" i="11" l="1"/>
  <c r="AB928" i="11"/>
  <c r="AC928" i="11" s="1"/>
  <c r="Z928" i="11"/>
  <c r="AA928" i="11" s="1"/>
  <c r="F928" i="11"/>
  <c r="G928" i="11" s="1"/>
  <c r="H928" i="11" s="1"/>
  <c r="P928" i="11"/>
  <c r="Q928" i="11" s="1"/>
  <c r="R928" i="11" s="1"/>
  <c r="K928" i="11"/>
  <c r="L928" i="11" s="1"/>
  <c r="M928" i="11" s="1"/>
  <c r="U928" i="11"/>
  <c r="V928" i="11" s="1"/>
  <c r="W928" i="11" s="1"/>
  <c r="AD928" i="11" l="1"/>
  <c r="AE928" i="11" s="1"/>
  <c r="A929" i="11" l="1"/>
  <c r="AF928" i="11"/>
  <c r="Z929" i="11"/>
  <c r="AA929" i="11" s="1"/>
  <c r="AB929" i="11"/>
  <c r="AC929" i="11" s="1"/>
  <c r="P929" i="11" l="1"/>
  <c r="Q929" i="11" s="1"/>
  <c r="R929" i="11" s="1"/>
  <c r="F929" i="11"/>
  <c r="G929" i="11" s="1"/>
  <c r="H929" i="11" s="1"/>
  <c r="K929" i="11"/>
  <c r="L929" i="11" s="1"/>
  <c r="M929" i="11" s="1"/>
  <c r="U929" i="11"/>
  <c r="V929" i="11" s="1"/>
  <c r="W929" i="11" s="1"/>
  <c r="AD929" i="11" l="1"/>
  <c r="AE929" i="11" s="1"/>
  <c r="AF929" i="11" l="1"/>
  <c r="A930" i="11"/>
  <c r="Z930" i="11"/>
  <c r="AA930" i="11" s="1"/>
  <c r="AB930" i="11"/>
  <c r="AC930" i="11" s="1"/>
  <c r="P930" i="11" l="1"/>
  <c r="Q930" i="11" s="1"/>
  <c r="R930" i="11" s="1"/>
  <c r="K930" i="11"/>
  <c r="L930" i="11" s="1"/>
  <c r="M930" i="11" s="1"/>
  <c r="F930" i="11"/>
  <c r="G930" i="11" s="1"/>
  <c r="H930" i="11" s="1"/>
  <c r="U930" i="11"/>
  <c r="V930" i="11" s="1"/>
  <c r="W930" i="11" s="1"/>
  <c r="AD930" i="11" l="1"/>
  <c r="AE930" i="11" s="1"/>
  <c r="A931" i="11" s="1"/>
  <c r="AF930" i="11"/>
  <c r="Z931" i="11"/>
  <c r="AA931" i="11" s="1"/>
  <c r="AB931" i="11"/>
  <c r="AC931" i="11" s="1"/>
  <c r="P931" i="11" l="1"/>
  <c r="Q931" i="11" s="1"/>
  <c r="R931" i="11" s="1"/>
  <c r="K931" i="11"/>
  <c r="L931" i="11" s="1"/>
  <c r="M931" i="11" s="1"/>
  <c r="F931" i="11"/>
  <c r="G931" i="11" s="1"/>
  <c r="H931" i="11" s="1"/>
  <c r="U931" i="11"/>
  <c r="V931" i="11" s="1"/>
  <c r="W931" i="11" s="1"/>
  <c r="AD931" i="11" l="1"/>
  <c r="AE931" i="11" s="1"/>
  <c r="A932" i="11" s="1"/>
  <c r="Z932" i="11"/>
  <c r="AA932" i="11" s="1"/>
  <c r="AB932" i="11" l="1"/>
  <c r="AC932" i="11" s="1"/>
  <c r="AF931" i="11"/>
  <c r="F932" i="11"/>
  <c r="G932" i="11" s="1"/>
  <c r="H932" i="11" s="1"/>
  <c r="P932" i="11"/>
  <c r="Q932" i="11" s="1"/>
  <c r="R932" i="11" s="1"/>
  <c r="K932" i="11"/>
  <c r="L932" i="11" s="1"/>
  <c r="M932" i="11" s="1"/>
  <c r="U932" i="11"/>
  <c r="V932" i="11" s="1"/>
  <c r="W932" i="11" s="1"/>
  <c r="AD932" i="11" l="1"/>
  <c r="AE932" i="11" s="1"/>
  <c r="A933" i="11" l="1"/>
  <c r="AF932" i="11"/>
  <c r="AB933" i="11"/>
  <c r="AC933" i="11" s="1"/>
  <c r="Z933" i="11"/>
  <c r="AA933" i="11" s="1"/>
  <c r="P933" i="11" l="1"/>
  <c r="Q933" i="11" s="1"/>
  <c r="R933" i="11" s="1"/>
  <c r="K933" i="11"/>
  <c r="L933" i="11" s="1"/>
  <c r="M933" i="11" s="1"/>
  <c r="F933" i="11"/>
  <c r="G933" i="11" s="1"/>
  <c r="H933" i="11" s="1"/>
  <c r="AD933" i="11" s="1"/>
  <c r="AE933" i="11" s="1"/>
  <c r="U933" i="11"/>
  <c r="V933" i="11" s="1"/>
  <c r="W933" i="11" s="1"/>
  <c r="A934" i="11" l="1"/>
  <c r="AF933" i="11"/>
  <c r="Z934" i="11"/>
  <c r="AA934" i="11" s="1"/>
  <c r="AB934" i="11"/>
  <c r="AC934" i="11" s="1"/>
  <c r="F934" i="11" l="1"/>
  <c r="G934" i="11" s="1"/>
  <c r="H934" i="11" s="1"/>
  <c r="P934" i="11"/>
  <c r="Q934" i="11" s="1"/>
  <c r="R934" i="11" s="1"/>
  <c r="K934" i="11"/>
  <c r="L934" i="11" s="1"/>
  <c r="M934" i="11" s="1"/>
  <c r="U934" i="11"/>
  <c r="V934" i="11" s="1"/>
  <c r="W934" i="11" s="1"/>
  <c r="AD934" i="11" l="1"/>
  <c r="AE934" i="11" s="1"/>
  <c r="A935" i="11" l="1"/>
  <c r="AF934" i="11"/>
  <c r="Z935" i="11"/>
  <c r="AA935" i="11" s="1"/>
  <c r="AB935" i="11"/>
  <c r="AC935" i="11" s="1"/>
  <c r="P935" i="11" l="1"/>
  <c r="Q935" i="11" s="1"/>
  <c r="R935" i="11" s="1"/>
  <c r="F935" i="11"/>
  <c r="G935" i="11" s="1"/>
  <c r="H935" i="11" s="1"/>
  <c r="K935" i="11"/>
  <c r="L935" i="11" s="1"/>
  <c r="M935" i="11" s="1"/>
  <c r="U935" i="11"/>
  <c r="V935" i="11" s="1"/>
  <c r="W935" i="11" s="1"/>
  <c r="AD935" i="11" l="1"/>
  <c r="AE935" i="11" s="1"/>
  <c r="A936" i="11" l="1"/>
  <c r="AF935" i="11"/>
  <c r="Z936" i="11"/>
  <c r="AA936" i="11" s="1"/>
  <c r="AB936" i="11"/>
  <c r="AC936" i="11" s="1"/>
  <c r="P936" i="11" l="1"/>
  <c r="Q936" i="11" s="1"/>
  <c r="R936" i="11" s="1"/>
  <c r="K936" i="11"/>
  <c r="L936" i="11" s="1"/>
  <c r="M936" i="11" s="1"/>
  <c r="F936" i="11"/>
  <c r="G936" i="11" s="1"/>
  <c r="H936" i="11" s="1"/>
  <c r="AD936" i="11" s="1"/>
  <c r="AE936" i="11" s="1"/>
  <c r="U936" i="11"/>
  <c r="V936" i="11" s="1"/>
  <c r="W936" i="11" s="1"/>
  <c r="A937" i="11" l="1"/>
  <c r="AF936" i="11"/>
  <c r="Z937" i="11"/>
  <c r="AA937" i="11" s="1"/>
  <c r="AB937" i="11"/>
  <c r="AC937" i="11" s="1"/>
  <c r="K937" i="11" l="1"/>
  <c r="L937" i="11" s="1"/>
  <c r="M937" i="11" s="1"/>
  <c r="P937" i="11"/>
  <c r="Q937" i="11" s="1"/>
  <c r="R937" i="11" s="1"/>
  <c r="F937" i="11"/>
  <c r="G937" i="11" s="1"/>
  <c r="H937" i="11" s="1"/>
  <c r="AD937" i="11" s="1"/>
  <c r="AE937" i="11" s="1"/>
  <c r="U937" i="11"/>
  <c r="V937" i="11" s="1"/>
  <c r="W937" i="11" s="1"/>
  <c r="AF937" i="11" l="1"/>
  <c r="A938" i="11"/>
  <c r="AB938" i="11"/>
  <c r="AC938" i="11" s="1"/>
  <c r="Z938" i="11"/>
  <c r="AA938" i="11" s="1"/>
  <c r="F938" i="11" l="1"/>
  <c r="G938" i="11" s="1"/>
  <c r="H938" i="11" s="1"/>
  <c r="P938" i="11"/>
  <c r="Q938" i="11" s="1"/>
  <c r="R938" i="11" s="1"/>
  <c r="K938" i="11"/>
  <c r="L938" i="11" s="1"/>
  <c r="M938" i="11" s="1"/>
  <c r="U938" i="11"/>
  <c r="V938" i="11" s="1"/>
  <c r="W938" i="11" s="1"/>
  <c r="AD938" i="11" l="1"/>
  <c r="AE938" i="11" s="1"/>
  <c r="A939" i="11" l="1"/>
  <c r="AF938" i="11"/>
  <c r="Z939" i="11"/>
  <c r="AA939" i="11" s="1"/>
  <c r="AB939" i="11"/>
  <c r="AC939" i="11" s="1"/>
  <c r="P939" i="11" l="1"/>
  <c r="Q939" i="11" s="1"/>
  <c r="R939" i="11" s="1"/>
  <c r="K939" i="11"/>
  <c r="L939" i="11" s="1"/>
  <c r="M939" i="11" s="1"/>
  <c r="F939" i="11"/>
  <c r="G939" i="11" s="1"/>
  <c r="H939" i="11" s="1"/>
  <c r="AD939" i="11" s="1"/>
  <c r="AE939" i="11" s="1"/>
  <c r="U939" i="11"/>
  <c r="V939" i="11" s="1"/>
  <c r="W939" i="11" s="1"/>
  <c r="A940" i="11" l="1"/>
  <c r="AF939" i="11"/>
  <c r="Z940" i="11"/>
  <c r="AA940" i="11" s="1"/>
  <c r="AB940" i="11"/>
  <c r="AC940" i="11" s="1"/>
  <c r="P940" i="11" l="1"/>
  <c r="Q940" i="11" s="1"/>
  <c r="R940" i="11" s="1"/>
  <c r="F940" i="11"/>
  <c r="G940" i="11" s="1"/>
  <c r="H940" i="11" s="1"/>
  <c r="K940" i="11"/>
  <c r="L940" i="11" s="1"/>
  <c r="M940" i="11" s="1"/>
  <c r="U940" i="11"/>
  <c r="V940" i="11" s="1"/>
  <c r="W940" i="11" s="1"/>
  <c r="AD940" i="11" l="1"/>
  <c r="AE940" i="11" s="1"/>
  <c r="A941" i="11" l="1"/>
  <c r="AF940" i="11"/>
  <c r="Z941" i="11"/>
  <c r="AA941" i="11" s="1"/>
  <c r="AB941" i="11"/>
  <c r="AC941" i="11" s="1"/>
  <c r="P941" i="11" l="1"/>
  <c r="Q941" i="11" s="1"/>
  <c r="R941" i="11" s="1"/>
  <c r="K941" i="11"/>
  <c r="L941" i="11" s="1"/>
  <c r="M941" i="11" s="1"/>
  <c r="F941" i="11"/>
  <c r="G941" i="11" s="1"/>
  <c r="H941" i="11" s="1"/>
  <c r="AD941" i="11" s="1"/>
  <c r="AE941" i="11" s="1"/>
  <c r="U941" i="11"/>
  <c r="V941" i="11" s="1"/>
  <c r="W941" i="11" s="1"/>
  <c r="A942" i="11" l="1"/>
  <c r="AF941" i="11"/>
  <c r="Z942" i="11"/>
  <c r="AA942" i="11" s="1"/>
  <c r="AB942" i="11"/>
  <c r="AC942" i="11" s="1"/>
  <c r="P942" i="11" l="1"/>
  <c r="Q942" i="11" s="1"/>
  <c r="R942" i="11" s="1"/>
  <c r="F942" i="11"/>
  <c r="G942" i="11" s="1"/>
  <c r="H942" i="11" s="1"/>
  <c r="K942" i="11"/>
  <c r="L942" i="11" s="1"/>
  <c r="M942" i="11" s="1"/>
  <c r="U942" i="11"/>
  <c r="V942" i="11" s="1"/>
  <c r="W942" i="11" s="1"/>
  <c r="AD942" i="11" l="1"/>
  <c r="AE942" i="11" s="1"/>
  <c r="A943" i="11" s="1"/>
  <c r="Z943" i="11" l="1"/>
  <c r="AA943" i="11" s="1"/>
  <c r="AB943" i="11"/>
  <c r="AC943" i="11" s="1"/>
  <c r="AF942" i="11"/>
  <c r="P943" i="11"/>
  <c r="Q943" i="11" s="1"/>
  <c r="R943" i="11" s="1"/>
  <c r="F943" i="11"/>
  <c r="G943" i="11" s="1"/>
  <c r="H943" i="11" s="1"/>
  <c r="K943" i="11"/>
  <c r="L943" i="11" s="1"/>
  <c r="M943" i="11" s="1"/>
  <c r="U943" i="11"/>
  <c r="V943" i="11" s="1"/>
  <c r="W943" i="11" s="1"/>
  <c r="AD943" i="11" l="1"/>
  <c r="AE943" i="11" s="1"/>
  <c r="A944" i="11" l="1"/>
  <c r="AF943" i="11"/>
  <c r="Z944" i="11"/>
  <c r="AA944" i="11" s="1"/>
  <c r="AB944" i="11"/>
  <c r="AC944" i="11" s="1"/>
  <c r="K944" i="11" l="1"/>
  <c r="L944" i="11" s="1"/>
  <c r="M944" i="11" s="1"/>
  <c r="P944" i="11"/>
  <c r="Q944" i="11" s="1"/>
  <c r="R944" i="11" s="1"/>
  <c r="F944" i="11"/>
  <c r="G944" i="11" s="1"/>
  <c r="H944" i="11" s="1"/>
  <c r="U944" i="11"/>
  <c r="V944" i="11" s="1"/>
  <c r="W944" i="11" s="1"/>
  <c r="AD944" i="11" l="1"/>
  <c r="AE944" i="11" s="1"/>
  <c r="A945" i="11" s="1"/>
  <c r="Z945" i="11"/>
  <c r="AA945" i="11" s="1"/>
  <c r="AB945" i="11"/>
  <c r="AC945" i="11" s="1"/>
  <c r="AF944" i="11" l="1"/>
  <c r="K945" i="11"/>
  <c r="L945" i="11" s="1"/>
  <c r="M945" i="11" s="1"/>
  <c r="P945" i="11"/>
  <c r="Q945" i="11" s="1"/>
  <c r="R945" i="11" s="1"/>
  <c r="F945" i="11"/>
  <c r="G945" i="11" s="1"/>
  <c r="H945" i="11" s="1"/>
  <c r="U945" i="11"/>
  <c r="V945" i="11" s="1"/>
  <c r="W945" i="11" s="1"/>
  <c r="AD945" i="11" l="1"/>
  <c r="AE945" i="11" s="1"/>
  <c r="AF945" i="11" s="1"/>
  <c r="Z946" i="11"/>
  <c r="AA946" i="11" s="1"/>
  <c r="AB946" i="11"/>
  <c r="AC946" i="11" s="1"/>
  <c r="A946" i="11" l="1"/>
  <c r="P946" i="11"/>
  <c r="Q946" i="11" s="1"/>
  <c r="R946" i="11" s="1"/>
  <c r="K946" i="11"/>
  <c r="L946" i="11" s="1"/>
  <c r="M946" i="11" s="1"/>
  <c r="F946" i="11"/>
  <c r="G946" i="11" s="1"/>
  <c r="H946" i="11" s="1"/>
  <c r="U946" i="11"/>
  <c r="V946" i="11" s="1"/>
  <c r="W946" i="11" s="1"/>
  <c r="AD946" i="11" l="1"/>
  <c r="AE946" i="11" s="1"/>
  <c r="A947" i="11" s="1"/>
  <c r="Z947" i="11"/>
  <c r="AA947" i="11" s="1"/>
  <c r="AB947" i="11"/>
  <c r="AC947" i="11" s="1"/>
  <c r="AF946" i="11" l="1"/>
  <c r="P947" i="11"/>
  <c r="Q947" i="11" s="1"/>
  <c r="R947" i="11" s="1"/>
  <c r="F947" i="11"/>
  <c r="G947" i="11" s="1"/>
  <c r="H947" i="11" s="1"/>
  <c r="K947" i="11"/>
  <c r="L947" i="11" s="1"/>
  <c r="M947" i="11" s="1"/>
  <c r="U947" i="11"/>
  <c r="V947" i="11" s="1"/>
  <c r="W947" i="11" s="1"/>
  <c r="AD947" i="11" l="1"/>
  <c r="AE947" i="11" s="1"/>
  <c r="A948" i="11" l="1"/>
  <c r="AF947" i="11"/>
  <c r="Z948" i="11"/>
  <c r="AA948" i="11" s="1"/>
  <c r="AB948" i="11"/>
  <c r="AC948" i="11" s="1"/>
  <c r="P948" i="11" l="1"/>
  <c r="Q948" i="11" s="1"/>
  <c r="R948" i="11" s="1"/>
  <c r="K948" i="11"/>
  <c r="L948" i="11" s="1"/>
  <c r="M948" i="11" s="1"/>
  <c r="F948" i="11"/>
  <c r="G948" i="11" s="1"/>
  <c r="H948" i="11" s="1"/>
  <c r="U948" i="11"/>
  <c r="V948" i="11" s="1"/>
  <c r="W948" i="11" s="1"/>
  <c r="AD948" i="11" l="1"/>
  <c r="AE948" i="11" s="1"/>
  <c r="A949" i="11" s="1"/>
  <c r="Z949" i="11"/>
  <c r="AA949" i="11" s="1"/>
  <c r="AB949" i="11"/>
  <c r="AC949" i="11" s="1"/>
  <c r="AF948" i="11" l="1"/>
  <c r="K949" i="11" s="1"/>
  <c r="L949" i="11" s="1"/>
  <c r="M949" i="11" s="1"/>
  <c r="P949" i="11"/>
  <c r="Q949" i="11" s="1"/>
  <c r="R949" i="11" s="1"/>
  <c r="F949" i="11"/>
  <c r="G949" i="11" s="1"/>
  <c r="H949" i="11" s="1"/>
  <c r="U949" i="11"/>
  <c r="V949" i="11" s="1"/>
  <c r="W949" i="11" s="1"/>
  <c r="AD949" i="11" l="1"/>
  <c r="AE949" i="11" s="1"/>
  <c r="A950" i="11"/>
  <c r="D94" i="4" s="1"/>
  <c r="AF949" i="11"/>
  <c r="Z950" i="11"/>
  <c r="AA950" i="11" s="1"/>
  <c r="AB950" i="11"/>
  <c r="AC950" i="11" s="1"/>
  <c r="P950" i="11" l="1"/>
  <c r="Q950" i="11" s="1"/>
  <c r="R950" i="11" s="1"/>
  <c r="K950" i="11"/>
  <c r="L950" i="11" s="1"/>
  <c r="M950" i="11" s="1"/>
  <c r="F950" i="11"/>
  <c r="G950" i="11" s="1"/>
  <c r="H950" i="11" s="1"/>
  <c r="U950" i="11"/>
  <c r="V950" i="11" s="1"/>
  <c r="W950" i="11" s="1"/>
  <c r="AD950" i="11" l="1"/>
  <c r="AE950" i="11" s="1"/>
  <c r="A951" i="11"/>
  <c r="AF950" i="11"/>
  <c r="Z951" i="11"/>
  <c r="AA951" i="11" s="1"/>
  <c r="AB951" i="11"/>
  <c r="AC951" i="11" s="1"/>
  <c r="F951" i="11" l="1"/>
  <c r="G951" i="11" s="1"/>
  <c r="H951" i="11" s="1"/>
  <c r="P951" i="11"/>
  <c r="Q951" i="11" s="1"/>
  <c r="R951" i="11" s="1"/>
  <c r="K951" i="11"/>
  <c r="L951" i="11" s="1"/>
  <c r="M951" i="11" s="1"/>
  <c r="U951" i="11"/>
  <c r="V951" i="11" s="1"/>
  <c r="W951" i="11" s="1"/>
  <c r="AD951" i="11" l="1"/>
  <c r="AE951" i="11" s="1"/>
  <c r="A952" i="11" l="1"/>
  <c r="AF951" i="11"/>
  <c r="Z952" i="11"/>
  <c r="AA952" i="11" s="1"/>
  <c r="AB952" i="11"/>
  <c r="AC952" i="11" s="1"/>
  <c r="K952" i="11" l="1"/>
  <c r="L952" i="11" s="1"/>
  <c r="M952" i="11" s="1"/>
  <c r="P952" i="11"/>
  <c r="Q952" i="11" s="1"/>
  <c r="R952" i="11" s="1"/>
  <c r="F952" i="11"/>
  <c r="G952" i="11" s="1"/>
  <c r="H952" i="11" s="1"/>
  <c r="U952" i="11"/>
  <c r="V952" i="11" s="1"/>
  <c r="W952" i="11" s="1"/>
  <c r="AD952" i="11" l="1"/>
  <c r="AE952" i="11" s="1"/>
  <c r="A953" i="11" s="1"/>
  <c r="AB953" i="11" l="1"/>
  <c r="AC953" i="11" s="1"/>
  <c r="Z953" i="11"/>
  <c r="AA953" i="11" s="1"/>
  <c r="AF952" i="11"/>
  <c r="U953" i="11" s="1"/>
  <c r="V953" i="11" s="1"/>
  <c r="W953" i="11" s="1"/>
  <c r="F953" i="11"/>
  <c r="G953" i="11" s="1"/>
  <c r="H953" i="11" s="1"/>
  <c r="K953" i="11"/>
  <c r="L953" i="11" s="1"/>
  <c r="M953" i="11" s="1"/>
  <c r="P953" i="11"/>
  <c r="Q953" i="11" s="1"/>
  <c r="R953" i="11" s="1"/>
  <c r="AD953" i="11" l="1"/>
  <c r="AE953" i="11" s="1"/>
  <c r="AF953" i="11" l="1"/>
  <c r="A954" i="11"/>
  <c r="Z954" i="11"/>
  <c r="AA954" i="11" s="1"/>
  <c r="AB954" i="11"/>
  <c r="AC954" i="11" s="1"/>
  <c r="P954" i="11" l="1"/>
  <c r="Q954" i="11" s="1"/>
  <c r="R954" i="11" s="1"/>
  <c r="F954" i="11"/>
  <c r="G954" i="11" s="1"/>
  <c r="H954" i="11" s="1"/>
  <c r="K954" i="11"/>
  <c r="L954" i="11" s="1"/>
  <c r="M954" i="11" s="1"/>
  <c r="U954" i="11"/>
  <c r="V954" i="11" s="1"/>
  <c r="W954" i="11" s="1"/>
  <c r="AD954" i="11" l="1"/>
  <c r="AE954" i="11" s="1"/>
  <c r="A955" i="11" s="1"/>
  <c r="Z955" i="11" l="1"/>
  <c r="AA955" i="11" s="1"/>
  <c r="AF954" i="11"/>
  <c r="U955" i="11" s="1"/>
  <c r="V955" i="11" s="1"/>
  <c r="W955" i="11" s="1"/>
  <c r="AB955" i="11"/>
  <c r="AC955" i="11" s="1"/>
  <c r="K955" i="11"/>
  <c r="L955" i="11" s="1"/>
  <c r="M955" i="11" s="1"/>
  <c r="P955" i="11"/>
  <c r="Q955" i="11" s="1"/>
  <c r="R955" i="11" s="1"/>
  <c r="F955" i="11"/>
  <c r="G955" i="11" s="1"/>
  <c r="H955" i="11" s="1"/>
  <c r="AD955" i="11" l="1"/>
  <c r="AE955" i="11" s="1"/>
  <c r="A956" i="11"/>
  <c r="AF955" i="11"/>
  <c r="Z956" i="11"/>
  <c r="AA956" i="11" s="1"/>
  <c r="AB956" i="11"/>
  <c r="AC956" i="11" s="1"/>
  <c r="P956" i="11" l="1"/>
  <c r="Q956" i="11" s="1"/>
  <c r="R956" i="11" s="1"/>
  <c r="K956" i="11"/>
  <c r="L956" i="11" s="1"/>
  <c r="M956" i="11" s="1"/>
  <c r="F956" i="11"/>
  <c r="G956" i="11" s="1"/>
  <c r="H956" i="11" s="1"/>
  <c r="U956" i="11"/>
  <c r="V956" i="11" s="1"/>
  <c r="W956" i="11" s="1"/>
  <c r="AD956" i="11" l="1"/>
  <c r="AE956" i="11" s="1"/>
  <c r="A957" i="11" l="1"/>
  <c r="AF956" i="11"/>
  <c r="Z957" i="11"/>
  <c r="AA957" i="11" s="1"/>
  <c r="AB957" i="11"/>
  <c r="AC957" i="11" s="1"/>
  <c r="F957" i="11" l="1"/>
  <c r="G957" i="11" s="1"/>
  <c r="H957" i="11" s="1"/>
  <c r="K957" i="11"/>
  <c r="L957" i="11" s="1"/>
  <c r="M957" i="11" s="1"/>
  <c r="P957" i="11"/>
  <c r="Q957" i="11" s="1"/>
  <c r="R957" i="11" s="1"/>
  <c r="U957" i="11"/>
  <c r="V957" i="11" s="1"/>
  <c r="W957" i="11" s="1"/>
  <c r="AD957" i="11" l="1"/>
  <c r="AE957" i="11" s="1"/>
  <c r="A958" i="11" l="1"/>
  <c r="AF957" i="11"/>
  <c r="Z958" i="11"/>
  <c r="AA958" i="11" s="1"/>
  <c r="AB958" i="11"/>
  <c r="AC958" i="11" s="1"/>
  <c r="P958" i="11" l="1"/>
  <c r="Q958" i="11" s="1"/>
  <c r="R958" i="11" s="1"/>
  <c r="F958" i="11"/>
  <c r="G958" i="11" s="1"/>
  <c r="H958" i="11" s="1"/>
  <c r="K958" i="11"/>
  <c r="L958" i="11" s="1"/>
  <c r="M958" i="11" s="1"/>
  <c r="U958" i="11"/>
  <c r="V958" i="11" s="1"/>
  <c r="W958" i="11" s="1"/>
  <c r="AD958" i="11" l="1"/>
  <c r="AE958" i="11" s="1"/>
  <c r="A959" i="11" l="1"/>
  <c r="AF958" i="11"/>
  <c r="Z959" i="11"/>
  <c r="AA959" i="11" s="1"/>
  <c r="AB959" i="11"/>
  <c r="AC959" i="11" s="1"/>
  <c r="P959" i="11" l="1"/>
  <c r="Q959" i="11" s="1"/>
  <c r="R959" i="11" s="1"/>
  <c r="K959" i="11"/>
  <c r="L959" i="11" s="1"/>
  <c r="M959" i="11" s="1"/>
  <c r="F959" i="11"/>
  <c r="G959" i="11" s="1"/>
  <c r="H959" i="11" s="1"/>
  <c r="AD959" i="11" s="1"/>
  <c r="AE959" i="11" s="1"/>
  <c r="U959" i="11"/>
  <c r="V959" i="11" s="1"/>
  <c r="W959" i="11" s="1"/>
  <c r="A960" i="11" l="1"/>
  <c r="AF959" i="11"/>
  <c r="Z960" i="11"/>
  <c r="AA960" i="11" s="1"/>
  <c r="AB960" i="11"/>
  <c r="AC960" i="11" s="1"/>
  <c r="K960" i="11" l="1"/>
  <c r="L960" i="11" s="1"/>
  <c r="M960" i="11" s="1"/>
  <c r="P960" i="11"/>
  <c r="Q960" i="11" s="1"/>
  <c r="R960" i="11" s="1"/>
  <c r="F960" i="11"/>
  <c r="G960" i="11" s="1"/>
  <c r="H960" i="11" s="1"/>
  <c r="U960" i="11"/>
  <c r="V960" i="11" s="1"/>
  <c r="W960" i="11" s="1"/>
  <c r="AD960" i="11" l="1"/>
  <c r="AE960" i="11" s="1"/>
  <c r="A961" i="11" s="1"/>
  <c r="AB961" i="11" l="1"/>
  <c r="AC961" i="11" s="1"/>
  <c r="Z961" i="11"/>
  <c r="AA961" i="11" s="1"/>
  <c r="AF960" i="11"/>
  <c r="P961" i="11"/>
  <c r="Q961" i="11" s="1"/>
  <c r="R961" i="11" s="1"/>
  <c r="K961" i="11"/>
  <c r="L961" i="11" s="1"/>
  <c r="M961" i="11" s="1"/>
  <c r="F961" i="11"/>
  <c r="G961" i="11" s="1"/>
  <c r="H961" i="11" s="1"/>
  <c r="U961" i="11"/>
  <c r="V961" i="11" s="1"/>
  <c r="W961" i="11" s="1"/>
  <c r="AD961" i="11" l="1"/>
  <c r="AE961" i="11" s="1"/>
  <c r="A962" i="11"/>
  <c r="AF961" i="11"/>
  <c r="Z962" i="11"/>
  <c r="AA962" i="11" s="1"/>
  <c r="AB962" i="11"/>
  <c r="AC962" i="11" s="1"/>
  <c r="K962" i="11" l="1"/>
  <c r="L962" i="11" s="1"/>
  <c r="M962" i="11" s="1"/>
  <c r="P962" i="11"/>
  <c r="Q962" i="11" s="1"/>
  <c r="R962" i="11" s="1"/>
  <c r="F962" i="11"/>
  <c r="G962" i="11" s="1"/>
  <c r="H962" i="11" s="1"/>
  <c r="U962" i="11"/>
  <c r="V962" i="11" s="1"/>
  <c r="W962" i="11" s="1"/>
  <c r="AD962" i="11" l="1"/>
  <c r="AE962" i="11" s="1"/>
  <c r="A963" i="11"/>
  <c r="AF962" i="11"/>
  <c r="Z963" i="11"/>
  <c r="AA963" i="11" s="1"/>
  <c r="AB963" i="11"/>
  <c r="AC963" i="11" s="1"/>
  <c r="P963" i="11" l="1"/>
  <c r="Q963" i="11" s="1"/>
  <c r="R963" i="11" s="1"/>
  <c r="K963" i="11"/>
  <c r="L963" i="11" s="1"/>
  <c r="M963" i="11" s="1"/>
  <c r="F963" i="11"/>
  <c r="G963" i="11" s="1"/>
  <c r="H963" i="11" s="1"/>
  <c r="U963" i="11"/>
  <c r="V963" i="11" s="1"/>
  <c r="W963" i="11" s="1"/>
  <c r="AD963" i="11" l="1"/>
  <c r="AE963" i="11" s="1"/>
  <c r="A964" i="11" s="1"/>
  <c r="AB964" i="11" l="1"/>
  <c r="AC964" i="11" s="1"/>
  <c r="Z964" i="11"/>
  <c r="AA964" i="11" s="1"/>
  <c r="AF963" i="11"/>
  <c r="P964" i="11"/>
  <c r="Q964" i="11" s="1"/>
  <c r="R964" i="11" s="1"/>
  <c r="K964" i="11"/>
  <c r="L964" i="11" s="1"/>
  <c r="M964" i="11" s="1"/>
  <c r="F964" i="11"/>
  <c r="G964" i="11" s="1"/>
  <c r="H964" i="11" s="1"/>
  <c r="U964" i="11"/>
  <c r="V964" i="11" s="1"/>
  <c r="W964" i="11" s="1"/>
  <c r="AD964" i="11" l="1"/>
  <c r="AE964" i="11" s="1"/>
  <c r="A965" i="11" s="1"/>
  <c r="Z965" i="11"/>
  <c r="AA965" i="11" s="1"/>
  <c r="AB965" i="11"/>
  <c r="AC965" i="11" s="1"/>
  <c r="AF964" i="11" l="1"/>
  <c r="P965" i="11" s="1"/>
  <c r="Q965" i="11" s="1"/>
  <c r="R965" i="11" s="1"/>
  <c r="F965" i="11"/>
  <c r="G965" i="11" s="1"/>
  <c r="H965" i="11" s="1"/>
  <c r="U965" i="11"/>
  <c r="V965" i="11" s="1"/>
  <c r="W965" i="11" s="1"/>
  <c r="K965" i="11" l="1"/>
  <c r="L965" i="11" s="1"/>
  <c r="M965" i="11" s="1"/>
  <c r="AD965" i="11" s="1"/>
  <c r="AE965" i="11" s="1"/>
  <c r="A966" i="11" l="1"/>
  <c r="AF965" i="11"/>
  <c r="Z966" i="11"/>
  <c r="AA966" i="11" s="1"/>
  <c r="AB966" i="11"/>
  <c r="AC966" i="11" s="1"/>
  <c r="P966" i="11"/>
  <c r="Q966" i="11" s="1"/>
  <c r="R966" i="11" s="1"/>
  <c r="K966" i="11"/>
  <c r="L966" i="11" s="1"/>
  <c r="M966" i="11" s="1"/>
  <c r="F966" i="11"/>
  <c r="G966" i="11" s="1"/>
  <c r="H966" i="11" s="1"/>
  <c r="U966" i="11"/>
  <c r="V966" i="11" s="1"/>
  <c r="W966" i="11" s="1"/>
  <c r="AD966" i="11" l="1"/>
  <c r="AE966" i="11" s="1"/>
  <c r="A967" i="11"/>
  <c r="AF966" i="11"/>
  <c r="AB967" i="11"/>
  <c r="AC967" i="11" s="1"/>
  <c r="Z967" i="11"/>
  <c r="AA967" i="11" s="1"/>
  <c r="P967" i="11" l="1"/>
  <c r="Q967" i="11" s="1"/>
  <c r="R967" i="11" s="1"/>
  <c r="K967" i="11"/>
  <c r="L967" i="11" s="1"/>
  <c r="M967" i="11" s="1"/>
  <c r="F967" i="11"/>
  <c r="G967" i="11" s="1"/>
  <c r="H967" i="11" s="1"/>
  <c r="U967" i="11"/>
  <c r="V967" i="11" s="1"/>
  <c r="W967" i="11" s="1"/>
  <c r="AD967" i="11" l="1"/>
  <c r="AE967" i="11" s="1"/>
  <c r="A968" i="11"/>
  <c r="AF967" i="11"/>
  <c r="AB968" i="11"/>
  <c r="AC968" i="11" s="1"/>
  <c r="Z968" i="11"/>
  <c r="AA968" i="11" s="1"/>
  <c r="P968" i="11" l="1"/>
  <c r="Q968" i="11" s="1"/>
  <c r="R968" i="11" s="1"/>
  <c r="F968" i="11"/>
  <c r="G968" i="11" s="1"/>
  <c r="H968" i="11" s="1"/>
  <c r="K968" i="11"/>
  <c r="L968" i="11" s="1"/>
  <c r="M968" i="11" s="1"/>
  <c r="U968" i="11"/>
  <c r="V968" i="11" s="1"/>
  <c r="W968" i="11" s="1"/>
  <c r="AD968" i="11" l="1"/>
  <c r="AE968" i="11" s="1"/>
  <c r="A969" i="11" s="1"/>
  <c r="AB969" i="11" l="1"/>
  <c r="AC969" i="11" s="1"/>
  <c r="Z969" i="11"/>
  <c r="AA969" i="11" s="1"/>
  <c r="AF968" i="11"/>
  <c r="U969" i="11" s="1"/>
  <c r="V969" i="11" s="1"/>
  <c r="W969" i="11" s="1"/>
  <c r="K969" i="11"/>
  <c r="L969" i="11" s="1"/>
  <c r="M969" i="11" s="1"/>
  <c r="F969" i="11"/>
  <c r="G969" i="11" s="1"/>
  <c r="H969" i="11" s="1"/>
  <c r="P969" i="11"/>
  <c r="Q969" i="11" s="1"/>
  <c r="R969" i="11" s="1"/>
  <c r="AD969" i="11" l="1"/>
  <c r="AE969" i="11" s="1"/>
  <c r="A970" i="11" l="1"/>
  <c r="AF969" i="11"/>
  <c r="Z970" i="11"/>
  <c r="AA970" i="11" s="1"/>
  <c r="AB970" i="11"/>
  <c r="AC970" i="11" s="1"/>
  <c r="P970" i="11" l="1"/>
  <c r="Q970" i="11" s="1"/>
  <c r="R970" i="11" s="1"/>
  <c r="F970" i="11"/>
  <c r="G970" i="11" s="1"/>
  <c r="H970" i="11" s="1"/>
  <c r="K970" i="11"/>
  <c r="L970" i="11" s="1"/>
  <c r="M970" i="11" s="1"/>
  <c r="U970" i="11"/>
  <c r="V970" i="11" s="1"/>
  <c r="W970" i="11" s="1"/>
  <c r="AD970" i="11" l="1"/>
  <c r="AE970" i="11" s="1"/>
  <c r="A971" i="11" l="1"/>
  <c r="AF970" i="11"/>
  <c r="Z971" i="11"/>
  <c r="AA971" i="11" s="1"/>
  <c r="AB971" i="11"/>
  <c r="AC971" i="11" s="1"/>
  <c r="P971" i="11" l="1"/>
  <c r="Q971" i="11" s="1"/>
  <c r="R971" i="11" s="1"/>
  <c r="K971" i="11"/>
  <c r="L971" i="11" s="1"/>
  <c r="M971" i="11" s="1"/>
  <c r="F971" i="11"/>
  <c r="G971" i="11" s="1"/>
  <c r="H971" i="11" s="1"/>
  <c r="U971" i="11"/>
  <c r="V971" i="11" s="1"/>
  <c r="W971" i="11" s="1"/>
  <c r="AD971" i="11" l="1"/>
  <c r="AE971" i="11" s="1"/>
  <c r="A972" i="11" s="1"/>
  <c r="Z972" i="11"/>
  <c r="AA972" i="11" s="1"/>
  <c r="AB972" i="11"/>
  <c r="AC972" i="11" s="1"/>
  <c r="AF971" i="11" l="1"/>
  <c r="F972" i="11"/>
  <c r="G972" i="11" s="1"/>
  <c r="H972" i="11" s="1"/>
  <c r="P972" i="11"/>
  <c r="Q972" i="11" s="1"/>
  <c r="R972" i="11" s="1"/>
  <c r="K972" i="11"/>
  <c r="L972" i="11" s="1"/>
  <c r="M972" i="11" s="1"/>
  <c r="U972" i="11"/>
  <c r="V972" i="11" s="1"/>
  <c r="W972" i="11" s="1"/>
  <c r="AD972" i="11" l="1"/>
  <c r="AE972" i="11" s="1"/>
  <c r="A973" i="11" l="1"/>
  <c r="AF972" i="11"/>
  <c r="Z973" i="11"/>
  <c r="AA973" i="11" s="1"/>
  <c r="AB973" i="11"/>
  <c r="AC973" i="11" s="1"/>
  <c r="F973" i="11" l="1"/>
  <c r="G973" i="11" s="1"/>
  <c r="H973" i="11" s="1"/>
  <c r="K973" i="11"/>
  <c r="L973" i="11" s="1"/>
  <c r="M973" i="11" s="1"/>
  <c r="P973" i="11"/>
  <c r="Q973" i="11" s="1"/>
  <c r="R973" i="11" s="1"/>
  <c r="U973" i="11"/>
  <c r="V973" i="11" s="1"/>
  <c r="W973" i="11" s="1"/>
  <c r="AD973" i="11" l="1"/>
  <c r="AE973" i="11" s="1"/>
  <c r="A974" i="11" l="1"/>
  <c r="AF973" i="11"/>
  <c r="Z974" i="11"/>
  <c r="AA974" i="11" s="1"/>
  <c r="AB974" i="11"/>
  <c r="AC974" i="11" s="1"/>
  <c r="F974" i="11" l="1"/>
  <c r="G974" i="11" s="1"/>
  <c r="H974" i="11" s="1"/>
  <c r="P974" i="11"/>
  <c r="Q974" i="11" s="1"/>
  <c r="R974" i="11" s="1"/>
  <c r="K974" i="11"/>
  <c r="L974" i="11" s="1"/>
  <c r="M974" i="11" s="1"/>
  <c r="U974" i="11"/>
  <c r="V974" i="11" s="1"/>
  <c r="W974" i="11" s="1"/>
  <c r="AD974" i="11" l="1"/>
  <c r="AE974" i="11" s="1"/>
  <c r="A975" i="11" l="1"/>
  <c r="AF974" i="11"/>
  <c r="Z975" i="11"/>
  <c r="AA975" i="11" s="1"/>
  <c r="AB975" i="11"/>
  <c r="AC975" i="11" s="1"/>
  <c r="F975" i="11" l="1"/>
  <c r="G975" i="11" s="1"/>
  <c r="H975" i="11" s="1"/>
  <c r="P975" i="11"/>
  <c r="Q975" i="11" s="1"/>
  <c r="R975" i="11" s="1"/>
  <c r="K975" i="11"/>
  <c r="L975" i="11" s="1"/>
  <c r="M975" i="11" s="1"/>
  <c r="U975" i="11"/>
  <c r="V975" i="11" s="1"/>
  <c r="W975" i="11" s="1"/>
  <c r="AD975" i="11" l="1"/>
  <c r="AE975" i="11" s="1"/>
  <c r="A976" i="11" l="1"/>
  <c r="AF975" i="11"/>
  <c r="Z976" i="11"/>
  <c r="AA976" i="11" s="1"/>
  <c r="AB976" i="11"/>
  <c r="AC976" i="11" s="1"/>
  <c r="K976" i="11" l="1"/>
  <c r="L976" i="11" s="1"/>
  <c r="M976" i="11" s="1"/>
  <c r="P976" i="11"/>
  <c r="Q976" i="11" s="1"/>
  <c r="R976" i="11" s="1"/>
  <c r="F976" i="11"/>
  <c r="G976" i="11" s="1"/>
  <c r="H976" i="11" s="1"/>
  <c r="U976" i="11"/>
  <c r="V976" i="11" s="1"/>
  <c r="W976" i="11" s="1"/>
  <c r="AD976" i="11" l="1"/>
  <c r="AE976" i="11" s="1"/>
  <c r="AB977" i="11" s="1"/>
  <c r="AC977" i="11" s="1"/>
  <c r="Z977" i="11" l="1"/>
  <c r="AA977" i="11" s="1"/>
  <c r="AF976" i="11"/>
  <c r="U977" i="11" s="1"/>
  <c r="V977" i="11" s="1"/>
  <c r="W977" i="11" s="1"/>
  <c r="A977" i="11"/>
  <c r="K977" i="11"/>
  <c r="L977" i="11" s="1"/>
  <c r="M977" i="11" s="1"/>
  <c r="F977" i="11" l="1"/>
  <c r="G977" i="11" s="1"/>
  <c r="H977" i="11" s="1"/>
  <c r="P977" i="11"/>
  <c r="Q977" i="11" s="1"/>
  <c r="R977" i="11" s="1"/>
  <c r="AD977" i="11"/>
  <c r="AE977" i="11" s="1"/>
  <c r="A978" i="11" l="1"/>
  <c r="AF977" i="11"/>
  <c r="Z978" i="11"/>
  <c r="AA978" i="11" s="1"/>
  <c r="AB978" i="11"/>
  <c r="AC978" i="11" s="1"/>
  <c r="K978" i="11" l="1"/>
  <c r="L978" i="11" s="1"/>
  <c r="M978" i="11" s="1"/>
  <c r="P978" i="11"/>
  <c r="Q978" i="11" s="1"/>
  <c r="R978" i="11" s="1"/>
  <c r="F978" i="11"/>
  <c r="G978" i="11" s="1"/>
  <c r="H978" i="11" s="1"/>
  <c r="U978" i="11"/>
  <c r="V978" i="11" s="1"/>
  <c r="W978" i="11" s="1"/>
  <c r="AD978" i="11" l="1"/>
  <c r="AE978" i="11" s="1"/>
  <c r="AF978" i="11" s="1"/>
  <c r="Z979" i="11"/>
  <c r="AA979" i="11" s="1"/>
  <c r="A979" i="11" l="1"/>
  <c r="AB979" i="11"/>
  <c r="AC979" i="11" s="1"/>
  <c r="P979" i="11"/>
  <c r="Q979" i="11" s="1"/>
  <c r="R979" i="11" s="1"/>
  <c r="F979" i="11"/>
  <c r="G979" i="11" s="1"/>
  <c r="H979" i="11" s="1"/>
  <c r="K979" i="11"/>
  <c r="L979" i="11" s="1"/>
  <c r="M979" i="11" s="1"/>
  <c r="U979" i="11"/>
  <c r="V979" i="11" s="1"/>
  <c r="W979" i="11" s="1"/>
  <c r="AD979" i="11" l="1"/>
  <c r="AE979" i="11" s="1"/>
  <c r="A980" i="11" l="1"/>
  <c r="AF979" i="11"/>
  <c r="Z980" i="11"/>
  <c r="AA980" i="11" s="1"/>
  <c r="AB980" i="11"/>
  <c r="AC980" i="11" s="1"/>
  <c r="P980" i="11" l="1"/>
  <c r="Q980" i="11" s="1"/>
  <c r="R980" i="11" s="1"/>
  <c r="K980" i="11"/>
  <c r="L980" i="11" s="1"/>
  <c r="M980" i="11" s="1"/>
  <c r="F980" i="11"/>
  <c r="G980" i="11" s="1"/>
  <c r="H980" i="11" s="1"/>
  <c r="U980" i="11"/>
  <c r="V980" i="11" s="1"/>
  <c r="W980" i="11" s="1"/>
  <c r="AD980" i="11" l="1"/>
  <c r="AE980" i="11" s="1"/>
  <c r="A981" i="11" s="1"/>
  <c r="AF980" i="11"/>
  <c r="Z981" i="11"/>
  <c r="AA981" i="11" s="1"/>
  <c r="AB981" i="11"/>
  <c r="AC981" i="11" s="1"/>
  <c r="P981" i="11" l="1"/>
  <c r="Q981" i="11" s="1"/>
  <c r="R981" i="11" s="1"/>
  <c r="K981" i="11"/>
  <c r="L981" i="11" s="1"/>
  <c r="M981" i="11" s="1"/>
  <c r="F981" i="11"/>
  <c r="G981" i="11" s="1"/>
  <c r="H981" i="11" s="1"/>
  <c r="U981" i="11"/>
  <c r="V981" i="11" s="1"/>
  <c r="W981" i="11" s="1"/>
  <c r="AD981" i="11" l="1"/>
  <c r="AE981" i="11" s="1"/>
  <c r="A982" i="11" s="1"/>
  <c r="AB982" i="11" l="1"/>
  <c r="AC982" i="11" s="1"/>
  <c r="Z982" i="11"/>
  <c r="AA982" i="11" s="1"/>
  <c r="AF981" i="11"/>
  <c r="K982" i="11" s="1"/>
  <c r="L982" i="11" s="1"/>
  <c r="M982" i="11" s="1"/>
  <c r="P982" i="11"/>
  <c r="Q982" i="11" s="1"/>
  <c r="R982" i="11" s="1"/>
  <c r="F982" i="11"/>
  <c r="G982" i="11" s="1"/>
  <c r="H982" i="11" s="1"/>
  <c r="U982" i="11"/>
  <c r="V982" i="11" s="1"/>
  <c r="W982" i="11" s="1"/>
  <c r="AD982" i="11" l="1"/>
  <c r="AE982" i="11" s="1"/>
  <c r="A983" i="11"/>
  <c r="AF982" i="11"/>
  <c r="Z983" i="11"/>
  <c r="AA983" i="11" s="1"/>
  <c r="AB983" i="11"/>
  <c r="AC983" i="11" s="1"/>
  <c r="P983" i="11" l="1"/>
  <c r="Q983" i="11" s="1"/>
  <c r="R983" i="11" s="1"/>
  <c r="K983" i="11"/>
  <c r="L983" i="11" s="1"/>
  <c r="M983" i="11" s="1"/>
  <c r="F983" i="11"/>
  <c r="G983" i="11" s="1"/>
  <c r="H983" i="11" s="1"/>
  <c r="U983" i="11"/>
  <c r="V983" i="11" s="1"/>
  <c r="W983" i="11" s="1"/>
  <c r="AD983" i="11" l="1"/>
  <c r="AE983" i="11" s="1"/>
  <c r="A984" i="11" l="1"/>
  <c r="AF983" i="11"/>
  <c r="Z984" i="11"/>
  <c r="AA984" i="11" s="1"/>
  <c r="AB984" i="11"/>
  <c r="AC984" i="11" s="1"/>
  <c r="K984" i="11" l="1"/>
  <c r="L984" i="11" s="1"/>
  <c r="M984" i="11" s="1"/>
  <c r="F984" i="11"/>
  <c r="G984" i="11" s="1"/>
  <c r="H984" i="11" s="1"/>
  <c r="P984" i="11"/>
  <c r="Q984" i="11" s="1"/>
  <c r="R984" i="11" s="1"/>
  <c r="U984" i="11"/>
  <c r="V984" i="11" s="1"/>
  <c r="W984" i="11" s="1"/>
  <c r="AD984" i="11" l="1"/>
  <c r="AE984" i="11" s="1"/>
  <c r="A985" i="11" l="1"/>
  <c r="AF984" i="11"/>
  <c r="Z985" i="11"/>
  <c r="AA985" i="11" s="1"/>
  <c r="AB985" i="11"/>
  <c r="AC985" i="11" s="1"/>
  <c r="F985" i="11" l="1"/>
  <c r="G985" i="11" s="1"/>
  <c r="H985" i="11" s="1"/>
  <c r="K985" i="11"/>
  <c r="L985" i="11" s="1"/>
  <c r="M985" i="11" s="1"/>
  <c r="P985" i="11"/>
  <c r="Q985" i="11" s="1"/>
  <c r="R985" i="11" s="1"/>
  <c r="U985" i="11"/>
  <c r="V985" i="11" s="1"/>
  <c r="W985" i="11" s="1"/>
  <c r="AD985" i="11" l="1"/>
  <c r="AE985" i="11" s="1"/>
  <c r="A986" i="11" l="1"/>
  <c r="AF985" i="11"/>
  <c r="Z986" i="11"/>
  <c r="AA986" i="11" s="1"/>
  <c r="AB986" i="11"/>
  <c r="AC986" i="11" s="1"/>
  <c r="K986" i="11" l="1"/>
  <c r="L986" i="11" s="1"/>
  <c r="M986" i="11" s="1"/>
  <c r="P986" i="11"/>
  <c r="Q986" i="11" s="1"/>
  <c r="R986" i="11" s="1"/>
  <c r="F986" i="11"/>
  <c r="G986" i="11" s="1"/>
  <c r="H986" i="11" s="1"/>
  <c r="AD986" i="11" s="1"/>
  <c r="AE986" i="11" s="1"/>
  <c r="U986" i="11"/>
  <c r="V986" i="11" s="1"/>
  <c r="W986" i="11" s="1"/>
  <c r="A987" i="11" l="1"/>
  <c r="AF986" i="11"/>
  <c r="Z987" i="11"/>
  <c r="AA987" i="11" s="1"/>
  <c r="AB987" i="11"/>
  <c r="AC987" i="11" s="1"/>
  <c r="P987" i="11" l="1"/>
  <c r="Q987" i="11" s="1"/>
  <c r="R987" i="11" s="1"/>
  <c r="F987" i="11"/>
  <c r="G987" i="11" s="1"/>
  <c r="H987" i="11" s="1"/>
  <c r="K987" i="11"/>
  <c r="L987" i="11" s="1"/>
  <c r="M987" i="11" s="1"/>
  <c r="U987" i="11"/>
  <c r="V987" i="11" s="1"/>
  <c r="W987" i="11" s="1"/>
  <c r="AD987" i="11" l="1"/>
  <c r="AE987" i="11" s="1"/>
  <c r="A988" i="11" l="1"/>
  <c r="AF987" i="11"/>
  <c r="Z988" i="11"/>
  <c r="AA988" i="11" s="1"/>
  <c r="AB988" i="11"/>
  <c r="AC988" i="11" s="1"/>
  <c r="P988" i="11" l="1"/>
  <c r="Q988" i="11" s="1"/>
  <c r="R988" i="11" s="1"/>
  <c r="F988" i="11"/>
  <c r="G988" i="11" s="1"/>
  <c r="H988" i="11" s="1"/>
  <c r="K988" i="11"/>
  <c r="L988" i="11" s="1"/>
  <c r="M988" i="11" s="1"/>
  <c r="U988" i="11"/>
  <c r="V988" i="11" s="1"/>
  <c r="W988" i="11" s="1"/>
  <c r="AD988" i="11" l="1"/>
  <c r="AE988" i="11" s="1"/>
  <c r="A989" i="11" s="1"/>
  <c r="AB989" i="11" l="1"/>
  <c r="AC989" i="11" s="1"/>
  <c r="Z989" i="11"/>
  <c r="AA989" i="11" s="1"/>
  <c r="AF988" i="11"/>
  <c r="U989" i="11" s="1"/>
  <c r="V989" i="11" s="1"/>
  <c r="W989" i="11" s="1"/>
  <c r="P989" i="11"/>
  <c r="Q989" i="11" s="1"/>
  <c r="R989" i="11" s="1"/>
  <c r="F989" i="11"/>
  <c r="G989" i="11" s="1"/>
  <c r="H989" i="11" s="1"/>
  <c r="K989" i="11"/>
  <c r="L989" i="11" s="1"/>
  <c r="M989" i="11" s="1"/>
  <c r="AD989" i="11" l="1"/>
  <c r="AE989" i="11" s="1"/>
  <c r="A990" i="11" l="1"/>
  <c r="AF989" i="11"/>
  <c r="Z990" i="11"/>
  <c r="AA990" i="11" s="1"/>
  <c r="AB990" i="11"/>
  <c r="AC990" i="11" s="1"/>
  <c r="P990" i="11" l="1"/>
  <c r="Q990" i="11" s="1"/>
  <c r="R990" i="11" s="1"/>
  <c r="K990" i="11"/>
  <c r="L990" i="11" s="1"/>
  <c r="M990" i="11" s="1"/>
  <c r="F990" i="11"/>
  <c r="G990" i="11" s="1"/>
  <c r="H990" i="11" s="1"/>
  <c r="U990" i="11"/>
  <c r="V990" i="11" s="1"/>
  <c r="W990" i="11" s="1"/>
  <c r="AD990" i="11" l="1"/>
  <c r="AE990" i="11" s="1"/>
  <c r="A991" i="11"/>
  <c r="AF990" i="11"/>
  <c r="AB991" i="11"/>
  <c r="AC991" i="11" s="1"/>
  <c r="Z991" i="11"/>
  <c r="AA991" i="11" s="1"/>
  <c r="P991" i="11" l="1"/>
  <c r="Q991" i="11" s="1"/>
  <c r="R991" i="11" s="1"/>
  <c r="F991" i="11"/>
  <c r="G991" i="11" s="1"/>
  <c r="H991" i="11" s="1"/>
  <c r="K991" i="11"/>
  <c r="L991" i="11" s="1"/>
  <c r="M991" i="11" s="1"/>
  <c r="U991" i="11"/>
  <c r="V991" i="11" s="1"/>
  <c r="W991" i="11" s="1"/>
  <c r="AD991" i="11" l="1"/>
  <c r="AE991" i="11" s="1"/>
  <c r="A992" i="11" l="1"/>
  <c r="AF991" i="11"/>
  <c r="Z992" i="11"/>
  <c r="AA992" i="11" s="1"/>
  <c r="AB992" i="11"/>
  <c r="AC992" i="11" s="1"/>
  <c r="K992" i="11" l="1"/>
  <c r="L992" i="11" s="1"/>
  <c r="M992" i="11" s="1"/>
  <c r="F992" i="11"/>
  <c r="G992" i="11" s="1"/>
  <c r="H992" i="11" s="1"/>
  <c r="P992" i="11"/>
  <c r="Q992" i="11" s="1"/>
  <c r="R992" i="11" s="1"/>
  <c r="U992" i="11"/>
  <c r="V992" i="11" s="1"/>
  <c r="W992" i="11" s="1"/>
  <c r="AD992" i="11" l="1"/>
  <c r="AE992" i="11" s="1"/>
  <c r="A993" i="11" l="1"/>
  <c r="AF992" i="11"/>
  <c r="Z993" i="11"/>
  <c r="AA993" i="11" s="1"/>
  <c r="AB993" i="11"/>
  <c r="AC993" i="11" s="1"/>
  <c r="K993" i="11" l="1"/>
  <c r="L993" i="11" s="1"/>
  <c r="M993" i="11" s="1"/>
  <c r="F993" i="11"/>
  <c r="G993" i="11" s="1"/>
  <c r="H993" i="11" s="1"/>
  <c r="P993" i="11"/>
  <c r="Q993" i="11" s="1"/>
  <c r="R993" i="11" s="1"/>
  <c r="U993" i="11"/>
  <c r="V993" i="11" s="1"/>
  <c r="W993" i="11" s="1"/>
  <c r="AD993" i="11" l="1"/>
  <c r="AE993" i="11" s="1"/>
  <c r="A994" i="11" s="1"/>
  <c r="Z994" i="11" l="1"/>
  <c r="AA994" i="11" s="1"/>
  <c r="AF993" i="11"/>
  <c r="K994" i="11" s="1"/>
  <c r="L994" i="11" s="1"/>
  <c r="M994" i="11" s="1"/>
  <c r="AB994" i="11"/>
  <c r="AC994" i="11" s="1"/>
  <c r="P994" i="11"/>
  <c r="Q994" i="11" s="1"/>
  <c r="R994" i="11" s="1"/>
  <c r="F994" i="11"/>
  <c r="G994" i="11" s="1"/>
  <c r="H994" i="11" s="1"/>
  <c r="U994" i="11"/>
  <c r="V994" i="11" s="1"/>
  <c r="W994" i="11" s="1"/>
  <c r="AD994" i="11" l="1"/>
  <c r="AE994" i="11" s="1"/>
  <c r="A995" i="11" s="1"/>
  <c r="AB995" i="11" l="1"/>
  <c r="AC995" i="11" s="1"/>
  <c r="Z995" i="11"/>
  <c r="AA995" i="11" s="1"/>
  <c r="AF994" i="11"/>
  <c r="P995" i="11"/>
  <c r="Q995" i="11" s="1"/>
  <c r="R995" i="11" s="1"/>
  <c r="K995" i="11"/>
  <c r="L995" i="11" s="1"/>
  <c r="M995" i="11" s="1"/>
  <c r="F995" i="11"/>
  <c r="G995" i="11" s="1"/>
  <c r="H995" i="11" s="1"/>
  <c r="U995" i="11"/>
  <c r="V995" i="11" s="1"/>
  <c r="W995" i="11" s="1"/>
  <c r="AD995" i="11" l="1"/>
  <c r="AE995" i="11" s="1"/>
  <c r="A996" i="11" s="1"/>
  <c r="Z996" i="11"/>
  <c r="AA996" i="11" s="1"/>
  <c r="AB996" i="11" l="1"/>
  <c r="AC996" i="11" s="1"/>
  <c r="AF995" i="11"/>
  <c r="P996" i="11"/>
  <c r="Q996" i="11" s="1"/>
  <c r="R996" i="11" s="1"/>
  <c r="K996" i="11"/>
  <c r="L996" i="11" s="1"/>
  <c r="M996" i="11" s="1"/>
  <c r="F996" i="11"/>
  <c r="G996" i="11" s="1"/>
  <c r="H996" i="11" s="1"/>
  <c r="AD996" i="11" s="1"/>
  <c r="AE996" i="11" s="1"/>
  <c r="U996" i="11"/>
  <c r="V996" i="11" s="1"/>
  <c r="W996" i="11" s="1"/>
  <c r="A997" i="11" l="1"/>
  <c r="AF996" i="11"/>
  <c r="Z997" i="11"/>
  <c r="AA997" i="11" s="1"/>
  <c r="AB997" i="11"/>
  <c r="AC997" i="11" s="1"/>
  <c r="P997" i="11" l="1"/>
  <c r="Q997" i="11" s="1"/>
  <c r="R997" i="11" s="1"/>
  <c r="K997" i="11"/>
  <c r="L997" i="11" s="1"/>
  <c r="M997" i="11" s="1"/>
  <c r="F997" i="11"/>
  <c r="G997" i="11" s="1"/>
  <c r="H997" i="11" s="1"/>
  <c r="U997" i="11"/>
  <c r="V997" i="11" s="1"/>
  <c r="W997" i="11" s="1"/>
  <c r="AD997" i="11" l="1"/>
  <c r="AE997" i="11" s="1"/>
  <c r="A998" i="11" s="1"/>
  <c r="AB998" i="11" l="1"/>
  <c r="AC998" i="11" s="1"/>
  <c r="Z998" i="11"/>
  <c r="AA998" i="11" s="1"/>
  <c r="AF997" i="11"/>
  <c r="U998" i="11" s="1"/>
  <c r="V998" i="11" s="1"/>
  <c r="W998" i="11" s="1"/>
  <c r="P998" i="11"/>
  <c r="Q998" i="11" s="1"/>
  <c r="R998" i="11" s="1"/>
  <c r="K998" i="11"/>
  <c r="L998" i="11" s="1"/>
  <c r="M998" i="11" s="1"/>
  <c r="F998" i="11"/>
  <c r="G998" i="11" s="1"/>
  <c r="H998" i="11" s="1"/>
  <c r="AD998" i="11" l="1"/>
  <c r="AE998" i="11" s="1"/>
  <c r="A999" i="11" l="1"/>
  <c r="AF998" i="11"/>
  <c r="Z999" i="11"/>
  <c r="AA999" i="11" s="1"/>
  <c r="AB999" i="11"/>
  <c r="AC999" i="11" s="1"/>
  <c r="P999" i="11" l="1"/>
  <c r="Q999" i="11" s="1"/>
  <c r="R999" i="11" s="1"/>
  <c r="F999" i="11"/>
  <c r="G999" i="11" s="1"/>
  <c r="H999" i="11" s="1"/>
  <c r="K999" i="11"/>
  <c r="L999" i="11" s="1"/>
  <c r="M999" i="11" s="1"/>
  <c r="U999" i="11"/>
  <c r="V999" i="11" s="1"/>
  <c r="W999" i="11" s="1"/>
  <c r="AD999" i="11" l="1"/>
  <c r="AE999" i="11" s="1"/>
  <c r="A1000" i="11" l="1"/>
  <c r="AF999" i="11"/>
  <c r="Z1000" i="11"/>
  <c r="AA1000" i="11" s="1"/>
  <c r="AB1000" i="11"/>
  <c r="AC1000" i="11" s="1"/>
  <c r="K1000" i="11" l="1"/>
  <c r="L1000" i="11" s="1"/>
  <c r="M1000" i="11" s="1"/>
  <c r="F1000" i="11"/>
  <c r="G1000" i="11" s="1"/>
  <c r="H1000" i="11" s="1"/>
  <c r="P1000" i="11"/>
  <c r="Q1000" i="11" s="1"/>
  <c r="R1000" i="11" s="1"/>
  <c r="U1000" i="11"/>
  <c r="V1000" i="11" s="1"/>
  <c r="W1000" i="11" s="1"/>
  <c r="AD1000" i="11" l="1"/>
  <c r="AE1000" i="11" s="1"/>
  <c r="A1001" i="11" l="1"/>
  <c r="AF1000" i="11"/>
  <c r="AB1001" i="11"/>
  <c r="AC1001" i="11" s="1"/>
  <c r="Z1001" i="11"/>
  <c r="AA1001" i="11" s="1"/>
  <c r="K1001" i="11" l="1"/>
  <c r="L1001" i="11" s="1"/>
  <c r="M1001" i="11" s="1"/>
  <c r="F1001" i="11"/>
  <c r="G1001" i="11" s="1"/>
  <c r="H1001" i="11" s="1"/>
  <c r="P1001" i="11"/>
  <c r="Q1001" i="11" s="1"/>
  <c r="R1001" i="11" s="1"/>
  <c r="U1001" i="11"/>
  <c r="V1001" i="11" s="1"/>
  <c r="W1001" i="11" s="1"/>
  <c r="AD1001" i="11" l="1"/>
  <c r="AE1001" i="11" s="1"/>
  <c r="A1002" i="11" s="1"/>
  <c r="AB1002" i="11"/>
  <c r="AC1002" i="11" s="1"/>
  <c r="Z1002" i="11" l="1"/>
  <c r="AA1002" i="11" s="1"/>
  <c r="AF1001" i="11"/>
  <c r="K1002" i="11" s="1"/>
  <c r="L1002" i="11" s="1"/>
  <c r="M1002" i="11" s="1"/>
  <c r="U1002" i="11"/>
  <c r="V1002" i="11" s="1"/>
  <c r="W1002" i="11" s="1"/>
  <c r="F1002" i="11" l="1"/>
  <c r="G1002" i="11" s="1"/>
  <c r="H1002" i="11" s="1"/>
  <c r="P1002" i="11"/>
  <c r="Q1002" i="11" s="1"/>
  <c r="R1002" i="11" s="1"/>
  <c r="AD1002" i="11" s="1"/>
  <c r="AE1002" i="11" s="1"/>
  <c r="A1003" i="11" l="1"/>
  <c r="AB1003" i="11"/>
  <c r="AC1003" i="11" s="1"/>
  <c r="AF1002" i="11"/>
  <c r="U1003" i="11" s="1"/>
  <c r="V1003" i="11" s="1"/>
  <c r="W1003" i="11" s="1"/>
  <c r="Z1003" i="11"/>
  <c r="AA1003" i="11" s="1"/>
  <c r="P1003" i="11"/>
  <c r="Q1003" i="11" s="1"/>
  <c r="R1003" i="11" s="1"/>
  <c r="F1003" i="11"/>
  <c r="G1003" i="11" s="1"/>
  <c r="H1003" i="11" s="1"/>
  <c r="K1003" i="11"/>
  <c r="L1003" i="11" s="1"/>
  <c r="M1003" i="11" s="1"/>
  <c r="AD1003" i="11" l="1"/>
  <c r="AE1003" i="11" s="1"/>
  <c r="A1004" i="11" l="1"/>
  <c r="AF1003" i="11"/>
  <c r="Z1004" i="11"/>
  <c r="AA1004" i="11" s="1"/>
  <c r="AB1004" i="11"/>
  <c r="AC1004" i="11" s="1"/>
  <c r="P1004" i="11" l="1"/>
  <c r="Q1004" i="11" s="1"/>
  <c r="R1004" i="11" s="1"/>
  <c r="F1004" i="11"/>
  <c r="G1004" i="11" s="1"/>
  <c r="H1004" i="11" s="1"/>
  <c r="K1004" i="11"/>
  <c r="L1004" i="11" s="1"/>
  <c r="M1004" i="11" s="1"/>
  <c r="U1004" i="11"/>
  <c r="V1004" i="11" s="1"/>
  <c r="W1004" i="11" s="1"/>
  <c r="AD1004" i="11" l="1"/>
  <c r="AE1004" i="11" s="1"/>
  <c r="A1005" i="11" l="1"/>
  <c r="AF1004" i="11"/>
  <c r="AB1005" i="11"/>
  <c r="AC1005" i="11" s="1"/>
  <c r="Z1005" i="11"/>
  <c r="AA1005" i="11" s="1"/>
  <c r="P1005" i="11" l="1"/>
  <c r="Q1005" i="11" s="1"/>
  <c r="R1005" i="11" s="1"/>
  <c r="F1005" i="11"/>
  <c r="G1005" i="11" s="1"/>
  <c r="H1005" i="11" s="1"/>
  <c r="K1005" i="11"/>
  <c r="L1005" i="11" s="1"/>
  <c r="M1005" i="11" s="1"/>
  <c r="U1005" i="11"/>
  <c r="V1005" i="11" s="1"/>
  <c r="W1005" i="11" s="1"/>
  <c r="AD1005" i="11" l="1"/>
  <c r="AE1005" i="11" s="1"/>
  <c r="A1006" i="11" l="1"/>
  <c r="AF1005" i="11"/>
  <c r="Z1006" i="11"/>
  <c r="AA1006" i="11" s="1"/>
  <c r="AB1006" i="11"/>
  <c r="AC1006" i="11" s="1"/>
  <c r="P1006" i="11" l="1"/>
  <c r="Q1006" i="11" s="1"/>
  <c r="R1006" i="11" s="1"/>
  <c r="K1006" i="11"/>
  <c r="L1006" i="11" s="1"/>
  <c r="M1006" i="11" s="1"/>
  <c r="F1006" i="11"/>
  <c r="G1006" i="11" s="1"/>
  <c r="H1006" i="11" s="1"/>
  <c r="AD1006" i="11" s="1"/>
  <c r="AE1006" i="11" s="1"/>
  <c r="U1006" i="11"/>
  <c r="V1006" i="11" s="1"/>
  <c r="W1006" i="11" s="1"/>
  <c r="A1007" i="11" l="1"/>
  <c r="AF1006" i="11"/>
  <c r="Z1007" i="11"/>
  <c r="AA1007" i="11" s="1"/>
  <c r="AB1007" i="11"/>
  <c r="AC1007" i="11" s="1"/>
  <c r="P1007" i="11" l="1"/>
  <c r="Q1007" i="11" s="1"/>
  <c r="R1007" i="11" s="1"/>
  <c r="K1007" i="11"/>
  <c r="L1007" i="11" s="1"/>
  <c r="M1007" i="11" s="1"/>
  <c r="F1007" i="11"/>
  <c r="G1007" i="11" s="1"/>
  <c r="H1007" i="11" s="1"/>
  <c r="U1007" i="11"/>
  <c r="V1007" i="11" s="1"/>
  <c r="W1007" i="11" s="1"/>
  <c r="AD1007" i="11" l="1"/>
  <c r="AE1007" i="11" s="1"/>
  <c r="A1008" i="11"/>
  <c r="AF1007" i="11"/>
  <c r="Z1008" i="11"/>
  <c r="AA1008" i="11" s="1"/>
  <c r="AB1008" i="11"/>
  <c r="AC1008" i="11" s="1"/>
  <c r="K1008" i="11" l="1"/>
  <c r="L1008" i="11" s="1"/>
  <c r="M1008" i="11" s="1"/>
  <c r="F1008" i="11"/>
  <c r="G1008" i="11" s="1"/>
  <c r="H1008" i="11" s="1"/>
  <c r="P1008" i="11"/>
  <c r="Q1008" i="11" s="1"/>
  <c r="R1008" i="11" s="1"/>
  <c r="U1008" i="11"/>
  <c r="V1008" i="11" s="1"/>
  <c r="W1008" i="11" s="1"/>
  <c r="AD1008" i="11" l="1"/>
  <c r="AE1008" i="11" s="1"/>
  <c r="A1009" i="11" l="1"/>
  <c r="AF1008" i="11"/>
  <c r="Z1009" i="11"/>
  <c r="AA1009" i="11" s="1"/>
  <c r="AB1009" i="11"/>
  <c r="AC1009" i="11" s="1"/>
  <c r="F1009" i="11" l="1"/>
  <c r="G1009" i="11" s="1"/>
  <c r="H1009" i="11" s="1"/>
  <c r="K1009" i="11"/>
  <c r="L1009" i="11" s="1"/>
  <c r="M1009" i="11" s="1"/>
  <c r="P1009" i="11"/>
  <c r="Q1009" i="11" s="1"/>
  <c r="R1009" i="11" s="1"/>
  <c r="U1009" i="11"/>
  <c r="V1009" i="11" s="1"/>
  <c r="W1009" i="11" s="1"/>
  <c r="AD1009" i="11" l="1"/>
  <c r="AE1009" i="11" s="1"/>
  <c r="A1010" i="11" l="1"/>
  <c r="D95" i="4" s="1"/>
  <c r="AF1009" i="11"/>
  <c r="Z1010" i="11"/>
  <c r="AA1010" i="11" s="1"/>
  <c r="AB1010" i="11"/>
  <c r="AC1010" i="11" s="1"/>
  <c r="K1010" i="11" l="1"/>
  <c r="L1010" i="11" s="1"/>
  <c r="M1010" i="11" s="1"/>
  <c r="P1010" i="11"/>
  <c r="Q1010" i="11" s="1"/>
  <c r="R1010" i="11" s="1"/>
  <c r="F1010" i="11"/>
  <c r="G1010" i="11" s="1"/>
  <c r="H1010" i="11" s="1"/>
  <c r="U1010" i="11"/>
  <c r="V1010" i="11" s="1"/>
  <c r="W1010" i="11" s="1"/>
  <c r="AD1010" i="11" l="1"/>
  <c r="AE1010" i="11" s="1"/>
  <c r="A1011" i="11" s="1"/>
  <c r="AB1011" i="11" l="1"/>
  <c r="AC1011" i="11" s="1"/>
  <c r="Z1011" i="11"/>
  <c r="AA1011" i="11" s="1"/>
  <c r="AF1010" i="11"/>
  <c r="P1011" i="11"/>
  <c r="Q1011" i="11" s="1"/>
  <c r="R1011" i="11" s="1"/>
  <c r="K1011" i="11"/>
  <c r="L1011" i="11" s="1"/>
  <c r="M1011" i="11" s="1"/>
  <c r="F1011" i="11"/>
  <c r="G1011" i="11" s="1"/>
  <c r="H1011" i="11" s="1"/>
  <c r="U1011" i="11"/>
  <c r="V1011" i="11" s="1"/>
  <c r="W1011" i="11" s="1"/>
  <c r="AD1011" i="11" l="1"/>
  <c r="AE1011" i="11" s="1"/>
  <c r="A1012" i="11" s="1"/>
  <c r="AF1011" i="11"/>
  <c r="Z1012" i="11"/>
  <c r="AA1012" i="11" s="1"/>
  <c r="AB1012" i="11"/>
  <c r="AC1012" i="11" s="1"/>
  <c r="P1012" i="11" l="1"/>
  <c r="Q1012" i="11" s="1"/>
  <c r="R1012" i="11" s="1"/>
  <c r="F1012" i="11"/>
  <c r="G1012" i="11" s="1"/>
  <c r="H1012" i="11" s="1"/>
  <c r="K1012" i="11"/>
  <c r="L1012" i="11" s="1"/>
  <c r="M1012" i="11" s="1"/>
  <c r="U1012" i="11"/>
  <c r="V1012" i="11" s="1"/>
  <c r="W1012" i="11" s="1"/>
  <c r="AD1012" i="11" l="1"/>
  <c r="AE1012" i="11" s="1"/>
  <c r="A1013" i="11" l="1"/>
  <c r="AF1012" i="11"/>
  <c r="Z1013" i="11"/>
  <c r="AA1013" i="11" s="1"/>
  <c r="AB1013" i="11"/>
  <c r="AC1013" i="11" s="1"/>
  <c r="P1013" i="11" l="1"/>
  <c r="Q1013" i="11" s="1"/>
  <c r="R1013" i="11" s="1"/>
  <c r="F1013" i="11"/>
  <c r="G1013" i="11" s="1"/>
  <c r="H1013" i="11" s="1"/>
  <c r="K1013" i="11"/>
  <c r="L1013" i="11" s="1"/>
  <c r="M1013" i="11" s="1"/>
  <c r="U1013" i="11"/>
  <c r="V1013" i="11" s="1"/>
  <c r="W1013" i="11" s="1"/>
  <c r="AD1013" i="11" l="1"/>
  <c r="AE1013" i="11" s="1"/>
  <c r="A1014" i="11" l="1"/>
  <c r="AF1013" i="11"/>
  <c r="Z1014" i="11"/>
  <c r="AA1014" i="11" s="1"/>
  <c r="AB1014" i="11"/>
  <c r="AC1014" i="11" s="1"/>
  <c r="P1014" i="11" l="1"/>
  <c r="Q1014" i="11" s="1"/>
  <c r="R1014" i="11" s="1"/>
  <c r="K1014" i="11"/>
  <c r="L1014" i="11" s="1"/>
  <c r="M1014" i="11" s="1"/>
  <c r="F1014" i="11"/>
  <c r="G1014" i="11" s="1"/>
  <c r="H1014" i="11" s="1"/>
  <c r="U1014" i="11"/>
  <c r="V1014" i="11" s="1"/>
  <c r="W1014" i="11" s="1"/>
  <c r="AD1014" i="11" l="1"/>
  <c r="AE1014" i="11" s="1"/>
  <c r="A1015" i="11" l="1"/>
  <c r="AF1014" i="11"/>
  <c r="Z1015" i="11"/>
  <c r="AA1015" i="11" s="1"/>
  <c r="AB1015" i="11"/>
  <c r="AC1015" i="11" s="1"/>
  <c r="P1015" i="11" l="1"/>
  <c r="Q1015" i="11" s="1"/>
  <c r="R1015" i="11" s="1"/>
  <c r="F1015" i="11"/>
  <c r="G1015" i="11" s="1"/>
  <c r="H1015" i="11" s="1"/>
  <c r="K1015" i="11"/>
  <c r="L1015" i="11" s="1"/>
  <c r="M1015" i="11" s="1"/>
  <c r="U1015" i="11"/>
  <c r="V1015" i="11" s="1"/>
  <c r="W1015" i="11" s="1"/>
  <c r="AD1015" i="11" l="1"/>
  <c r="AE1015" i="11" s="1"/>
  <c r="A1016" i="11" l="1"/>
  <c r="AF1015" i="11"/>
  <c r="Z1016" i="11"/>
  <c r="AA1016" i="11" s="1"/>
  <c r="AB1016" i="11"/>
  <c r="AC1016" i="11" s="1"/>
  <c r="K1016" i="11" l="1"/>
  <c r="L1016" i="11" s="1"/>
  <c r="M1016" i="11" s="1"/>
  <c r="F1016" i="11"/>
  <c r="G1016" i="11" s="1"/>
  <c r="H1016" i="11" s="1"/>
  <c r="P1016" i="11"/>
  <c r="Q1016" i="11" s="1"/>
  <c r="R1016" i="11" s="1"/>
  <c r="U1016" i="11"/>
  <c r="V1016" i="11" s="1"/>
  <c r="W1016" i="11" s="1"/>
  <c r="AD1016" i="11" l="1"/>
  <c r="AE1016" i="11" s="1"/>
  <c r="A1017" i="11" s="1"/>
  <c r="AB1017" i="11" l="1"/>
  <c r="AC1017" i="11" s="1"/>
  <c r="Z1017" i="11"/>
  <c r="AA1017" i="11" s="1"/>
  <c r="AF1016" i="11"/>
  <c r="U1017" i="11" s="1"/>
  <c r="V1017" i="11" s="1"/>
  <c r="W1017" i="11" s="1"/>
  <c r="K1017" i="11"/>
  <c r="L1017" i="11" s="1"/>
  <c r="M1017" i="11" s="1"/>
  <c r="F1017" i="11"/>
  <c r="G1017" i="11" s="1"/>
  <c r="H1017" i="11" s="1"/>
  <c r="P1017" i="11"/>
  <c r="Q1017" i="11" s="1"/>
  <c r="R1017" i="11" s="1"/>
  <c r="AD1017" i="11" l="1"/>
  <c r="AE1017" i="11" s="1"/>
  <c r="A1018" i="11" l="1"/>
  <c r="AF1017" i="11"/>
  <c r="Z1018" i="11"/>
  <c r="AA1018" i="11" s="1"/>
  <c r="AB1018" i="11"/>
  <c r="AC1018" i="11" s="1"/>
  <c r="P1018" i="11" l="1"/>
  <c r="Q1018" i="11" s="1"/>
  <c r="R1018" i="11" s="1"/>
  <c r="K1018" i="11"/>
  <c r="L1018" i="11" s="1"/>
  <c r="M1018" i="11" s="1"/>
  <c r="F1018" i="11"/>
  <c r="G1018" i="11" s="1"/>
  <c r="H1018" i="11" s="1"/>
  <c r="U1018" i="11"/>
  <c r="V1018" i="11" s="1"/>
  <c r="W1018" i="11" s="1"/>
  <c r="AD1018" i="11" l="1"/>
  <c r="AE1018" i="11" s="1"/>
  <c r="A1019" i="11" s="1"/>
  <c r="AB1019" i="11"/>
  <c r="AC1019" i="11" s="1"/>
  <c r="Z1019" i="11" l="1"/>
  <c r="AA1019" i="11" s="1"/>
  <c r="AF1018" i="11"/>
  <c r="P1019" i="11"/>
  <c r="Q1019" i="11" s="1"/>
  <c r="R1019" i="11" s="1"/>
  <c r="F1019" i="11"/>
  <c r="G1019" i="11" s="1"/>
  <c r="H1019" i="11" s="1"/>
  <c r="K1019" i="11"/>
  <c r="L1019" i="11" s="1"/>
  <c r="M1019" i="11" s="1"/>
  <c r="U1019" i="11"/>
  <c r="V1019" i="11" s="1"/>
  <c r="W1019" i="11" s="1"/>
  <c r="AD1019" i="11" l="1"/>
  <c r="AE1019" i="11" s="1"/>
  <c r="A1020" i="11" l="1"/>
  <c r="AF1019" i="11"/>
  <c r="Z1020" i="11"/>
  <c r="AA1020" i="11" s="1"/>
  <c r="AB1020" i="11"/>
  <c r="AC1020" i="11" s="1"/>
  <c r="P1020" i="11" l="1"/>
  <c r="Q1020" i="11" s="1"/>
  <c r="R1020" i="11" s="1"/>
  <c r="F1020" i="11"/>
  <c r="G1020" i="11" s="1"/>
  <c r="H1020" i="11" s="1"/>
  <c r="K1020" i="11"/>
  <c r="L1020" i="11" s="1"/>
  <c r="M1020" i="11" s="1"/>
  <c r="U1020" i="11"/>
  <c r="V1020" i="11" s="1"/>
  <c r="W1020" i="11" s="1"/>
  <c r="AD1020" i="11" l="1"/>
  <c r="AE1020" i="11" s="1"/>
  <c r="A1021" i="11" s="1"/>
  <c r="AB1021" i="11" l="1"/>
  <c r="AC1021" i="11" s="1"/>
  <c r="Z1021" i="11"/>
  <c r="AA1021" i="11" s="1"/>
  <c r="AF1020" i="11"/>
  <c r="P1021" i="11" s="1"/>
  <c r="Q1021" i="11" s="1"/>
  <c r="R1021" i="11" s="1"/>
  <c r="K1021" i="11"/>
  <c r="L1021" i="11" s="1"/>
  <c r="M1021" i="11" s="1"/>
  <c r="F1021" i="11"/>
  <c r="G1021" i="11" s="1"/>
  <c r="H1021" i="11" s="1"/>
  <c r="U1021" i="11"/>
  <c r="V1021" i="11" s="1"/>
  <c r="W1021" i="11" s="1"/>
  <c r="AD1021" i="11" l="1"/>
  <c r="AE1021" i="11" s="1"/>
  <c r="A1022" i="11"/>
  <c r="AF1021" i="11"/>
  <c r="Z1022" i="11"/>
  <c r="AA1022" i="11" s="1"/>
  <c r="AB1022" i="11"/>
  <c r="AC1022" i="11" s="1"/>
  <c r="P1022" i="11" l="1"/>
  <c r="Q1022" i="11" s="1"/>
  <c r="R1022" i="11" s="1"/>
  <c r="K1022" i="11"/>
  <c r="L1022" i="11" s="1"/>
  <c r="M1022" i="11" s="1"/>
  <c r="F1022" i="11"/>
  <c r="G1022" i="11" s="1"/>
  <c r="H1022" i="11" s="1"/>
  <c r="U1022" i="11"/>
  <c r="V1022" i="11" s="1"/>
  <c r="W1022" i="11" s="1"/>
  <c r="AD1022" i="11" l="1"/>
  <c r="AE1022" i="11" s="1"/>
  <c r="A1023" i="11" s="1"/>
  <c r="AF1022" i="11"/>
  <c r="Z1023" i="11"/>
  <c r="AA1023" i="11" s="1"/>
  <c r="AB1023" i="11"/>
  <c r="AC1023" i="11" s="1"/>
  <c r="P1023" i="11" l="1"/>
  <c r="Q1023" i="11" s="1"/>
  <c r="R1023" i="11" s="1"/>
  <c r="K1023" i="11"/>
  <c r="L1023" i="11" s="1"/>
  <c r="M1023" i="11" s="1"/>
  <c r="F1023" i="11"/>
  <c r="G1023" i="11" s="1"/>
  <c r="H1023" i="11" s="1"/>
  <c r="AD1023" i="11" s="1"/>
  <c r="AE1023" i="11" s="1"/>
  <c r="U1023" i="11"/>
  <c r="V1023" i="11" s="1"/>
  <c r="W1023" i="11" s="1"/>
  <c r="A1024" i="11" l="1"/>
  <c r="AF1023" i="11"/>
  <c r="Z1024" i="11"/>
  <c r="AA1024" i="11" s="1"/>
  <c r="AB1024" i="11"/>
  <c r="AC1024" i="11" s="1"/>
  <c r="K1024" i="11" l="1"/>
  <c r="L1024" i="11" s="1"/>
  <c r="M1024" i="11" s="1"/>
  <c r="F1024" i="11"/>
  <c r="G1024" i="11" s="1"/>
  <c r="H1024" i="11" s="1"/>
  <c r="P1024" i="11"/>
  <c r="Q1024" i="11" s="1"/>
  <c r="R1024" i="11" s="1"/>
  <c r="U1024" i="11"/>
  <c r="V1024" i="11" s="1"/>
  <c r="W1024" i="11" s="1"/>
  <c r="AD1024" i="11" l="1"/>
  <c r="AE1024" i="11" s="1"/>
  <c r="A1025" i="11" l="1"/>
  <c r="AF1024" i="11"/>
  <c r="Z1025" i="11"/>
  <c r="AA1025" i="11" s="1"/>
  <c r="AB1025" i="11"/>
  <c r="AC1025" i="11" s="1"/>
  <c r="K1025" i="11" l="1"/>
  <c r="L1025" i="11" s="1"/>
  <c r="M1025" i="11" s="1"/>
  <c r="F1025" i="11"/>
  <c r="G1025" i="11" s="1"/>
  <c r="H1025" i="11" s="1"/>
  <c r="P1025" i="11"/>
  <c r="Q1025" i="11" s="1"/>
  <c r="R1025" i="11" s="1"/>
  <c r="U1025" i="11"/>
  <c r="V1025" i="11" s="1"/>
  <c r="W1025" i="11" s="1"/>
  <c r="AD1025" i="11" l="1"/>
  <c r="AE1025" i="11" s="1"/>
  <c r="A1026" i="11" l="1"/>
  <c r="AF1025" i="11"/>
  <c r="AB1026" i="11"/>
  <c r="AC1026" i="11" s="1"/>
  <c r="Z1026" i="11"/>
  <c r="AA1026" i="11" s="1"/>
  <c r="K1026" i="11" l="1"/>
  <c r="L1026" i="11" s="1"/>
  <c r="M1026" i="11" s="1"/>
  <c r="P1026" i="11"/>
  <c r="Q1026" i="11" s="1"/>
  <c r="R1026" i="11" s="1"/>
  <c r="F1026" i="11"/>
  <c r="G1026" i="11" s="1"/>
  <c r="H1026" i="11" s="1"/>
  <c r="U1026" i="11"/>
  <c r="V1026" i="11" s="1"/>
  <c r="W1026" i="11" s="1"/>
  <c r="AD1026" i="11" l="1"/>
  <c r="AE1026" i="11" s="1"/>
  <c r="A1027" i="11" s="1"/>
  <c r="AB1027" i="11" l="1"/>
  <c r="AC1027" i="11" s="1"/>
  <c r="Z1027" i="11"/>
  <c r="AA1027" i="11" s="1"/>
  <c r="AF1026" i="11"/>
  <c r="U1027" i="11" s="1"/>
  <c r="V1027" i="11" s="1"/>
  <c r="W1027" i="11" s="1"/>
  <c r="K1027" i="11"/>
  <c r="L1027" i="11" s="1"/>
  <c r="M1027" i="11" s="1"/>
  <c r="P1027" i="11"/>
  <c r="Q1027" i="11" s="1"/>
  <c r="R1027" i="11" s="1"/>
  <c r="F1027" i="11"/>
  <c r="G1027" i="11" s="1"/>
  <c r="H1027" i="11" s="1"/>
  <c r="AD1027" i="11" l="1"/>
  <c r="AE1027" i="11" s="1"/>
  <c r="A1028" i="11" l="1"/>
  <c r="AF1027" i="11"/>
  <c r="Z1028" i="11"/>
  <c r="AA1028" i="11" s="1"/>
  <c r="AB1028" i="11"/>
  <c r="AC1028" i="11" s="1"/>
  <c r="P1028" i="11" l="1"/>
  <c r="Q1028" i="11" s="1"/>
  <c r="R1028" i="11" s="1"/>
  <c r="K1028" i="11"/>
  <c r="L1028" i="11" s="1"/>
  <c r="M1028" i="11" s="1"/>
  <c r="F1028" i="11"/>
  <c r="G1028" i="11" s="1"/>
  <c r="H1028" i="11" s="1"/>
  <c r="AD1028" i="11" s="1"/>
  <c r="AE1028" i="11" s="1"/>
  <c r="U1028" i="11"/>
  <c r="V1028" i="11" s="1"/>
  <c r="W1028" i="11" s="1"/>
  <c r="A1029" i="11" l="1"/>
  <c r="AF1028" i="11"/>
  <c r="Z1029" i="11"/>
  <c r="AA1029" i="11" s="1"/>
  <c r="AB1029" i="11"/>
  <c r="AC1029" i="11" s="1"/>
  <c r="P1029" i="11" l="1"/>
  <c r="Q1029" i="11" s="1"/>
  <c r="R1029" i="11" s="1"/>
  <c r="K1029" i="11"/>
  <c r="L1029" i="11" s="1"/>
  <c r="M1029" i="11" s="1"/>
  <c r="F1029" i="11"/>
  <c r="G1029" i="11" s="1"/>
  <c r="H1029" i="11" s="1"/>
  <c r="AD1029" i="11" s="1"/>
  <c r="AE1029" i="11" s="1"/>
  <c r="U1029" i="11"/>
  <c r="V1029" i="11" s="1"/>
  <c r="W1029" i="11" s="1"/>
  <c r="A1030" i="11" l="1"/>
  <c r="AF1029" i="11"/>
  <c r="Z1030" i="11"/>
  <c r="AA1030" i="11" s="1"/>
  <c r="AB1030" i="11"/>
  <c r="AC1030" i="11" s="1"/>
  <c r="P1030" i="11" l="1"/>
  <c r="Q1030" i="11" s="1"/>
  <c r="R1030" i="11" s="1"/>
  <c r="K1030" i="11"/>
  <c r="L1030" i="11" s="1"/>
  <c r="M1030" i="11" s="1"/>
  <c r="F1030" i="11"/>
  <c r="G1030" i="11" s="1"/>
  <c r="H1030" i="11" s="1"/>
  <c r="U1030" i="11"/>
  <c r="V1030" i="11" s="1"/>
  <c r="W1030" i="11" s="1"/>
  <c r="AD1030" i="11" l="1"/>
  <c r="AE1030" i="11" s="1"/>
  <c r="A1031" i="11" l="1"/>
  <c r="AF1030" i="11"/>
  <c r="Z1031" i="11"/>
  <c r="AA1031" i="11" s="1"/>
  <c r="AB1031" i="11"/>
  <c r="AC1031" i="11" s="1"/>
  <c r="P1031" i="11" l="1"/>
  <c r="Q1031" i="11" s="1"/>
  <c r="R1031" i="11" s="1"/>
  <c r="F1031" i="11"/>
  <c r="G1031" i="11" s="1"/>
  <c r="H1031" i="11" s="1"/>
  <c r="K1031" i="11"/>
  <c r="L1031" i="11" s="1"/>
  <c r="M1031" i="11" s="1"/>
  <c r="U1031" i="11"/>
  <c r="V1031" i="11" s="1"/>
  <c r="W1031" i="11" s="1"/>
  <c r="AD1031" i="11" l="1"/>
  <c r="AE1031" i="11" s="1"/>
  <c r="A1032" i="11" l="1"/>
  <c r="AF1031" i="11"/>
  <c r="Z1032" i="11"/>
  <c r="AA1032" i="11" s="1"/>
  <c r="AB1032" i="11"/>
  <c r="AC1032" i="11" s="1"/>
  <c r="K1032" i="11" l="1"/>
  <c r="L1032" i="11" s="1"/>
  <c r="M1032" i="11" s="1"/>
  <c r="P1032" i="11"/>
  <c r="Q1032" i="11" s="1"/>
  <c r="R1032" i="11" s="1"/>
  <c r="F1032" i="11"/>
  <c r="G1032" i="11" s="1"/>
  <c r="H1032" i="11" s="1"/>
  <c r="U1032" i="11"/>
  <c r="V1032" i="11" s="1"/>
  <c r="W1032" i="11" s="1"/>
  <c r="AD1032" i="11" l="1"/>
  <c r="AE1032" i="11" s="1"/>
  <c r="A1033" i="11" s="1"/>
  <c r="AF1032" i="11"/>
  <c r="Z1033" i="11"/>
  <c r="AA1033" i="11" s="1"/>
  <c r="AB1033" i="11"/>
  <c r="AC1033" i="11" s="1"/>
  <c r="F1033" i="11" l="1"/>
  <c r="G1033" i="11" s="1"/>
  <c r="H1033" i="11" s="1"/>
  <c r="P1033" i="11"/>
  <c r="Q1033" i="11" s="1"/>
  <c r="R1033" i="11" s="1"/>
  <c r="K1033" i="11"/>
  <c r="L1033" i="11" s="1"/>
  <c r="M1033" i="11" s="1"/>
  <c r="U1033" i="11"/>
  <c r="V1033" i="11" s="1"/>
  <c r="W1033" i="11" s="1"/>
  <c r="AD1033" i="11" l="1"/>
  <c r="AE1033" i="11" s="1"/>
  <c r="A1034" i="11" l="1"/>
  <c r="AF1033" i="11"/>
  <c r="Z1034" i="11"/>
  <c r="AA1034" i="11" s="1"/>
  <c r="AB1034" i="11"/>
  <c r="AC1034" i="11" s="1"/>
  <c r="F1034" i="11" l="1"/>
  <c r="G1034" i="11" s="1"/>
  <c r="H1034" i="11" s="1"/>
  <c r="P1034" i="11"/>
  <c r="Q1034" i="11" s="1"/>
  <c r="R1034" i="11" s="1"/>
  <c r="K1034" i="11"/>
  <c r="L1034" i="11" s="1"/>
  <c r="M1034" i="11" s="1"/>
  <c r="U1034" i="11"/>
  <c r="V1034" i="11" s="1"/>
  <c r="W1034" i="11" s="1"/>
  <c r="AD1034" i="11" l="1"/>
  <c r="AE1034" i="11" s="1"/>
  <c r="A1035" i="11" l="1"/>
  <c r="AF1034" i="11"/>
  <c r="Z1035" i="11"/>
  <c r="AA1035" i="11" s="1"/>
  <c r="AB1035" i="11"/>
  <c r="AC1035" i="11" s="1"/>
  <c r="K1035" i="11" l="1"/>
  <c r="L1035" i="11" s="1"/>
  <c r="M1035" i="11" s="1"/>
  <c r="P1035" i="11"/>
  <c r="Q1035" i="11" s="1"/>
  <c r="R1035" i="11" s="1"/>
  <c r="F1035" i="11"/>
  <c r="G1035" i="11" s="1"/>
  <c r="H1035" i="11" s="1"/>
  <c r="U1035" i="11"/>
  <c r="V1035" i="11" s="1"/>
  <c r="W1035" i="11" s="1"/>
  <c r="AD1035" i="11" l="1"/>
  <c r="AE1035" i="11" s="1"/>
  <c r="A1036" i="11"/>
  <c r="AF1035" i="11"/>
  <c r="Z1036" i="11"/>
  <c r="AA1036" i="11" s="1"/>
  <c r="AB1036" i="11"/>
  <c r="AC1036" i="11" s="1"/>
  <c r="P1036" i="11" l="1"/>
  <c r="Q1036" i="11" s="1"/>
  <c r="R1036" i="11" s="1"/>
  <c r="F1036" i="11"/>
  <c r="G1036" i="11" s="1"/>
  <c r="H1036" i="11" s="1"/>
  <c r="K1036" i="11"/>
  <c r="L1036" i="11" s="1"/>
  <c r="M1036" i="11" s="1"/>
  <c r="U1036" i="11"/>
  <c r="V1036" i="11" s="1"/>
  <c r="W1036" i="11" s="1"/>
  <c r="AD1036" i="11" l="1"/>
  <c r="AE1036" i="11" s="1"/>
  <c r="A1037" i="11" l="1"/>
  <c r="AF1036" i="11"/>
  <c r="AB1037" i="11"/>
  <c r="AC1037" i="11" s="1"/>
  <c r="Z1037" i="11"/>
  <c r="AA1037" i="11" s="1"/>
  <c r="F1037" i="11" l="1"/>
  <c r="G1037" i="11" s="1"/>
  <c r="H1037" i="11" s="1"/>
  <c r="P1037" i="11"/>
  <c r="Q1037" i="11" s="1"/>
  <c r="R1037" i="11" s="1"/>
  <c r="K1037" i="11"/>
  <c r="L1037" i="11" s="1"/>
  <c r="M1037" i="11" s="1"/>
  <c r="U1037" i="11"/>
  <c r="V1037" i="11" s="1"/>
  <c r="W1037" i="11" s="1"/>
  <c r="AD1037" i="11" l="1"/>
  <c r="AE1037" i="11" s="1"/>
  <c r="A1038" i="11" l="1"/>
  <c r="AF1037" i="11"/>
  <c r="Z1038" i="11"/>
  <c r="AA1038" i="11" s="1"/>
  <c r="AB1038" i="11"/>
  <c r="AC1038" i="11" s="1"/>
  <c r="K1038" i="11" l="1"/>
  <c r="L1038" i="11" s="1"/>
  <c r="M1038" i="11" s="1"/>
  <c r="P1038" i="11"/>
  <c r="Q1038" i="11" s="1"/>
  <c r="R1038" i="11" s="1"/>
  <c r="F1038" i="11"/>
  <c r="G1038" i="11" s="1"/>
  <c r="H1038" i="11" s="1"/>
  <c r="AD1038" i="11" s="1"/>
  <c r="AE1038" i="11" s="1"/>
  <c r="U1038" i="11"/>
  <c r="V1038" i="11" s="1"/>
  <c r="W1038" i="11" s="1"/>
  <c r="A1039" i="11" l="1"/>
  <c r="AF1038" i="11"/>
  <c r="Z1039" i="11"/>
  <c r="AA1039" i="11" s="1"/>
  <c r="AB1039" i="11"/>
  <c r="AC1039" i="11" s="1"/>
  <c r="P1039" i="11" l="1"/>
  <c r="Q1039" i="11" s="1"/>
  <c r="R1039" i="11" s="1"/>
  <c r="F1039" i="11"/>
  <c r="G1039" i="11" s="1"/>
  <c r="H1039" i="11" s="1"/>
  <c r="K1039" i="11"/>
  <c r="L1039" i="11" s="1"/>
  <c r="M1039" i="11" s="1"/>
  <c r="U1039" i="11"/>
  <c r="V1039" i="11" s="1"/>
  <c r="W1039" i="11" s="1"/>
  <c r="AD1039" i="11" l="1"/>
  <c r="AE1039" i="11" s="1"/>
  <c r="A1040" i="11" l="1"/>
  <c r="AF1039" i="11"/>
  <c r="Z1040" i="11"/>
  <c r="AA1040" i="11" s="1"/>
  <c r="AB1040" i="11"/>
  <c r="AC1040" i="11" s="1"/>
  <c r="P1040" i="11" l="1"/>
  <c r="Q1040" i="11" s="1"/>
  <c r="R1040" i="11" s="1"/>
  <c r="K1040" i="11"/>
  <c r="L1040" i="11" s="1"/>
  <c r="M1040" i="11" s="1"/>
  <c r="F1040" i="11"/>
  <c r="G1040" i="11" s="1"/>
  <c r="H1040" i="11" s="1"/>
  <c r="U1040" i="11"/>
  <c r="V1040" i="11" s="1"/>
  <c r="W1040" i="11" s="1"/>
  <c r="AD1040" i="11" l="1"/>
  <c r="AE1040" i="11" s="1"/>
  <c r="A1041" i="11" l="1"/>
  <c r="AF1040" i="11"/>
  <c r="Z1041" i="11"/>
  <c r="AA1041" i="11" s="1"/>
  <c r="AB1041" i="11"/>
  <c r="AC1041" i="11" s="1"/>
  <c r="P1041" i="11" l="1"/>
  <c r="Q1041" i="11" s="1"/>
  <c r="R1041" i="11" s="1"/>
  <c r="K1041" i="11"/>
  <c r="L1041" i="11" s="1"/>
  <c r="M1041" i="11" s="1"/>
  <c r="F1041" i="11"/>
  <c r="G1041" i="11" s="1"/>
  <c r="H1041" i="11" s="1"/>
  <c r="U1041" i="11"/>
  <c r="V1041" i="11" s="1"/>
  <c r="W1041" i="11" s="1"/>
  <c r="AD1041" i="11" l="1"/>
  <c r="AE1041" i="11" s="1"/>
  <c r="A1042" i="11" s="1"/>
  <c r="AB1042" i="11"/>
  <c r="AC1042" i="11" s="1"/>
  <c r="Z1042" i="11" l="1"/>
  <c r="AA1042" i="11" s="1"/>
  <c r="AF1041" i="11"/>
  <c r="P1042" i="11"/>
  <c r="Q1042" i="11" s="1"/>
  <c r="R1042" i="11" s="1"/>
  <c r="F1042" i="11"/>
  <c r="G1042" i="11" s="1"/>
  <c r="H1042" i="11" s="1"/>
  <c r="K1042" i="11"/>
  <c r="L1042" i="11" s="1"/>
  <c r="M1042" i="11" s="1"/>
  <c r="U1042" i="11"/>
  <c r="V1042" i="11" s="1"/>
  <c r="W1042" i="11" s="1"/>
  <c r="AD1042" i="11" l="1"/>
  <c r="AE1042" i="11" s="1"/>
  <c r="A1043" i="11" s="1"/>
  <c r="AB1043" i="11" l="1"/>
  <c r="AC1043" i="11" s="1"/>
  <c r="Z1043" i="11"/>
  <c r="AA1043" i="11" s="1"/>
  <c r="AF1042" i="11"/>
  <c r="P1043" i="11" s="1"/>
  <c r="Q1043" i="11" s="1"/>
  <c r="R1043" i="11" s="1"/>
  <c r="K1043" i="11"/>
  <c r="L1043" i="11" s="1"/>
  <c r="M1043" i="11" s="1"/>
  <c r="F1043" i="11"/>
  <c r="G1043" i="11" s="1"/>
  <c r="H1043" i="11" s="1"/>
  <c r="U1043" i="11"/>
  <c r="V1043" i="11" s="1"/>
  <c r="W1043" i="11" s="1"/>
  <c r="AD1043" i="11" l="1"/>
  <c r="AE1043" i="11" s="1"/>
  <c r="A1044" i="11" s="1"/>
  <c r="Z1044" i="11"/>
  <c r="AA1044" i="11" s="1"/>
  <c r="AB1044" i="11"/>
  <c r="AC1044" i="11" s="1"/>
  <c r="AF1043" i="11" l="1"/>
  <c r="P1044" i="11"/>
  <c r="Q1044" i="11" s="1"/>
  <c r="R1044" i="11" s="1"/>
  <c r="K1044" i="11"/>
  <c r="L1044" i="11" s="1"/>
  <c r="M1044" i="11" s="1"/>
  <c r="F1044" i="11"/>
  <c r="G1044" i="11" s="1"/>
  <c r="H1044" i="11" s="1"/>
  <c r="U1044" i="11"/>
  <c r="V1044" i="11" s="1"/>
  <c r="W1044" i="11" s="1"/>
  <c r="AD1044" i="11" l="1"/>
  <c r="AE1044" i="11" s="1"/>
  <c r="A1045" i="11" s="1"/>
  <c r="AB1045" i="11" l="1"/>
  <c r="AC1045" i="11" s="1"/>
  <c r="Z1045" i="11"/>
  <c r="AA1045" i="11" s="1"/>
  <c r="AF1044" i="11"/>
  <c r="U1045" i="11" s="1"/>
  <c r="V1045" i="11" s="1"/>
  <c r="W1045" i="11" s="1"/>
  <c r="F1045" i="11"/>
  <c r="G1045" i="11" s="1"/>
  <c r="H1045" i="11" s="1"/>
  <c r="K1045" i="11"/>
  <c r="L1045" i="11" s="1"/>
  <c r="M1045" i="11" s="1"/>
  <c r="P1045" i="11"/>
  <c r="Q1045" i="11" s="1"/>
  <c r="R1045" i="11" s="1"/>
  <c r="AD1045" i="11" l="1"/>
  <c r="AE1045" i="11" s="1"/>
  <c r="A1046" i="11" l="1"/>
  <c r="AF1045" i="11"/>
  <c r="Z1046" i="11"/>
  <c r="AA1046" i="11" s="1"/>
  <c r="AB1046" i="11"/>
  <c r="AC1046" i="11" s="1"/>
  <c r="F1046" i="11" l="1"/>
  <c r="G1046" i="11" s="1"/>
  <c r="H1046" i="11" s="1"/>
  <c r="P1046" i="11"/>
  <c r="Q1046" i="11" s="1"/>
  <c r="R1046" i="11" s="1"/>
  <c r="K1046" i="11"/>
  <c r="L1046" i="11" s="1"/>
  <c r="M1046" i="11" s="1"/>
  <c r="U1046" i="11"/>
  <c r="V1046" i="11" s="1"/>
  <c r="W1046" i="11" s="1"/>
  <c r="AD1046" i="11" l="1"/>
  <c r="AE1046" i="11" s="1"/>
  <c r="A1047" i="11" l="1"/>
  <c r="AF1046" i="11"/>
  <c r="Z1047" i="11"/>
  <c r="AA1047" i="11" s="1"/>
  <c r="AB1047" i="11"/>
  <c r="AC1047" i="11" s="1"/>
  <c r="P1047" i="11" l="1"/>
  <c r="Q1047" i="11" s="1"/>
  <c r="R1047" i="11" s="1"/>
  <c r="K1047" i="11"/>
  <c r="L1047" i="11" s="1"/>
  <c r="M1047" i="11" s="1"/>
  <c r="F1047" i="11"/>
  <c r="G1047" i="11" s="1"/>
  <c r="H1047" i="11" s="1"/>
  <c r="U1047" i="11"/>
  <c r="V1047" i="11" s="1"/>
  <c r="W1047" i="11" s="1"/>
  <c r="AD1047" i="11" l="1"/>
  <c r="AE1047" i="11" s="1"/>
  <c r="A1048" i="11" s="1"/>
  <c r="Z1048" i="11"/>
  <c r="AA1048" i="11" s="1"/>
  <c r="AB1048" i="11"/>
  <c r="AC1048" i="11" s="1"/>
  <c r="AF1047" i="11" l="1"/>
  <c r="P1048" i="11"/>
  <c r="Q1048" i="11" s="1"/>
  <c r="R1048" i="11" s="1"/>
  <c r="K1048" i="11"/>
  <c r="L1048" i="11" s="1"/>
  <c r="M1048" i="11" s="1"/>
  <c r="F1048" i="11"/>
  <c r="G1048" i="11" s="1"/>
  <c r="H1048" i="11" s="1"/>
  <c r="AD1048" i="11" s="1"/>
  <c r="AE1048" i="11" s="1"/>
  <c r="U1048" i="11"/>
  <c r="V1048" i="11" s="1"/>
  <c r="W1048" i="11" s="1"/>
  <c r="A1049" i="11" l="1"/>
  <c r="AF1048" i="11"/>
  <c r="Z1049" i="11"/>
  <c r="AA1049" i="11" s="1"/>
  <c r="AB1049" i="11"/>
  <c r="AC1049" i="11" s="1"/>
  <c r="P1049" i="11" l="1"/>
  <c r="Q1049" i="11" s="1"/>
  <c r="R1049" i="11" s="1"/>
  <c r="K1049" i="11"/>
  <c r="L1049" i="11" s="1"/>
  <c r="M1049" i="11" s="1"/>
  <c r="F1049" i="11"/>
  <c r="G1049" i="11" s="1"/>
  <c r="H1049" i="11" s="1"/>
  <c r="U1049" i="11"/>
  <c r="V1049" i="11" s="1"/>
  <c r="W1049" i="11" s="1"/>
  <c r="AD1049" i="11" l="1"/>
  <c r="AE1049" i="11" s="1"/>
  <c r="A1050" i="11" s="1"/>
  <c r="AF1049" i="11" l="1"/>
  <c r="AB1050" i="11"/>
  <c r="AC1050" i="11" s="1"/>
  <c r="Z1050" i="11"/>
  <c r="AA1050" i="11" s="1"/>
  <c r="P1050" i="11"/>
  <c r="Q1050" i="11" s="1"/>
  <c r="R1050" i="11" s="1"/>
  <c r="F1050" i="11"/>
  <c r="G1050" i="11" s="1"/>
  <c r="H1050" i="11" s="1"/>
  <c r="K1050" i="11"/>
  <c r="L1050" i="11" s="1"/>
  <c r="M1050" i="11" s="1"/>
  <c r="U1050" i="11"/>
  <c r="V1050" i="11" s="1"/>
  <c r="W1050" i="11" s="1"/>
  <c r="AD1050" i="11" l="1"/>
  <c r="AE1050" i="11" s="1"/>
  <c r="A1051" i="11" l="1"/>
  <c r="AF1050" i="11"/>
  <c r="AB1051" i="11"/>
  <c r="AC1051" i="11" s="1"/>
  <c r="Z1051" i="11"/>
  <c r="AA1051" i="11" s="1"/>
  <c r="P1051" i="11" l="1"/>
  <c r="Q1051" i="11" s="1"/>
  <c r="R1051" i="11" s="1"/>
  <c r="K1051" i="11"/>
  <c r="L1051" i="11" s="1"/>
  <c r="M1051" i="11" s="1"/>
  <c r="F1051" i="11"/>
  <c r="G1051" i="11" s="1"/>
  <c r="H1051" i="11" s="1"/>
  <c r="U1051" i="11"/>
  <c r="V1051" i="11" s="1"/>
  <c r="W1051" i="11" s="1"/>
  <c r="AD1051" i="11" l="1"/>
  <c r="AE1051" i="11" s="1"/>
  <c r="A1052" i="11" s="1"/>
  <c r="AF1051" i="11"/>
  <c r="Z1052" i="11"/>
  <c r="AA1052" i="11" s="1"/>
  <c r="AB1052" i="11"/>
  <c r="AC1052" i="11" s="1"/>
  <c r="P1052" i="11" l="1"/>
  <c r="Q1052" i="11" s="1"/>
  <c r="R1052" i="11" s="1"/>
  <c r="K1052" i="11"/>
  <c r="L1052" i="11" s="1"/>
  <c r="M1052" i="11" s="1"/>
  <c r="F1052" i="11"/>
  <c r="G1052" i="11" s="1"/>
  <c r="H1052" i="11" s="1"/>
  <c r="AD1052" i="11" s="1"/>
  <c r="AE1052" i="11" s="1"/>
  <c r="U1052" i="11"/>
  <c r="V1052" i="11" s="1"/>
  <c r="W1052" i="11" s="1"/>
  <c r="A1053" i="11" l="1"/>
  <c r="AF1052" i="11"/>
  <c r="Z1053" i="11"/>
  <c r="AA1053" i="11" s="1"/>
  <c r="AB1053" i="11"/>
  <c r="AC1053" i="11" s="1"/>
  <c r="F1053" i="11" l="1"/>
  <c r="G1053" i="11" s="1"/>
  <c r="H1053" i="11" s="1"/>
  <c r="K1053" i="11"/>
  <c r="L1053" i="11" s="1"/>
  <c r="M1053" i="11" s="1"/>
  <c r="P1053" i="11"/>
  <c r="Q1053" i="11" s="1"/>
  <c r="R1053" i="11" s="1"/>
  <c r="U1053" i="11"/>
  <c r="V1053" i="11" s="1"/>
  <c r="W1053" i="11" s="1"/>
  <c r="AD1053" i="11" l="1"/>
  <c r="AE1053" i="11" s="1"/>
  <c r="A1054" i="11" l="1"/>
  <c r="AF1053" i="11"/>
  <c r="Z1054" i="11"/>
  <c r="AA1054" i="11" s="1"/>
  <c r="AB1054" i="11"/>
  <c r="AC1054" i="11" s="1"/>
  <c r="F1054" i="11" l="1"/>
  <c r="G1054" i="11" s="1"/>
  <c r="H1054" i="11" s="1"/>
  <c r="P1054" i="11"/>
  <c r="Q1054" i="11" s="1"/>
  <c r="R1054" i="11" s="1"/>
  <c r="K1054" i="11"/>
  <c r="L1054" i="11" s="1"/>
  <c r="M1054" i="11" s="1"/>
  <c r="U1054" i="11"/>
  <c r="V1054" i="11" s="1"/>
  <c r="W1054" i="11" s="1"/>
  <c r="AD1054" i="11" l="1"/>
  <c r="AE1054" i="11" s="1"/>
  <c r="A1055" i="11" l="1"/>
  <c r="AF1054" i="11"/>
  <c r="Z1055" i="11"/>
  <c r="AA1055" i="11" s="1"/>
  <c r="AB1055" i="11"/>
  <c r="AC1055" i="11" s="1"/>
  <c r="P1055" i="11" l="1"/>
  <c r="Q1055" i="11" s="1"/>
  <c r="R1055" i="11" s="1"/>
  <c r="K1055" i="11"/>
  <c r="L1055" i="11" s="1"/>
  <c r="M1055" i="11" s="1"/>
  <c r="F1055" i="11"/>
  <c r="G1055" i="11" s="1"/>
  <c r="H1055" i="11" s="1"/>
  <c r="U1055" i="11"/>
  <c r="V1055" i="11" s="1"/>
  <c r="W1055" i="11" s="1"/>
  <c r="AD1055" i="11" l="1"/>
  <c r="AE1055" i="11" s="1"/>
  <c r="A1056" i="11" s="1"/>
  <c r="AF1055" i="11"/>
  <c r="Z1056" i="11"/>
  <c r="AA1056" i="11" s="1"/>
  <c r="AB1056" i="11"/>
  <c r="AC1056" i="11" s="1"/>
  <c r="P1056" i="11" l="1"/>
  <c r="Q1056" i="11" s="1"/>
  <c r="R1056" i="11" s="1"/>
  <c r="F1056" i="11"/>
  <c r="G1056" i="11" s="1"/>
  <c r="H1056" i="11" s="1"/>
  <c r="K1056" i="11"/>
  <c r="L1056" i="11" s="1"/>
  <c r="M1056" i="11" s="1"/>
  <c r="U1056" i="11"/>
  <c r="V1056" i="11" s="1"/>
  <c r="W1056" i="11" s="1"/>
  <c r="AD1056" i="11" l="1"/>
  <c r="AE1056" i="11" s="1"/>
  <c r="A1057" i="11" l="1"/>
  <c r="AF1056" i="11"/>
  <c r="Z1057" i="11"/>
  <c r="AA1057" i="11" s="1"/>
  <c r="AB1057" i="11"/>
  <c r="AC1057" i="11" s="1"/>
  <c r="P1057" i="11" l="1"/>
  <c r="Q1057" i="11" s="1"/>
  <c r="R1057" i="11" s="1"/>
  <c r="K1057" i="11"/>
  <c r="L1057" i="11" s="1"/>
  <c r="M1057" i="11" s="1"/>
  <c r="F1057" i="11"/>
  <c r="G1057" i="11" s="1"/>
  <c r="H1057" i="11" s="1"/>
  <c r="U1057" i="11"/>
  <c r="V1057" i="11" s="1"/>
  <c r="W1057" i="11" s="1"/>
  <c r="AD1057" i="11" l="1"/>
  <c r="AE1057" i="11" s="1"/>
  <c r="A1058" i="11" l="1"/>
  <c r="AF1057" i="11"/>
  <c r="Z1058" i="11"/>
  <c r="AA1058" i="11" s="1"/>
  <c r="AB1058" i="11"/>
  <c r="AC1058" i="11" s="1"/>
  <c r="P1058" i="11" l="1"/>
  <c r="Q1058" i="11" s="1"/>
  <c r="R1058" i="11" s="1"/>
  <c r="K1058" i="11"/>
  <c r="L1058" i="11" s="1"/>
  <c r="M1058" i="11" s="1"/>
  <c r="F1058" i="11"/>
  <c r="G1058" i="11" s="1"/>
  <c r="H1058" i="11" s="1"/>
  <c r="U1058" i="11"/>
  <c r="V1058" i="11" s="1"/>
  <c r="W1058" i="11" s="1"/>
  <c r="AD1058" i="11" l="1"/>
  <c r="AE1058" i="11" s="1"/>
  <c r="A1059" i="11" l="1"/>
  <c r="AF1058" i="11"/>
  <c r="Z1059" i="11"/>
  <c r="AA1059" i="11" s="1"/>
  <c r="AB1059" i="11"/>
  <c r="AC1059" i="11" s="1"/>
  <c r="P1059" i="11" l="1"/>
  <c r="Q1059" i="11" s="1"/>
  <c r="R1059" i="11" s="1"/>
  <c r="K1059" i="11"/>
  <c r="L1059" i="11" s="1"/>
  <c r="M1059" i="11" s="1"/>
  <c r="F1059" i="11"/>
  <c r="G1059" i="11" s="1"/>
  <c r="H1059" i="11" s="1"/>
  <c r="U1059" i="11"/>
  <c r="V1059" i="11" s="1"/>
  <c r="W1059" i="11" s="1"/>
  <c r="AD1059" i="11" l="1"/>
  <c r="AE1059" i="11" s="1"/>
  <c r="A1060" i="11" s="1"/>
  <c r="AB1060" i="11" l="1"/>
  <c r="AC1060" i="11" s="1"/>
  <c r="Z1060" i="11"/>
  <c r="AA1060" i="11" s="1"/>
  <c r="AF1059" i="11"/>
  <c r="P1060" i="11"/>
  <c r="Q1060" i="11" s="1"/>
  <c r="R1060" i="11" s="1"/>
  <c r="K1060" i="11"/>
  <c r="L1060" i="11" s="1"/>
  <c r="M1060" i="11" s="1"/>
  <c r="F1060" i="11"/>
  <c r="G1060" i="11" s="1"/>
  <c r="H1060" i="11" s="1"/>
  <c r="U1060" i="11"/>
  <c r="V1060" i="11" s="1"/>
  <c r="W1060" i="11" s="1"/>
  <c r="AD1060" i="11" l="1"/>
  <c r="AE1060" i="11" s="1"/>
  <c r="A1061" i="11"/>
  <c r="AF1060" i="11"/>
  <c r="Z1061" i="11"/>
  <c r="AA1061" i="11" s="1"/>
  <c r="AB1061" i="11"/>
  <c r="AC1061" i="11" s="1"/>
  <c r="F1061" i="11" l="1"/>
  <c r="G1061" i="11" s="1"/>
  <c r="H1061" i="11" s="1"/>
  <c r="K1061" i="11"/>
  <c r="L1061" i="11" s="1"/>
  <c r="M1061" i="11" s="1"/>
  <c r="P1061" i="11"/>
  <c r="Q1061" i="11" s="1"/>
  <c r="R1061" i="11" s="1"/>
  <c r="U1061" i="11"/>
  <c r="V1061" i="11" s="1"/>
  <c r="W1061" i="11" s="1"/>
  <c r="AD1061" i="11" l="1"/>
  <c r="AE1061" i="11" s="1"/>
  <c r="A1062" i="11" l="1"/>
  <c r="AF1061" i="11"/>
  <c r="Z1062" i="11"/>
  <c r="AA1062" i="11" s="1"/>
  <c r="AB1062" i="11"/>
  <c r="AC1062" i="11" s="1"/>
  <c r="F1062" i="11" l="1"/>
  <c r="G1062" i="11" s="1"/>
  <c r="H1062" i="11" s="1"/>
  <c r="P1062" i="11"/>
  <c r="Q1062" i="11" s="1"/>
  <c r="R1062" i="11" s="1"/>
  <c r="K1062" i="11"/>
  <c r="L1062" i="11" s="1"/>
  <c r="M1062" i="11" s="1"/>
  <c r="U1062" i="11"/>
  <c r="V1062" i="11" s="1"/>
  <c r="W1062" i="11" s="1"/>
  <c r="AD1062" i="11" l="1"/>
  <c r="AE1062" i="11" s="1"/>
  <c r="A1063" i="11" s="1"/>
  <c r="AB1063" i="11" l="1"/>
  <c r="AC1063" i="11" s="1"/>
  <c r="Z1063" i="11"/>
  <c r="AA1063" i="11" s="1"/>
  <c r="AF1062" i="11"/>
  <c r="U1063" i="11" s="1"/>
  <c r="V1063" i="11" s="1"/>
  <c r="W1063" i="11" s="1"/>
  <c r="P1063" i="11"/>
  <c r="Q1063" i="11" s="1"/>
  <c r="R1063" i="11" s="1"/>
  <c r="F1063" i="11"/>
  <c r="G1063" i="11" s="1"/>
  <c r="H1063" i="11" s="1"/>
  <c r="K1063" i="11"/>
  <c r="L1063" i="11" s="1"/>
  <c r="M1063" i="11" s="1"/>
  <c r="AD1063" i="11" l="1"/>
  <c r="AE1063" i="11" s="1"/>
  <c r="A1064" i="11" l="1"/>
  <c r="AF1063" i="11"/>
  <c r="Z1064" i="11"/>
  <c r="AA1064" i="11" s="1"/>
  <c r="AB1064" i="11"/>
  <c r="AC1064" i="11" s="1"/>
  <c r="P1064" i="11" l="1"/>
  <c r="Q1064" i="11" s="1"/>
  <c r="R1064" i="11" s="1"/>
  <c r="F1064" i="11"/>
  <c r="G1064" i="11" s="1"/>
  <c r="H1064" i="11" s="1"/>
  <c r="K1064" i="11"/>
  <c r="L1064" i="11" s="1"/>
  <c r="M1064" i="11" s="1"/>
  <c r="U1064" i="11"/>
  <c r="V1064" i="11" s="1"/>
  <c r="W1064" i="11" s="1"/>
  <c r="AD1064" i="11" l="1"/>
  <c r="AE1064" i="11" s="1"/>
  <c r="A1065" i="11" l="1"/>
  <c r="AF1064" i="11"/>
  <c r="Z1065" i="11"/>
  <c r="AA1065" i="11" s="1"/>
  <c r="AB1065" i="11"/>
  <c r="AC1065" i="11" s="1"/>
  <c r="P1065" i="11" l="1"/>
  <c r="Q1065" i="11" s="1"/>
  <c r="R1065" i="11" s="1"/>
  <c r="K1065" i="11"/>
  <c r="L1065" i="11" s="1"/>
  <c r="M1065" i="11" s="1"/>
  <c r="F1065" i="11"/>
  <c r="G1065" i="11" s="1"/>
  <c r="H1065" i="11" s="1"/>
  <c r="U1065" i="11"/>
  <c r="V1065" i="11" s="1"/>
  <c r="W1065" i="11" s="1"/>
  <c r="AD1065" i="11" l="1"/>
  <c r="AE1065" i="11" s="1"/>
  <c r="A1066" i="11" s="1"/>
  <c r="Z1066" i="11"/>
  <c r="AA1066" i="11" s="1"/>
  <c r="AB1066" i="11"/>
  <c r="AC1066" i="11" s="1"/>
  <c r="AF1065" i="11" l="1"/>
  <c r="P1066" i="11"/>
  <c r="Q1066" i="11" s="1"/>
  <c r="R1066" i="11" s="1"/>
  <c r="K1066" i="11"/>
  <c r="L1066" i="11" s="1"/>
  <c r="M1066" i="11" s="1"/>
  <c r="F1066" i="11"/>
  <c r="G1066" i="11" s="1"/>
  <c r="H1066" i="11" s="1"/>
  <c r="AD1066" i="11" s="1"/>
  <c r="AE1066" i="11" s="1"/>
  <c r="U1066" i="11"/>
  <c r="V1066" i="11" s="1"/>
  <c r="W1066" i="11" s="1"/>
  <c r="A1067" i="11" l="1"/>
  <c r="AF1066" i="11"/>
  <c r="Z1067" i="11"/>
  <c r="AA1067" i="11" s="1"/>
  <c r="AB1067" i="11"/>
  <c r="AC1067" i="11" s="1"/>
  <c r="P1067" i="11" l="1"/>
  <c r="Q1067" i="11" s="1"/>
  <c r="R1067" i="11" s="1"/>
  <c r="K1067" i="11"/>
  <c r="L1067" i="11" s="1"/>
  <c r="M1067" i="11" s="1"/>
  <c r="F1067" i="11"/>
  <c r="G1067" i="11" s="1"/>
  <c r="H1067" i="11" s="1"/>
  <c r="U1067" i="11"/>
  <c r="V1067" i="11" s="1"/>
  <c r="W1067" i="11" s="1"/>
  <c r="AD1067" i="11" l="1"/>
  <c r="AE1067" i="11" s="1"/>
  <c r="A1068" i="11" s="1"/>
  <c r="AB1068" i="11" l="1"/>
  <c r="AC1068" i="11" s="1"/>
  <c r="Z1068" i="11"/>
  <c r="AA1068" i="11" s="1"/>
  <c r="AF1067" i="11"/>
  <c r="P1068" i="11"/>
  <c r="Q1068" i="11" s="1"/>
  <c r="R1068" i="11" s="1"/>
  <c r="K1068" i="11"/>
  <c r="L1068" i="11" s="1"/>
  <c r="M1068" i="11" s="1"/>
  <c r="F1068" i="11"/>
  <c r="G1068" i="11" s="1"/>
  <c r="H1068" i="11" s="1"/>
  <c r="U1068" i="11"/>
  <c r="V1068" i="11" s="1"/>
  <c r="W1068" i="11" s="1"/>
  <c r="AD1068" i="11" l="1"/>
  <c r="AE1068" i="11" s="1"/>
  <c r="A1069" i="11"/>
  <c r="AF1068" i="11"/>
  <c r="Z1069" i="11"/>
  <c r="AA1069" i="11" s="1"/>
  <c r="AB1069" i="11"/>
  <c r="AC1069" i="11" s="1"/>
  <c r="F1069" i="11" l="1"/>
  <c r="G1069" i="11" s="1"/>
  <c r="H1069" i="11" s="1"/>
  <c r="K1069" i="11"/>
  <c r="L1069" i="11" s="1"/>
  <c r="M1069" i="11" s="1"/>
  <c r="P1069" i="11"/>
  <c r="Q1069" i="11" s="1"/>
  <c r="R1069" i="11" s="1"/>
  <c r="U1069" i="11"/>
  <c r="V1069" i="11" s="1"/>
  <c r="W1069" i="11" s="1"/>
  <c r="AD1069" i="11" l="1"/>
  <c r="AE1069" i="11" s="1"/>
  <c r="A1070" i="11" l="1"/>
  <c r="D96" i="4" s="1"/>
  <c r="AF1069" i="11"/>
  <c r="Z1070" i="11"/>
  <c r="AA1070" i="11" s="1"/>
  <c r="AB1070" i="11"/>
  <c r="AC1070" i="11" s="1"/>
  <c r="F1070" i="11" l="1"/>
  <c r="G1070" i="11" s="1"/>
  <c r="H1070" i="11" s="1"/>
  <c r="P1070" i="11"/>
  <c r="Q1070" i="11" s="1"/>
  <c r="R1070" i="11" s="1"/>
  <c r="K1070" i="11"/>
  <c r="L1070" i="11" s="1"/>
  <c r="M1070" i="11" s="1"/>
  <c r="U1070" i="11"/>
  <c r="V1070" i="11" s="1"/>
  <c r="W1070" i="11" s="1"/>
  <c r="AD1070" i="11" l="1"/>
  <c r="AE1070" i="11" s="1"/>
  <c r="A1071" i="11" l="1"/>
  <c r="AF1070" i="11"/>
  <c r="Z1071" i="11"/>
  <c r="AA1071" i="11" s="1"/>
  <c r="AB1071" i="11"/>
  <c r="AC1071" i="11" s="1"/>
  <c r="P1071" i="11" l="1"/>
  <c r="Q1071" i="11" s="1"/>
  <c r="R1071" i="11" s="1"/>
  <c r="K1071" i="11"/>
  <c r="L1071" i="11" s="1"/>
  <c r="M1071" i="11" s="1"/>
  <c r="F1071" i="11"/>
  <c r="G1071" i="11" s="1"/>
  <c r="H1071" i="11" s="1"/>
  <c r="U1071" i="11"/>
  <c r="V1071" i="11" s="1"/>
  <c r="W1071" i="11" s="1"/>
  <c r="AD1071" i="11" l="1"/>
  <c r="AE1071" i="11" s="1"/>
  <c r="AF1071" i="11" s="1"/>
  <c r="A1072" i="11"/>
  <c r="AB1072" i="11"/>
  <c r="AC1072" i="11" s="1"/>
  <c r="Z1072" i="11" l="1"/>
  <c r="AA1072" i="11" s="1"/>
  <c r="P1072" i="11"/>
  <c r="Q1072" i="11" s="1"/>
  <c r="R1072" i="11" s="1"/>
  <c r="K1072" i="11"/>
  <c r="L1072" i="11" s="1"/>
  <c r="M1072" i="11" s="1"/>
  <c r="F1072" i="11"/>
  <c r="G1072" i="11" s="1"/>
  <c r="H1072" i="11" s="1"/>
  <c r="U1072" i="11"/>
  <c r="V1072" i="11" s="1"/>
  <c r="W1072" i="11" s="1"/>
  <c r="AD1072" i="11" l="1"/>
  <c r="AE1072" i="11" s="1"/>
  <c r="A1073" i="11"/>
  <c r="AF1072" i="11"/>
  <c r="Z1073" i="11"/>
  <c r="AA1073" i="11" s="1"/>
  <c r="AB1073" i="11"/>
  <c r="AC1073" i="11" s="1"/>
  <c r="P1073" i="11" l="1"/>
  <c r="Q1073" i="11" s="1"/>
  <c r="R1073" i="11" s="1"/>
  <c r="K1073" i="11"/>
  <c r="L1073" i="11" s="1"/>
  <c r="M1073" i="11" s="1"/>
  <c r="F1073" i="11"/>
  <c r="G1073" i="11" s="1"/>
  <c r="H1073" i="11" s="1"/>
  <c r="U1073" i="11"/>
  <c r="V1073" i="11" s="1"/>
  <c r="W1073" i="11" s="1"/>
  <c r="AD1073" i="11" l="1"/>
  <c r="AE1073" i="11" s="1"/>
  <c r="A1074" i="11"/>
  <c r="AF1073" i="11"/>
  <c r="Z1074" i="11"/>
  <c r="AA1074" i="11" s="1"/>
  <c r="AB1074" i="11"/>
  <c r="AC1074" i="11" s="1"/>
  <c r="P1074" i="11" l="1"/>
  <c r="Q1074" i="11" s="1"/>
  <c r="R1074" i="11" s="1"/>
  <c r="F1074" i="11"/>
  <c r="G1074" i="11" s="1"/>
  <c r="H1074" i="11" s="1"/>
  <c r="K1074" i="11"/>
  <c r="L1074" i="11" s="1"/>
  <c r="M1074" i="11" s="1"/>
  <c r="U1074" i="11"/>
  <c r="V1074" i="11" s="1"/>
  <c r="W1074" i="11" s="1"/>
  <c r="AD1074" i="11" l="1"/>
  <c r="AE1074" i="11" s="1"/>
  <c r="A1075" i="11" l="1"/>
  <c r="AF1074" i="11"/>
  <c r="Z1075" i="11"/>
  <c r="AA1075" i="11" s="1"/>
  <c r="AB1075" i="11"/>
  <c r="AC1075" i="11" s="1"/>
  <c r="P1075" i="11" l="1"/>
  <c r="Q1075" i="11" s="1"/>
  <c r="R1075" i="11" s="1"/>
  <c r="K1075" i="11"/>
  <c r="L1075" i="11" s="1"/>
  <c r="M1075" i="11" s="1"/>
  <c r="F1075" i="11"/>
  <c r="G1075" i="11" s="1"/>
  <c r="H1075" i="11" s="1"/>
  <c r="AD1075" i="11" s="1"/>
  <c r="AE1075" i="11" s="1"/>
  <c r="U1075" i="11"/>
  <c r="V1075" i="11" s="1"/>
  <c r="W1075" i="11" s="1"/>
  <c r="A1076" i="11" l="1"/>
  <c r="AF1075" i="11"/>
  <c r="Z1076" i="11"/>
  <c r="AA1076" i="11" s="1"/>
  <c r="AB1076" i="11"/>
  <c r="AC1076" i="11" s="1"/>
  <c r="P1076" i="11" l="1"/>
  <c r="Q1076" i="11" s="1"/>
  <c r="R1076" i="11" s="1"/>
  <c r="K1076" i="11"/>
  <c r="L1076" i="11" s="1"/>
  <c r="M1076" i="11" s="1"/>
  <c r="F1076" i="11"/>
  <c r="G1076" i="11" s="1"/>
  <c r="H1076" i="11" s="1"/>
  <c r="U1076" i="11"/>
  <c r="V1076" i="11" s="1"/>
  <c r="W1076" i="11" s="1"/>
  <c r="AD1076" i="11" l="1"/>
  <c r="AE1076" i="11" s="1"/>
  <c r="A1077" i="11"/>
  <c r="AF1076" i="11"/>
  <c r="Z1077" i="11"/>
  <c r="AA1077" i="11" s="1"/>
  <c r="AB1077" i="11"/>
  <c r="AC1077" i="11" s="1"/>
  <c r="F1077" i="11" l="1"/>
  <c r="G1077" i="11" s="1"/>
  <c r="H1077" i="11" s="1"/>
  <c r="K1077" i="11"/>
  <c r="L1077" i="11" s="1"/>
  <c r="M1077" i="11" s="1"/>
  <c r="P1077" i="11"/>
  <c r="Q1077" i="11" s="1"/>
  <c r="R1077" i="11" s="1"/>
  <c r="U1077" i="11"/>
  <c r="V1077" i="11" s="1"/>
  <c r="W1077" i="11" s="1"/>
  <c r="AD1077" i="11" l="1"/>
  <c r="AE1077" i="11" s="1"/>
  <c r="A1078" i="11" s="1"/>
  <c r="AB1078" i="11" l="1"/>
  <c r="AC1078" i="11" s="1"/>
  <c r="Z1078" i="11"/>
  <c r="AA1078" i="11" s="1"/>
  <c r="AF1077" i="11"/>
  <c r="U1078" i="11" s="1"/>
  <c r="V1078" i="11" s="1"/>
  <c r="W1078" i="11" s="1"/>
  <c r="F1078" i="11"/>
  <c r="G1078" i="11" s="1"/>
  <c r="H1078" i="11" s="1"/>
  <c r="P1078" i="11"/>
  <c r="Q1078" i="11" s="1"/>
  <c r="R1078" i="11" s="1"/>
  <c r="K1078" i="11"/>
  <c r="L1078" i="11" s="1"/>
  <c r="M1078" i="11" s="1"/>
  <c r="AD1078" i="11" l="1"/>
  <c r="AE1078" i="11" s="1"/>
  <c r="A1079" i="11" l="1"/>
  <c r="AF1078" i="11"/>
  <c r="Z1079" i="11"/>
  <c r="AA1079" i="11" s="1"/>
  <c r="AB1079" i="11"/>
  <c r="AC1079" i="11" s="1"/>
  <c r="P1079" i="11" l="1"/>
  <c r="Q1079" i="11" s="1"/>
  <c r="R1079" i="11" s="1"/>
  <c r="K1079" i="11"/>
  <c r="L1079" i="11" s="1"/>
  <c r="M1079" i="11" s="1"/>
  <c r="F1079" i="11"/>
  <c r="G1079" i="11" s="1"/>
  <c r="H1079" i="11" s="1"/>
  <c r="AD1079" i="11" s="1"/>
  <c r="AE1079" i="11" s="1"/>
  <c r="U1079" i="11"/>
  <c r="V1079" i="11" s="1"/>
  <c r="W1079" i="11" s="1"/>
  <c r="A1080" i="11" l="1"/>
  <c r="AF1079" i="11"/>
  <c r="Z1080" i="11"/>
  <c r="AA1080" i="11" s="1"/>
  <c r="AB1080" i="11"/>
  <c r="AC1080" i="11" s="1"/>
  <c r="P1080" i="11" l="1"/>
  <c r="Q1080" i="11" s="1"/>
  <c r="R1080" i="11" s="1"/>
  <c r="K1080" i="11"/>
  <c r="L1080" i="11" s="1"/>
  <c r="M1080" i="11" s="1"/>
  <c r="F1080" i="11"/>
  <c r="G1080" i="11" s="1"/>
  <c r="H1080" i="11" s="1"/>
  <c r="U1080" i="11"/>
  <c r="V1080" i="11" s="1"/>
  <c r="W1080" i="11" s="1"/>
  <c r="AD1080" i="11" l="1"/>
  <c r="AE1080" i="11" s="1"/>
  <c r="A1081" i="11" l="1"/>
  <c r="AF1080" i="11"/>
  <c r="Z1081" i="11"/>
  <c r="AA1081" i="11" s="1"/>
  <c r="AB1081" i="11"/>
  <c r="AC1081" i="11" s="1"/>
  <c r="P1081" i="11" l="1"/>
  <c r="Q1081" i="11" s="1"/>
  <c r="R1081" i="11" s="1"/>
  <c r="F1081" i="11"/>
  <c r="G1081" i="11" s="1"/>
  <c r="H1081" i="11" s="1"/>
  <c r="K1081" i="11"/>
  <c r="L1081" i="11" s="1"/>
  <c r="M1081" i="11" s="1"/>
  <c r="U1081" i="11"/>
  <c r="V1081" i="11" s="1"/>
  <c r="W1081" i="11" s="1"/>
  <c r="AD1081" i="11" l="1"/>
  <c r="AE1081" i="11" s="1"/>
  <c r="A1082" i="11" s="1"/>
  <c r="Z1082" i="11" l="1"/>
  <c r="AA1082" i="11" s="1"/>
  <c r="AB1082" i="11"/>
  <c r="AC1082" i="11" s="1"/>
  <c r="AF1081" i="11"/>
  <c r="U1082" i="11" s="1"/>
  <c r="V1082" i="11" s="1"/>
  <c r="W1082" i="11" s="1"/>
  <c r="P1082" i="11"/>
  <c r="Q1082" i="11" s="1"/>
  <c r="R1082" i="11" s="1"/>
  <c r="F1082" i="11"/>
  <c r="G1082" i="11" s="1"/>
  <c r="H1082" i="11" s="1"/>
  <c r="K1082" i="11"/>
  <c r="L1082" i="11" s="1"/>
  <c r="M1082" i="11" s="1"/>
  <c r="AD1082" i="11" l="1"/>
  <c r="AE1082" i="11" s="1"/>
  <c r="A1083" i="11" l="1"/>
  <c r="AF1082" i="11"/>
  <c r="Z1083" i="11"/>
  <c r="AA1083" i="11" s="1"/>
  <c r="AB1083" i="11"/>
  <c r="AC1083" i="11" s="1"/>
  <c r="P1083" i="11" l="1"/>
  <c r="Q1083" i="11" s="1"/>
  <c r="R1083" i="11" s="1"/>
  <c r="K1083" i="11"/>
  <c r="L1083" i="11" s="1"/>
  <c r="M1083" i="11" s="1"/>
  <c r="F1083" i="11"/>
  <c r="G1083" i="11" s="1"/>
  <c r="H1083" i="11" s="1"/>
  <c r="U1083" i="11"/>
  <c r="V1083" i="11" s="1"/>
  <c r="W1083" i="11" s="1"/>
  <c r="AD1083" i="11" l="1"/>
  <c r="AE1083" i="11" s="1"/>
  <c r="A1084" i="11" l="1"/>
  <c r="AF1083" i="11"/>
  <c r="Z1084" i="11"/>
  <c r="AA1084" i="11" s="1"/>
  <c r="AB1084" i="11"/>
  <c r="AC1084" i="11" s="1"/>
  <c r="F1084" i="11" l="1"/>
  <c r="G1084" i="11" s="1"/>
  <c r="H1084" i="11" s="1"/>
  <c r="P1084" i="11"/>
  <c r="Q1084" i="11" s="1"/>
  <c r="R1084" i="11" s="1"/>
  <c r="K1084" i="11"/>
  <c r="L1084" i="11" s="1"/>
  <c r="M1084" i="11" s="1"/>
  <c r="U1084" i="11"/>
  <c r="V1084" i="11" s="1"/>
  <c r="W1084" i="11" s="1"/>
  <c r="AD1084" i="11" l="1"/>
  <c r="AE1084" i="11" s="1"/>
  <c r="A1085" i="11" l="1"/>
  <c r="AF1084" i="11"/>
  <c r="Z1085" i="11"/>
  <c r="AA1085" i="11" s="1"/>
  <c r="AB1085" i="11"/>
  <c r="AC1085" i="11" s="1"/>
  <c r="K1085" i="11" l="1"/>
  <c r="L1085" i="11" s="1"/>
  <c r="M1085" i="11" s="1"/>
  <c r="P1085" i="11"/>
  <c r="Q1085" i="11" s="1"/>
  <c r="R1085" i="11" s="1"/>
  <c r="F1085" i="11"/>
  <c r="G1085" i="11" s="1"/>
  <c r="H1085" i="11" s="1"/>
  <c r="U1085" i="11"/>
  <c r="V1085" i="11" s="1"/>
  <c r="W1085" i="11" s="1"/>
  <c r="AD1085" i="11" l="1"/>
  <c r="AE1085" i="11" s="1"/>
  <c r="A1086" i="11" s="1"/>
  <c r="AB1086" i="11" l="1"/>
  <c r="AC1086" i="11" s="1"/>
  <c r="Z1086" i="11"/>
  <c r="AA1086" i="11" s="1"/>
  <c r="AF1085" i="11"/>
  <c r="K1086" i="11" s="1"/>
  <c r="L1086" i="11" s="1"/>
  <c r="M1086" i="11" s="1"/>
  <c r="P1086" i="11"/>
  <c r="Q1086" i="11" s="1"/>
  <c r="R1086" i="11" s="1"/>
  <c r="F1086" i="11"/>
  <c r="G1086" i="11" s="1"/>
  <c r="H1086" i="11" s="1"/>
  <c r="U1086" i="11"/>
  <c r="V1086" i="11" s="1"/>
  <c r="W1086" i="11" s="1"/>
  <c r="AD1086" i="11" l="1"/>
  <c r="AE1086" i="11" s="1"/>
  <c r="A1087" i="11" l="1"/>
  <c r="AF1086" i="11"/>
  <c r="Z1087" i="11"/>
  <c r="AA1087" i="11" s="1"/>
  <c r="AB1087" i="11"/>
  <c r="AC1087" i="11" s="1"/>
  <c r="P1087" i="11" l="1"/>
  <c r="Q1087" i="11" s="1"/>
  <c r="R1087" i="11" s="1"/>
  <c r="K1087" i="11"/>
  <c r="L1087" i="11" s="1"/>
  <c r="M1087" i="11" s="1"/>
  <c r="F1087" i="11"/>
  <c r="G1087" i="11" s="1"/>
  <c r="H1087" i="11" s="1"/>
  <c r="U1087" i="11"/>
  <c r="V1087" i="11" s="1"/>
  <c r="W1087" i="11" s="1"/>
  <c r="AD1087" i="11" l="1"/>
  <c r="AE1087" i="11" s="1"/>
  <c r="A1088" i="11" s="1"/>
  <c r="AB1088" i="11" l="1"/>
  <c r="AC1088" i="11" s="1"/>
  <c r="Z1088" i="11"/>
  <c r="AA1088" i="11" s="1"/>
  <c r="AF1087" i="11"/>
  <c r="U1088" i="11" s="1"/>
  <c r="V1088" i="11" s="1"/>
  <c r="W1088" i="11" s="1"/>
  <c r="P1088" i="11"/>
  <c r="Q1088" i="11" s="1"/>
  <c r="R1088" i="11" s="1"/>
  <c r="K1088" i="11"/>
  <c r="L1088" i="11" s="1"/>
  <c r="M1088" i="11" s="1"/>
  <c r="F1088" i="11"/>
  <c r="G1088" i="11" s="1"/>
  <c r="H1088" i="11" s="1"/>
  <c r="AD1088" i="11" l="1"/>
  <c r="AE1088" i="11" s="1"/>
  <c r="A1089" i="11"/>
  <c r="AF1088" i="11"/>
  <c r="Z1089" i="11"/>
  <c r="AA1089" i="11" s="1"/>
  <c r="AB1089" i="11"/>
  <c r="AC1089" i="11" s="1"/>
  <c r="K1089" i="11" l="1"/>
  <c r="L1089" i="11" s="1"/>
  <c r="M1089" i="11" s="1"/>
  <c r="P1089" i="11"/>
  <c r="Q1089" i="11" s="1"/>
  <c r="R1089" i="11" s="1"/>
  <c r="F1089" i="11"/>
  <c r="G1089" i="11" s="1"/>
  <c r="H1089" i="11" s="1"/>
  <c r="AD1089" i="11" s="1"/>
  <c r="AE1089" i="11" s="1"/>
  <c r="U1089" i="11"/>
  <c r="V1089" i="11" s="1"/>
  <c r="W1089" i="11" s="1"/>
  <c r="A1090" i="11" l="1"/>
  <c r="AF1089" i="11"/>
  <c r="Z1090" i="11"/>
  <c r="AA1090" i="11" s="1"/>
  <c r="AB1090" i="11"/>
  <c r="AC1090" i="11" s="1"/>
  <c r="P1090" i="11" l="1"/>
  <c r="Q1090" i="11" s="1"/>
  <c r="R1090" i="11" s="1"/>
  <c r="K1090" i="11"/>
  <c r="L1090" i="11" s="1"/>
  <c r="M1090" i="11" s="1"/>
  <c r="F1090" i="11"/>
  <c r="G1090" i="11" s="1"/>
  <c r="H1090" i="11" s="1"/>
  <c r="AD1090" i="11" s="1"/>
  <c r="AE1090" i="11" s="1"/>
  <c r="U1090" i="11"/>
  <c r="V1090" i="11" s="1"/>
  <c r="W1090" i="11" s="1"/>
  <c r="A1091" i="11" l="1"/>
  <c r="AF1090" i="11"/>
  <c r="Z1091" i="11"/>
  <c r="AA1091" i="11" s="1"/>
  <c r="AB1091" i="11"/>
  <c r="AC1091" i="11" s="1"/>
  <c r="P1091" i="11" l="1"/>
  <c r="Q1091" i="11" s="1"/>
  <c r="R1091" i="11" s="1"/>
  <c r="K1091" i="11"/>
  <c r="L1091" i="11" s="1"/>
  <c r="M1091" i="11" s="1"/>
  <c r="F1091" i="11"/>
  <c r="G1091" i="11" s="1"/>
  <c r="H1091" i="11" s="1"/>
  <c r="AD1091" i="11" s="1"/>
  <c r="AE1091" i="11" s="1"/>
  <c r="U1091" i="11"/>
  <c r="V1091" i="11" s="1"/>
  <c r="W1091" i="11" s="1"/>
  <c r="A1092" i="11" l="1"/>
  <c r="AF1091" i="11"/>
  <c r="AB1092" i="11"/>
  <c r="AC1092" i="11" s="1"/>
  <c r="Z1092" i="11"/>
  <c r="AA1092" i="11" s="1"/>
  <c r="P1092" i="11" l="1"/>
  <c r="Q1092" i="11" s="1"/>
  <c r="R1092" i="11" s="1"/>
  <c r="K1092" i="11"/>
  <c r="L1092" i="11" s="1"/>
  <c r="M1092" i="11" s="1"/>
  <c r="F1092" i="11"/>
  <c r="G1092" i="11" s="1"/>
  <c r="H1092" i="11" s="1"/>
  <c r="AD1092" i="11" s="1"/>
  <c r="AE1092" i="11" s="1"/>
  <c r="U1092" i="11"/>
  <c r="V1092" i="11" s="1"/>
  <c r="W1092" i="11" s="1"/>
  <c r="A1093" i="11" l="1"/>
  <c r="AF1092" i="11"/>
  <c r="Z1093" i="11"/>
  <c r="AA1093" i="11" s="1"/>
  <c r="AB1093" i="11"/>
  <c r="AC1093" i="11" s="1"/>
  <c r="F1093" i="11" l="1"/>
  <c r="G1093" i="11" s="1"/>
  <c r="H1093" i="11" s="1"/>
  <c r="K1093" i="11"/>
  <c r="L1093" i="11" s="1"/>
  <c r="M1093" i="11" s="1"/>
  <c r="P1093" i="11"/>
  <c r="Q1093" i="11" s="1"/>
  <c r="R1093" i="11" s="1"/>
  <c r="U1093" i="11"/>
  <c r="V1093" i="11" s="1"/>
  <c r="W1093" i="11" s="1"/>
  <c r="AD1093" i="11" l="1"/>
  <c r="AE1093" i="11" s="1"/>
  <c r="A1094" i="11" l="1"/>
  <c r="AF1093" i="11"/>
  <c r="Z1094" i="11"/>
  <c r="AA1094" i="11" s="1"/>
  <c r="AB1094" i="11"/>
  <c r="AC1094" i="11" s="1"/>
  <c r="P1094" i="11" l="1"/>
  <c r="Q1094" i="11" s="1"/>
  <c r="R1094" i="11" s="1"/>
  <c r="K1094" i="11"/>
  <c r="L1094" i="11" s="1"/>
  <c r="M1094" i="11" s="1"/>
  <c r="F1094" i="11"/>
  <c r="G1094" i="11" s="1"/>
  <c r="H1094" i="11" s="1"/>
  <c r="U1094" i="11"/>
  <c r="V1094" i="11" s="1"/>
  <c r="W1094" i="11" s="1"/>
  <c r="AD1094" i="11" l="1"/>
  <c r="AE1094" i="11" s="1"/>
  <c r="A1095" i="11" s="1"/>
  <c r="Z1095" i="11"/>
  <c r="AA1095" i="11" s="1"/>
  <c r="AB1095" i="11"/>
  <c r="AC1095" i="11" s="1"/>
  <c r="AF1094" i="11" l="1"/>
  <c r="K1095" i="11"/>
  <c r="L1095" i="11" s="1"/>
  <c r="M1095" i="11" s="1"/>
  <c r="F1095" i="11"/>
  <c r="G1095" i="11" s="1"/>
  <c r="H1095" i="11" s="1"/>
  <c r="P1095" i="11"/>
  <c r="Q1095" i="11" s="1"/>
  <c r="R1095" i="11" s="1"/>
  <c r="U1095" i="11"/>
  <c r="V1095" i="11" s="1"/>
  <c r="W1095" i="11" s="1"/>
  <c r="AD1095" i="11" l="1"/>
  <c r="AE1095" i="11" s="1"/>
  <c r="A1096" i="11" l="1"/>
  <c r="AF1095" i="11"/>
  <c r="Z1096" i="11"/>
  <c r="AA1096" i="11" s="1"/>
  <c r="AB1096" i="11"/>
  <c r="AC1096" i="11" s="1"/>
  <c r="P1096" i="11" l="1"/>
  <c r="Q1096" i="11" s="1"/>
  <c r="R1096" i="11" s="1"/>
  <c r="F1096" i="11"/>
  <c r="G1096" i="11" s="1"/>
  <c r="H1096" i="11" s="1"/>
  <c r="K1096" i="11"/>
  <c r="L1096" i="11" s="1"/>
  <c r="M1096" i="11" s="1"/>
  <c r="U1096" i="11"/>
  <c r="V1096" i="11" s="1"/>
  <c r="W1096" i="11" s="1"/>
  <c r="AD1096" i="11" l="1"/>
  <c r="AE1096" i="11" s="1"/>
  <c r="A1097" i="11" l="1"/>
  <c r="AF1096" i="11"/>
  <c r="Z1097" i="11"/>
  <c r="AA1097" i="11" s="1"/>
  <c r="AB1097" i="11"/>
  <c r="AC1097" i="11" s="1"/>
  <c r="P1097" i="11" l="1"/>
  <c r="Q1097" i="11" s="1"/>
  <c r="R1097" i="11" s="1"/>
  <c r="F1097" i="11"/>
  <c r="G1097" i="11" s="1"/>
  <c r="H1097" i="11" s="1"/>
  <c r="K1097" i="11"/>
  <c r="L1097" i="11" s="1"/>
  <c r="M1097" i="11" s="1"/>
  <c r="U1097" i="11"/>
  <c r="V1097" i="11" s="1"/>
  <c r="W1097" i="11" s="1"/>
  <c r="AD1097" i="11" l="1"/>
  <c r="AE1097" i="11" s="1"/>
  <c r="A1098" i="11" l="1"/>
  <c r="AF1097" i="11"/>
  <c r="Z1098" i="11"/>
  <c r="AA1098" i="11" s="1"/>
  <c r="AB1098" i="11"/>
  <c r="AC1098" i="11" s="1"/>
  <c r="P1098" i="11" l="1"/>
  <c r="Q1098" i="11" s="1"/>
  <c r="R1098" i="11" s="1"/>
  <c r="K1098" i="11"/>
  <c r="L1098" i="11" s="1"/>
  <c r="M1098" i="11" s="1"/>
  <c r="F1098" i="11"/>
  <c r="G1098" i="11" s="1"/>
  <c r="H1098" i="11" s="1"/>
  <c r="U1098" i="11"/>
  <c r="V1098" i="11" s="1"/>
  <c r="W1098" i="11" s="1"/>
  <c r="AD1098" i="11" l="1"/>
  <c r="AE1098" i="11" s="1"/>
  <c r="A1099" i="11" s="1"/>
  <c r="AB1099" i="11" l="1"/>
  <c r="AC1099" i="11" s="1"/>
  <c r="Z1099" i="11"/>
  <c r="AA1099" i="11" s="1"/>
  <c r="AF1098" i="11"/>
  <c r="U1099" i="11" s="1"/>
  <c r="V1099" i="11" s="1"/>
  <c r="W1099" i="11" s="1"/>
  <c r="K1099" i="11"/>
  <c r="L1099" i="11" s="1"/>
  <c r="M1099" i="11" s="1"/>
  <c r="P1099" i="11"/>
  <c r="Q1099" i="11" s="1"/>
  <c r="R1099" i="11" s="1"/>
  <c r="F1099" i="11"/>
  <c r="G1099" i="11" s="1"/>
  <c r="H1099" i="11" s="1"/>
  <c r="AD1099" i="11" l="1"/>
  <c r="AE1099" i="11" s="1"/>
  <c r="A1100" i="11" l="1"/>
  <c r="AF1099" i="11"/>
  <c r="Z1100" i="11"/>
  <c r="AA1100" i="11" s="1"/>
  <c r="AB1100" i="11"/>
  <c r="AC1100" i="11" s="1"/>
  <c r="F1100" i="11" l="1"/>
  <c r="G1100" i="11" s="1"/>
  <c r="H1100" i="11" s="1"/>
  <c r="P1100" i="11"/>
  <c r="Q1100" i="11" s="1"/>
  <c r="R1100" i="11" s="1"/>
  <c r="K1100" i="11"/>
  <c r="L1100" i="11" s="1"/>
  <c r="M1100" i="11" s="1"/>
  <c r="U1100" i="11"/>
  <c r="V1100" i="11" s="1"/>
  <c r="W1100" i="11" s="1"/>
  <c r="AD1100" i="11" l="1"/>
  <c r="AE1100" i="11" s="1"/>
  <c r="A1101" i="11" l="1"/>
  <c r="AF1100" i="11"/>
  <c r="Z1101" i="11"/>
  <c r="AA1101" i="11" s="1"/>
  <c r="AB1101" i="11"/>
  <c r="AC1101" i="11" s="1"/>
  <c r="K1101" i="11" l="1"/>
  <c r="L1101" i="11" s="1"/>
  <c r="M1101" i="11" s="1"/>
  <c r="P1101" i="11"/>
  <c r="Q1101" i="11" s="1"/>
  <c r="R1101" i="11" s="1"/>
  <c r="F1101" i="11"/>
  <c r="G1101" i="11" s="1"/>
  <c r="H1101" i="11" s="1"/>
  <c r="U1101" i="11"/>
  <c r="V1101" i="11" s="1"/>
  <c r="W1101" i="11" s="1"/>
  <c r="AD1101" i="11" l="1"/>
  <c r="AE1101" i="11" s="1"/>
  <c r="A1102" i="11" l="1"/>
  <c r="AF1101" i="11"/>
  <c r="Z1102" i="11"/>
  <c r="AA1102" i="11" s="1"/>
  <c r="AB1102" i="11"/>
  <c r="AC1102" i="11" s="1"/>
  <c r="P1102" i="11" l="1"/>
  <c r="Q1102" i="11" s="1"/>
  <c r="R1102" i="11" s="1"/>
  <c r="F1102" i="11"/>
  <c r="G1102" i="11" s="1"/>
  <c r="H1102" i="11" s="1"/>
  <c r="K1102" i="11"/>
  <c r="L1102" i="11" s="1"/>
  <c r="M1102" i="11" s="1"/>
  <c r="U1102" i="11"/>
  <c r="V1102" i="11" s="1"/>
  <c r="W1102" i="11" s="1"/>
  <c r="AD1102" i="11" l="1"/>
  <c r="AE1102" i="11" s="1"/>
  <c r="A1103" i="11" s="1"/>
  <c r="AB1103" i="11" l="1"/>
  <c r="AC1103" i="11" s="1"/>
  <c r="Z1103" i="11"/>
  <c r="AA1103" i="11" s="1"/>
  <c r="AF1102" i="11"/>
  <c r="U1103" i="11" s="1"/>
  <c r="V1103" i="11" s="1"/>
  <c r="W1103" i="11" s="1"/>
  <c r="P1103" i="11"/>
  <c r="Q1103" i="11" s="1"/>
  <c r="R1103" i="11" s="1"/>
  <c r="K1103" i="11"/>
  <c r="L1103" i="11" s="1"/>
  <c r="M1103" i="11" s="1"/>
  <c r="F1103" i="11"/>
  <c r="G1103" i="11" s="1"/>
  <c r="H1103" i="11" s="1"/>
  <c r="AD1103" i="11" l="1"/>
  <c r="AE1103" i="11" s="1"/>
  <c r="A1104" i="11" s="1"/>
  <c r="AF1103" i="11"/>
  <c r="Z1104" i="11"/>
  <c r="AA1104" i="11" s="1"/>
  <c r="AB1104" i="11"/>
  <c r="AC1104" i="11" s="1"/>
  <c r="P1104" i="11" l="1"/>
  <c r="Q1104" i="11" s="1"/>
  <c r="R1104" i="11" s="1"/>
  <c r="K1104" i="11"/>
  <c r="L1104" i="11" s="1"/>
  <c r="M1104" i="11" s="1"/>
  <c r="F1104" i="11"/>
  <c r="G1104" i="11" s="1"/>
  <c r="H1104" i="11" s="1"/>
  <c r="U1104" i="11"/>
  <c r="V1104" i="11" s="1"/>
  <c r="W1104" i="11" s="1"/>
  <c r="AD1104" i="11" l="1"/>
  <c r="AE1104" i="11" s="1"/>
  <c r="A1105" i="11"/>
  <c r="AF1104" i="11"/>
  <c r="Z1105" i="11"/>
  <c r="AA1105" i="11" s="1"/>
  <c r="AB1105" i="11"/>
  <c r="AC1105" i="11" s="1"/>
  <c r="P1105" i="11" l="1"/>
  <c r="Q1105" i="11" s="1"/>
  <c r="R1105" i="11" s="1"/>
  <c r="K1105" i="11"/>
  <c r="L1105" i="11" s="1"/>
  <c r="M1105" i="11" s="1"/>
  <c r="F1105" i="11"/>
  <c r="G1105" i="11" s="1"/>
  <c r="H1105" i="11" s="1"/>
  <c r="AD1105" i="11" s="1"/>
  <c r="AE1105" i="11" s="1"/>
  <c r="U1105" i="11"/>
  <c r="V1105" i="11" s="1"/>
  <c r="W1105" i="11" s="1"/>
  <c r="A1106" i="11" l="1"/>
  <c r="AF1105" i="11"/>
  <c r="Z1106" i="11"/>
  <c r="AA1106" i="11" s="1"/>
  <c r="AB1106" i="11"/>
  <c r="AC1106" i="11" s="1"/>
  <c r="K1106" i="11" l="1"/>
  <c r="L1106" i="11" s="1"/>
  <c r="M1106" i="11" s="1"/>
  <c r="F1106" i="11"/>
  <c r="G1106" i="11" s="1"/>
  <c r="H1106" i="11" s="1"/>
  <c r="P1106" i="11"/>
  <c r="Q1106" i="11" s="1"/>
  <c r="R1106" i="11" s="1"/>
  <c r="U1106" i="11"/>
  <c r="V1106" i="11" s="1"/>
  <c r="W1106" i="11" s="1"/>
  <c r="AD1106" i="11" l="1"/>
  <c r="AE1106" i="11" s="1"/>
  <c r="A1107" i="11" l="1"/>
  <c r="AF1106" i="11"/>
  <c r="Z1107" i="11"/>
  <c r="AA1107" i="11" s="1"/>
  <c r="AB1107" i="11"/>
  <c r="AC1107" i="11" s="1"/>
  <c r="P1107" i="11" l="1"/>
  <c r="Q1107" i="11" s="1"/>
  <c r="R1107" i="11" s="1"/>
  <c r="F1107" i="11"/>
  <c r="G1107" i="11" s="1"/>
  <c r="H1107" i="11" s="1"/>
  <c r="K1107" i="11"/>
  <c r="L1107" i="11" s="1"/>
  <c r="M1107" i="11" s="1"/>
  <c r="U1107" i="11"/>
  <c r="V1107" i="11" s="1"/>
  <c r="W1107" i="11" s="1"/>
  <c r="AD1107" i="11" l="1"/>
  <c r="AE1107" i="11" s="1"/>
  <c r="A1108" i="11" l="1"/>
  <c r="AF1107" i="11"/>
  <c r="Z1108" i="11"/>
  <c r="AA1108" i="11" s="1"/>
  <c r="AB1108" i="11"/>
  <c r="AC1108" i="11" s="1"/>
  <c r="P1108" i="11" l="1"/>
  <c r="Q1108" i="11" s="1"/>
  <c r="R1108" i="11" s="1"/>
  <c r="K1108" i="11"/>
  <c r="L1108" i="11" s="1"/>
  <c r="M1108" i="11" s="1"/>
  <c r="F1108" i="11"/>
  <c r="G1108" i="11" s="1"/>
  <c r="H1108" i="11" s="1"/>
  <c r="AD1108" i="11" s="1"/>
  <c r="AE1108" i="11" s="1"/>
  <c r="U1108" i="11"/>
  <c r="V1108" i="11" s="1"/>
  <c r="W1108" i="11" s="1"/>
  <c r="A1109" i="11" l="1"/>
  <c r="AF1108" i="11"/>
  <c r="Z1109" i="11"/>
  <c r="AA1109" i="11" s="1"/>
  <c r="AB1109" i="11"/>
  <c r="AC1109" i="11" s="1"/>
  <c r="P1109" i="11" l="1"/>
  <c r="Q1109" i="11" s="1"/>
  <c r="R1109" i="11" s="1"/>
  <c r="F1109" i="11"/>
  <c r="G1109" i="11" s="1"/>
  <c r="H1109" i="11" s="1"/>
  <c r="K1109" i="11"/>
  <c r="L1109" i="11" s="1"/>
  <c r="M1109" i="11" s="1"/>
  <c r="U1109" i="11"/>
  <c r="V1109" i="11" s="1"/>
  <c r="W1109" i="11" s="1"/>
  <c r="AD1109" i="11" l="1"/>
  <c r="AE1109" i="11" s="1"/>
  <c r="A1110" i="11" l="1"/>
  <c r="AF1109" i="11"/>
  <c r="Z1110" i="11"/>
  <c r="AA1110" i="11" s="1"/>
  <c r="AB1110" i="11"/>
  <c r="AC1110" i="11" s="1"/>
  <c r="P1110" i="11" l="1"/>
  <c r="Q1110" i="11" s="1"/>
  <c r="R1110" i="11" s="1"/>
  <c r="K1110" i="11"/>
  <c r="L1110" i="11" s="1"/>
  <c r="M1110" i="11" s="1"/>
  <c r="F1110" i="11"/>
  <c r="G1110" i="11" s="1"/>
  <c r="H1110" i="11" s="1"/>
  <c r="U1110" i="11"/>
  <c r="V1110" i="11" s="1"/>
  <c r="W1110" i="11" s="1"/>
  <c r="AD1110" i="11" l="1"/>
  <c r="AE1110" i="11" s="1"/>
  <c r="A1111" i="11" s="1"/>
  <c r="Z1111" i="11"/>
  <c r="AA1111" i="11" s="1"/>
  <c r="AB1111" i="11"/>
  <c r="AC1111" i="11" s="1"/>
  <c r="AF1110" i="11" l="1"/>
  <c r="F1111" i="11"/>
  <c r="G1111" i="11" s="1"/>
  <c r="H1111" i="11" s="1"/>
  <c r="P1111" i="11"/>
  <c r="Q1111" i="11" s="1"/>
  <c r="R1111" i="11" s="1"/>
  <c r="K1111" i="11"/>
  <c r="L1111" i="11" s="1"/>
  <c r="M1111" i="11" s="1"/>
  <c r="U1111" i="11"/>
  <c r="V1111" i="11" s="1"/>
  <c r="W1111" i="11" s="1"/>
  <c r="AD1111" i="11" l="1"/>
  <c r="AE1111" i="11" s="1"/>
  <c r="A1112" i="11" l="1"/>
  <c r="AF1111" i="11"/>
  <c r="Z1112" i="11"/>
  <c r="AA1112" i="11" s="1"/>
  <c r="AB1112" i="11"/>
  <c r="AC1112" i="11" s="1"/>
  <c r="K1112" i="11" l="1"/>
  <c r="L1112" i="11" s="1"/>
  <c r="M1112" i="11" s="1"/>
  <c r="P1112" i="11"/>
  <c r="Q1112" i="11" s="1"/>
  <c r="R1112" i="11" s="1"/>
  <c r="F1112" i="11"/>
  <c r="G1112" i="11" s="1"/>
  <c r="H1112" i="11" s="1"/>
  <c r="U1112" i="11"/>
  <c r="V1112" i="11" s="1"/>
  <c r="W1112" i="11" s="1"/>
  <c r="AD1112" i="11" l="1"/>
  <c r="AE1112" i="11" s="1"/>
  <c r="A1113" i="11" s="1"/>
  <c r="Z1113" i="11"/>
  <c r="AA1113" i="11" s="1"/>
  <c r="AB1113" i="11"/>
  <c r="AC1113" i="11" s="1"/>
  <c r="AF1112" i="11" l="1"/>
  <c r="P1113" i="11"/>
  <c r="Q1113" i="11" s="1"/>
  <c r="R1113" i="11" s="1"/>
  <c r="F1113" i="11"/>
  <c r="G1113" i="11" s="1"/>
  <c r="H1113" i="11" s="1"/>
  <c r="K1113" i="11"/>
  <c r="L1113" i="11" s="1"/>
  <c r="M1113" i="11" s="1"/>
  <c r="U1113" i="11"/>
  <c r="V1113" i="11" s="1"/>
  <c r="W1113" i="11" s="1"/>
  <c r="AD1113" i="11" l="1"/>
  <c r="AE1113" i="11" s="1"/>
  <c r="A1114" i="11" l="1"/>
  <c r="AF1113" i="11"/>
  <c r="Z1114" i="11"/>
  <c r="AA1114" i="11" s="1"/>
  <c r="AB1114" i="11"/>
  <c r="AC1114" i="11" s="1"/>
  <c r="K1114" i="11" l="1"/>
  <c r="L1114" i="11" s="1"/>
  <c r="M1114" i="11" s="1"/>
  <c r="P1114" i="11"/>
  <c r="Q1114" i="11" s="1"/>
  <c r="R1114" i="11" s="1"/>
  <c r="F1114" i="11"/>
  <c r="G1114" i="11" s="1"/>
  <c r="H1114" i="11" s="1"/>
  <c r="AD1114" i="11" s="1"/>
  <c r="AE1114" i="11" s="1"/>
  <c r="U1114" i="11"/>
  <c r="V1114" i="11" s="1"/>
  <c r="W1114" i="11" s="1"/>
  <c r="A1115" i="11" l="1"/>
  <c r="AF1114" i="11"/>
  <c r="Z1115" i="11"/>
  <c r="AA1115" i="11" s="1"/>
  <c r="AB1115" i="11"/>
  <c r="AC1115" i="11" s="1"/>
  <c r="P1115" i="11" l="1"/>
  <c r="Q1115" i="11" s="1"/>
  <c r="R1115" i="11" s="1"/>
  <c r="K1115" i="11"/>
  <c r="L1115" i="11" s="1"/>
  <c r="M1115" i="11" s="1"/>
  <c r="F1115" i="11"/>
  <c r="G1115" i="11" s="1"/>
  <c r="H1115" i="11" s="1"/>
  <c r="AD1115" i="11" s="1"/>
  <c r="AE1115" i="11" s="1"/>
  <c r="U1115" i="11"/>
  <c r="V1115" i="11" s="1"/>
  <c r="W1115" i="11" s="1"/>
  <c r="A1116" i="11" l="1"/>
  <c r="AF1115" i="11"/>
  <c r="Z1116" i="11"/>
  <c r="AA1116" i="11" s="1"/>
  <c r="AB1116" i="11"/>
  <c r="AC1116" i="11" s="1"/>
  <c r="P1116" i="11" l="1"/>
  <c r="Q1116" i="11" s="1"/>
  <c r="R1116" i="11" s="1"/>
  <c r="F1116" i="11"/>
  <c r="G1116" i="11" s="1"/>
  <c r="H1116" i="11" s="1"/>
  <c r="K1116" i="11"/>
  <c r="L1116" i="11" s="1"/>
  <c r="M1116" i="11" s="1"/>
  <c r="U1116" i="11"/>
  <c r="V1116" i="11" s="1"/>
  <c r="W1116" i="11" s="1"/>
  <c r="AD1116" i="11" l="1"/>
  <c r="AE1116" i="11" s="1"/>
  <c r="A1117" i="11" l="1"/>
  <c r="AF1116" i="11"/>
  <c r="Z1117" i="11"/>
  <c r="AA1117" i="11" s="1"/>
  <c r="AB1117" i="11"/>
  <c r="AC1117" i="11" s="1"/>
  <c r="P1117" i="11" l="1"/>
  <c r="Q1117" i="11" s="1"/>
  <c r="R1117" i="11" s="1"/>
  <c r="K1117" i="11"/>
  <c r="L1117" i="11" s="1"/>
  <c r="M1117" i="11" s="1"/>
  <c r="F1117" i="11"/>
  <c r="G1117" i="11" s="1"/>
  <c r="H1117" i="11" s="1"/>
  <c r="U1117" i="11"/>
  <c r="V1117" i="11" s="1"/>
  <c r="W1117" i="11" s="1"/>
  <c r="AD1117" i="11" l="1"/>
  <c r="AE1117" i="11" s="1"/>
  <c r="A1118" i="11" s="1"/>
  <c r="AB1118" i="11" l="1"/>
  <c r="AC1118" i="11" s="1"/>
  <c r="Z1118" i="11"/>
  <c r="AA1118" i="11" s="1"/>
  <c r="AF1117" i="11"/>
  <c r="K1118" i="11" s="1"/>
  <c r="L1118" i="11" s="1"/>
  <c r="M1118" i="11" s="1"/>
  <c r="F1118" i="11"/>
  <c r="G1118" i="11" s="1"/>
  <c r="H1118" i="11" s="1"/>
  <c r="U1118" i="11"/>
  <c r="V1118" i="11" s="1"/>
  <c r="W1118" i="11" s="1"/>
  <c r="P1118" i="11" l="1"/>
  <c r="Q1118" i="11" s="1"/>
  <c r="R1118" i="11" s="1"/>
  <c r="AD1118" i="11"/>
  <c r="AE1118" i="11" s="1"/>
  <c r="A1119" i="11" s="1"/>
  <c r="AB1119" i="11"/>
  <c r="AC1119" i="11" s="1"/>
  <c r="Z1119" i="11" l="1"/>
  <c r="AA1119" i="11" s="1"/>
  <c r="AF1118" i="11"/>
  <c r="P1119" i="11"/>
  <c r="Q1119" i="11" s="1"/>
  <c r="R1119" i="11" s="1"/>
  <c r="K1119" i="11"/>
  <c r="L1119" i="11" s="1"/>
  <c r="M1119" i="11" s="1"/>
  <c r="F1119" i="11"/>
  <c r="G1119" i="11" s="1"/>
  <c r="H1119" i="11" s="1"/>
  <c r="U1119" i="11"/>
  <c r="V1119" i="11" s="1"/>
  <c r="W1119" i="11" s="1"/>
  <c r="AD1119" i="11" l="1"/>
  <c r="AE1119" i="11" s="1"/>
  <c r="A1120" i="11"/>
  <c r="AF1119" i="11"/>
  <c r="Z1120" i="11"/>
  <c r="AA1120" i="11" s="1"/>
  <c r="AB1120" i="11"/>
  <c r="AC1120" i="11" s="1"/>
  <c r="P1120" i="11" l="1"/>
  <c r="Q1120" i="11" s="1"/>
  <c r="R1120" i="11" s="1"/>
  <c r="K1120" i="11"/>
  <c r="L1120" i="11" s="1"/>
  <c r="M1120" i="11" s="1"/>
  <c r="F1120" i="11"/>
  <c r="G1120" i="11" s="1"/>
  <c r="H1120" i="11" s="1"/>
  <c r="AD1120" i="11" s="1"/>
  <c r="AE1120" i="11" s="1"/>
  <c r="U1120" i="11"/>
  <c r="V1120" i="11" s="1"/>
  <c r="W1120" i="11" s="1"/>
  <c r="A1121" i="11" l="1"/>
  <c r="AF1120" i="11"/>
  <c r="Z1121" i="11"/>
  <c r="AA1121" i="11" s="1"/>
  <c r="AB1121" i="11"/>
  <c r="AC1121" i="11" s="1"/>
  <c r="K1121" i="11" l="1"/>
  <c r="L1121" i="11" s="1"/>
  <c r="M1121" i="11" s="1"/>
  <c r="F1121" i="11"/>
  <c r="G1121" i="11" s="1"/>
  <c r="H1121" i="11" s="1"/>
  <c r="P1121" i="11"/>
  <c r="Q1121" i="11" s="1"/>
  <c r="R1121" i="11" s="1"/>
  <c r="U1121" i="11"/>
  <c r="V1121" i="11" s="1"/>
  <c r="W1121" i="11" s="1"/>
  <c r="AD1121" i="11" l="1"/>
  <c r="AE1121" i="11" s="1"/>
  <c r="A1122" i="11" l="1"/>
  <c r="AF1121" i="11"/>
  <c r="Z1122" i="11"/>
  <c r="AA1122" i="11" s="1"/>
  <c r="AB1122" i="11"/>
  <c r="AC1122" i="11" s="1"/>
  <c r="P1122" i="11" l="1"/>
  <c r="Q1122" i="11" s="1"/>
  <c r="R1122" i="11" s="1"/>
  <c r="K1122" i="11"/>
  <c r="L1122" i="11" s="1"/>
  <c r="M1122" i="11" s="1"/>
  <c r="F1122" i="11"/>
  <c r="G1122" i="11" s="1"/>
  <c r="H1122" i="11" s="1"/>
  <c r="AD1122" i="11" s="1"/>
  <c r="AE1122" i="11" s="1"/>
  <c r="U1122" i="11"/>
  <c r="V1122" i="11" s="1"/>
  <c r="W1122" i="11" s="1"/>
  <c r="A1123" i="11" l="1"/>
  <c r="AF1122" i="11"/>
  <c r="Z1123" i="11"/>
  <c r="AA1123" i="11" s="1"/>
  <c r="AB1123" i="11"/>
  <c r="AC1123" i="11" s="1"/>
  <c r="K1123" i="11" l="1"/>
  <c r="L1123" i="11" s="1"/>
  <c r="M1123" i="11" s="1"/>
  <c r="P1123" i="11"/>
  <c r="Q1123" i="11" s="1"/>
  <c r="R1123" i="11" s="1"/>
  <c r="F1123" i="11"/>
  <c r="G1123" i="11" s="1"/>
  <c r="H1123" i="11" s="1"/>
  <c r="AD1123" i="11" s="1"/>
  <c r="AE1123" i="11" s="1"/>
  <c r="U1123" i="11"/>
  <c r="V1123" i="11" s="1"/>
  <c r="W1123" i="11" s="1"/>
  <c r="A1124" i="11" l="1"/>
  <c r="AF1123" i="11"/>
  <c r="Z1124" i="11"/>
  <c r="AA1124" i="11" s="1"/>
  <c r="AB1124" i="11"/>
  <c r="AC1124" i="11" s="1"/>
  <c r="K1124" i="11" l="1"/>
  <c r="L1124" i="11" s="1"/>
  <c r="M1124" i="11" s="1"/>
  <c r="F1124" i="11"/>
  <c r="G1124" i="11" s="1"/>
  <c r="H1124" i="11" s="1"/>
  <c r="P1124" i="11"/>
  <c r="Q1124" i="11" s="1"/>
  <c r="R1124" i="11" s="1"/>
  <c r="U1124" i="11"/>
  <c r="V1124" i="11" s="1"/>
  <c r="W1124" i="11" s="1"/>
  <c r="AD1124" i="11" l="1"/>
  <c r="AE1124" i="11" s="1"/>
  <c r="A1125" i="11" l="1"/>
  <c r="AF1124" i="11"/>
  <c r="Z1125" i="11"/>
  <c r="AA1125" i="11" s="1"/>
  <c r="AB1125" i="11"/>
  <c r="AC1125" i="11" s="1"/>
  <c r="K1125" i="11" l="1"/>
  <c r="L1125" i="11" s="1"/>
  <c r="M1125" i="11" s="1"/>
  <c r="P1125" i="11"/>
  <c r="Q1125" i="11" s="1"/>
  <c r="R1125" i="11" s="1"/>
  <c r="F1125" i="11"/>
  <c r="G1125" i="11" s="1"/>
  <c r="H1125" i="11" s="1"/>
  <c r="U1125" i="11"/>
  <c r="V1125" i="11" s="1"/>
  <c r="W1125" i="11" s="1"/>
  <c r="AD1125" i="11" l="1"/>
  <c r="AE1125" i="11" s="1"/>
  <c r="A1126" i="11"/>
  <c r="AF1125" i="11"/>
  <c r="Z1126" i="11"/>
  <c r="AA1126" i="11" s="1"/>
  <c r="AB1126" i="11"/>
  <c r="AC1126" i="11" s="1"/>
  <c r="P1126" i="11" l="1"/>
  <c r="Q1126" i="11" s="1"/>
  <c r="R1126" i="11" s="1"/>
  <c r="F1126" i="11"/>
  <c r="G1126" i="11" s="1"/>
  <c r="H1126" i="11" s="1"/>
  <c r="K1126" i="11"/>
  <c r="L1126" i="11" s="1"/>
  <c r="M1126" i="11" s="1"/>
  <c r="U1126" i="11"/>
  <c r="V1126" i="11" s="1"/>
  <c r="W1126" i="11" s="1"/>
  <c r="AD1126" i="11" l="1"/>
  <c r="AE1126" i="11" s="1"/>
  <c r="A1127" i="11" l="1"/>
  <c r="AF1126" i="11"/>
  <c r="Z1127" i="11"/>
  <c r="AA1127" i="11" s="1"/>
  <c r="AB1127" i="11"/>
  <c r="AC1127" i="11" s="1"/>
  <c r="P1127" i="11" l="1"/>
  <c r="Q1127" i="11" s="1"/>
  <c r="R1127" i="11" s="1"/>
  <c r="F1127" i="11"/>
  <c r="G1127" i="11" s="1"/>
  <c r="H1127" i="11" s="1"/>
  <c r="K1127" i="11"/>
  <c r="L1127" i="11" s="1"/>
  <c r="M1127" i="11" s="1"/>
  <c r="U1127" i="11"/>
  <c r="V1127" i="11" s="1"/>
  <c r="W1127" i="11" s="1"/>
  <c r="AD1127" i="11" l="1"/>
  <c r="AE1127" i="11" s="1"/>
  <c r="A1128" i="11" s="1"/>
  <c r="AB1128" i="11" l="1"/>
  <c r="AC1128" i="11" s="1"/>
  <c r="Z1128" i="11"/>
  <c r="AA1128" i="11" s="1"/>
  <c r="AF1127" i="11"/>
  <c r="F1128" i="11" s="1"/>
  <c r="G1128" i="11" s="1"/>
  <c r="H1128" i="11" s="1"/>
  <c r="K1128" i="11"/>
  <c r="L1128" i="11" s="1"/>
  <c r="M1128" i="11" s="1"/>
  <c r="U1128" i="11"/>
  <c r="V1128" i="11" s="1"/>
  <c r="W1128" i="11" s="1"/>
  <c r="P1128" i="11" l="1"/>
  <c r="Q1128" i="11" s="1"/>
  <c r="R1128" i="11" s="1"/>
  <c r="AD1128" i="11"/>
  <c r="AE1128" i="11" s="1"/>
  <c r="A1129" i="11" l="1"/>
  <c r="AF1128" i="11"/>
  <c r="Z1129" i="11"/>
  <c r="AA1129" i="11" s="1"/>
  <c r="AB1129" i="11"/>
  <c r="AC1129" i="11" s="1"/>
  <c r="P1129" i="11" l="1"/>
  <c r="Q1129" i="11" s="1"/>
  <c r="R1129" i="11" s="1"/>
  <c r="K1129" i="11"/>
  <c r="L1129" i="11" s="1"/>
  <c r="M1129" i="11" s="1"/>
  <c r="F1129" i="11"/>
  <c r="G1129" i="11" s="1"/>
  <c r="H1129" i="11" s="1"/>
  <c r="U1129" i="11"/>
  <c r="V1129" i="11" s="1"/>
  <c r="W1129" i="11" s="1"/>
  <c r="AD1129" i="11" l="1"/>
  <c r="AE1129" i="11" s="1"/>
  <c r="A1130" i="11" l="1"/>
  <c r="D97" i="4" s="1"/>
  <c r="AF1129" i="11"/>
  <c r="Z1130" i="11"/>
  <c r="AA1130" i="11" s="1"/>
  <c r="AB1130" i="11"/>
  <c r="AC1130" i="11" s="1"/>
  <c r="K1130" i="11" l="1"/>
  <c r="L1130" i="11" s="1"/>
  <c r="M1130" i="11" s="1"/>
  <c r="P1130" i="11"/>
  <c r="Q1130" i="11" s="1"/>
  <c r="R1130" i="11" s="1"/>
  <c r="F1130" i="11"/>
  <c r="G1130" i="11" s="1"/>
  <c r="H1130" i="11" s="1"/>
  <c r="AD1130" i="11" s="1"/>
  <c r="AE1130" i="11" s="1"/>
  <c r="U1130" i="11"/>
  <c r="V1130" i="11" s="1"/>
  <c r="W1130" i="11" s="1"/>
  <c r="A1131" i="11" l="1"/>
  <c r="AF1130" i="11"/>
  <c r="Z1131" i="11"/>
  <c r="AA1131" i="11" s="1"/>
  <c r="AB1131" i="11"/>
  <c r="AC1131" i="11" s="1"/>
  <c r="K1131" i="11" l="1"/>
  <c r="L1131" i="11" s="1"/>
  <c r="M1131" i="11" s="1"/>
  <c r="P1131" i="11"/>
  <c r="Q1131" i="11" s="1"/>
  <c r="R1131" i="11" s="1"/>
  <c r="F1131" i="11"/>
  <c r="G1131" i="11" s="1"/>
  <c r="H1131" i="11" s="1"/>
  <c r="AD1131" i="11" s="1"/>
  <c r="AE1131" i="11" s="1"/>
  <c r="U1131" i="11"/>
  <c r="V1131" i="11" s="1"/>
  <c r="W1131" i="11" s="1"/>
  <c r="A1132" i="11" l="1"/>
  <c r="AF1131" i="11"/>
  <c r="AB1132" i="11"/>
  <c r="AC1132" i="11" s="1"/>
  <c r="Z1132" i="11"/>
  <c r="AA1132" i="11" s="1"/>
  <c r="F1132" i="11" l="1"/>
  <c r="G1132" i="11" s="1"/>
  <c r="H1132" i="11" s="1"/>
  <c r="P1132" i="11"/>
  <c r="Q1132" i="11" s="1"/>
  <c r="R1132" i="11" s="1"/>
  <c r="K1132" i="11"/>
  <c r="L1132" i="11" s="1"/>
  <c r="M1132" i="11" s="1"/>
  <c r="U1132" i="11"/>
  <c r="V1132" i="11" s="1"/>
  <c r="W1132" i="11" s="1"/>
  <c r="AD1132" i="11" l="1"/>
  <c r="AE1132" i="11" s="1"/>
  <c r="A1133" i="11" l="1"/>
  <c r="AF1132" i="11"/>
  <c r="AB1133" i="11"/>
  <c r="AC1133" i="11" s="1"/>
  <c r="Z1133" i="11"/>
  <c r="AA1133" i="11" s="1"/>
  <c r="F1133" i="11" l="1"/>
  <c r="G1133" i="11" s="1"/>
  <c r="H1133" i="11" s="1"/>
  <c r="K1133" i="11"/>
  <c r="L1133" i="11" s="1"/>
  <c r="M1133" i="11" s="1"/>
  <c r="P1133" i="11"/>
  <c r="Q1133" i="11" s="1"/>
  <c r="R1133" i="11" s="1"/>
  <c r="U1133" i="11"/>
  <c r="V1133" i="11" s="1"/>
  <c r="W1133" i="11" s="1"/>
  <c r="AD1133" i="11" l="1"/>
  <c r="AE1133" i="11" s="1"/>
  <c r="A1134" i="11" l="1"/>
  <c r="AF1133" i="11"/>
  <c r="AB1134" i="11"/>
  <c r="AC1134" i="11" s="1"/>
  <c r="Z1134" i="11"/>
  <c r="AA1134" i="11" s="1"/>
  <c r="F1134" i="11" l="1"/>
  <c r="G1134" i="11" s="1"/>
  <c r="H1134" i="11" s="1"/>
  <c r="K1134" i="11"/>
  <c r="L1134" i="11" s="1"/>
  <c r="M1134" i="11" s="1"/>
  <c r="P1134" i="11"/>
  <c r="Q1134" i="11" s="1"/>
  <c r="R1134" i="11" s="1"/>
  <c r="U1134" i="11"/>
  <c r="V1134" i="11" s="1"/>
  <c r="W1134" i="11" s="1"/>
  <c r="AD1134" i="11" l="1"/>
  <c r="AE1134" i="11" s="1"/>
  <c r="A1135" i="11" l="1"/>
  <c r="AF1134" i="11"/>
  <c r="Z1135" i="11"/>
  <c r="AA1135" i="11" s="1"/>
  <c r="AB1135" i="11"/>
  <c r="AC1135" i="11" s="1"/>
  <c r="P1135" i="11" l="1"/>
  <c r="Q1135" i="11" s="1"/>
  <c r="R1135" i="11" s="1"/>
  <c r="F1135" i="11"/>
  <c r="G1135" i="11" s="1"/>
  <c r="H1135" i="11" s="1"/>
  <c r="K1135" i="11"/>
  <c r="L1135" i="11" s="1"/>
  <c r="M1135" i="11" s="1"/>
  <c r="U1135" i="11"/>
  <c r="V1135" i="11" s="1"/>
  <c r="W1135" i="11" s="1"/>
  <c r="AD1135" i="11" l="1"/>
  <c r="AE1135" i="11" s="1"/>
  <c r="A1136" i="11" l="1"/>
  <c r="AF1135" i="11"/>
  <c r="Z1136" i="11"/>
  <c r="AA1136" i="11" s="1"/>
  <c r="AB1136" i="11"/>
  <c r="AC1136" i="11" s="1"/>
  <c r="P1136" i="11" l="1"/>
  <c r="Q1136" i="11" s="1"/>
  <c r="R1136" i="11" s="1"/>
  <c r="K1136" i="11"/>
  <c r="L1136" i="11" s="1"/>
  <c r="M1136" i="11" s="1"/>
  <c r="F1136" i="11"/>
  <c r="G1136" i="11" s="1"/>
  <c r="H1136" i="11" s="1"/>
  <c r="AD1136" i="11" s="1"/>
  <c r="AE1136" i="11" s="1"/>
  <c r="U1136" i="11"/>
  <c r="V1136" i="11" s="1"/>
  <c r="W1136" i="11" s="1"/>
  <c r="A1137" i="11" l="1"/>
  <c r="AF1136" i="11"/>
  <c r="Z1137" i="11"/>
  <c r="AA1137" i="11" s="1"/>
  <c r="AB1137" i="11"/>
  <c r="AC1137" i="11" s="1"/>
  <c r="P1137" i="11" l="1"/>
  <c r="Q1137" i="11" s="1"/>
  <c r="R1137" i="11" s="1"/>
  <c r="F1137" i="11"/>
  <c r="G1137" i="11" s="1"/>
  <c r="H1137" i="11" s="1"/>
  <c r="K1137" i="11"/>
  <c r="L1137" i="11" s="1"/>
  <c r="M1137" i="11" s="1"/>
  <c r="U1137" i="11"/>
  <c r="V1137" i="11" s="1"/>
  <c r="W1137" i="11" s="1"/>
  <c r="AD1137" i="11" l="1"/>
  <c r="AE1137" i="11" s="1"/>
  <c r="A1138" i="11" l="1"/>
  <c r="AF1137" i="11"/>
  <c r="AB1138" i="11"/>
  <c r="AC1138" i="11" s="1"/>
  <c r="Z1138" i="11"/>
  <c r="AA1138" i="11" s="1"/>
  <c r="K1138" i="11" l="1"/>
  <c r="L1138" i="11" s="1"/>
  <c r="M1138" i="11" s="1"/>
  <c r="P1138" i="11"/>
  <c r="Q1138" i="11" s="1"/>
  <c r="R1138" i="11" s="1"/>
  <c r="F1138" i="11"/>
  <c r="G1138" i="11" s="1"/>
  <c r="H1138" i="11" s="1"/>
  <c r="U1138" i="11"/>
  <c r="V1138" i="11" s="1"/>
  <c r="W1138" i="11" s="1"/>
  <c r="AD1138" i="11" l="1"/>
  <c r="AE1138" i="11" s="1"/>
  <c r="A1139" i="11" s="1"/>
  <c r="AF1138" i="11"/>
  <c r="AB1139" i="11"/>
  <c r="AC1139" i="11" s="1"/>
  <c r="Z1139" i="11"/>
  <c r="AA1139" i="11" s="1"/>
  <c r="P1139" i="11" l="1"/>
  <c r="Q1139" i="11" s="1"/>
  <c r="R1139" i="11" s="1"/>
  <c r="F1139" i="11"/>
  <c r="G1139" i="11" s="1"/>
  <c r="H1139" i="11" s="1"/>
  <c r="K1139" i="11"/>
  <c r="L1139" i="11" s="1"/>
  <c r="M1139" i="11" s="1"/>
  <c r="U1139" i="11"/>
  <c r="V1139" i="11" s="1"/>
  <c r="W1139" i="11" s="1"/>
  <c r="AD1139" i="11" l="1"/>
  <c r="AE1139" i="11" s="1"/>
  <c r="A1140" i="11" l="1"/>
  <c r="AF1139" i="11"/>
  <c r="Z1140" i="11"/>
  <c r="AA1140" i="11" s="1"/>
  <c r="AB1140" i="11"/>
  <c r="AC1140" i="11" s="1"/>
  <c r="K1140" i="11" l="1"/>
  <c r="L1140" i="11" s="1"/>
  <c r="M1140" i="11" s="1"/>
  <c r="P1140" i="11"/>
  <c r="Q1140" i="11" s="1"/>
  <c r="R1140" i="11" s="1"/>
  <c r="F1140" i="11"/>
  <c r="G1140" i="11" s="1"/>
  <c r="H1140" i="11" s="1"/>
  <c r="AD1140" i="11" s="1"/>
  <c r="AE1140" i="11" s="1"/>
  <c r="U1140" i="11"/>
  <c r="V1140" i="11" s="1"/>
  <c r="W1140" i="11" s="1"/>
  <c r="A1141" i="11" l="1"/>
  <c r="AF1140" i="11"/>
  <c r="Z1141" i="11"/>
  <c r="AA1141" i="11" s="1"/>
  <c r="AB1141" i="11"/>
  <c r="AC1141" i="11" s="1"/>
  <c r="F1141" i="11" l="1"/>
  <c r="G1141" i="11" s="1"/>
  <c r="H1141" i="11" s="1"/>
  <c r="P1141" i="11"/>
  <c r="Q1141" i="11" s="1"/>
  <c r="R1141" i="11" s="1"/>
  <c r="K1141" i="11"/>
  <c r="L1141" i="11" s="1"/>
  <c r="M1141" i="11" s="1"/>
  <c r="U1141" i="11"/>
  <c r="V1141" i="11" s="1"/>
  <c r="W1141" i="11" s="1"/>
  <c r="AD1141" i="11" l="1"/>
  <c r="AE1141" i="11" s="1"/>
  <c r="A1142" i="11" l="1"/>
  <c r="AF1141" i="11"/>
  <c r="Z1142" i="11"/>
  <c r="AA1142" i="11" s="1"/>
  <c r="AB1142" i="11"/>
  <c r="AC1142" i="11" s="1"/>
  <c r="F1142" i="11" l="1"/>
  <c r="G1142" i="11" s="1"/>
  <c r="H1142" i="11" s="1"/>
  <c r="P1142" i="11"/>
  <c r="Q1142" i="11" s="1"/>
  <c r="R1142" i="11" s="1"/>
  <c r="K1142" i="11"/>
  <c r="L1142" i="11" s="1"/>
  <c r="M1142" i="11" s="1"/>
  <c r="U1142" i="11"/>
  <c r="V1142" i="11" s="1"/>
  <c r="W1142" i="11" s="1"/>
  <c r="AD1142" i="11" l="1"/>
  <c r="AE1142" i="11" s="1"/>
  <c r="A1143" i="11" l="1"/>
  <c r="AF1142" i="11"/>
  <c r="Z1143" i="11"/>
  <c r="AA1143" i="11" s="1"/>
  <c r="AB1143" i="11"/>
  <c r="AC1143" i="11" s="1"/>
  <c r="P1143" i="11" l="1"/>
  <c r="Q1143" i="11" s="1"/>
  <c r="R1143" i="11" s="1"/>
  <c r="F1143" i="11"/>
  <c r="G1143" i="11" s="1"/>
  <c r="H1143" i="11" s="1"/>
  <c r="K1143" i="11"/>
  <c r="L1143" i="11" s="1"/>
  <c r="M1143" i="11" s="1"/>
  <c r="U1143" i="11"/>
  <c r="V1143" i="11" s="1"/>
  <c r="W1143" i="11" s="1"/>
  <c r="AD1143" i="11" l="1"/>
  <c r="AE1143" i="11" s="1"/>
  <c r="A1144" i="11" l="1"/>
  <c r="AF1143" i="11"/>
  <c r="Z1144" i="11"/>
  <c r="AA1144" i="11" s="1"/>
  <c r="AB1144" i="11"/>
  <c r="AC1144" i="11" s="1"/>
  <c r="K1144" i="11" l="1"/>
  <c r="L1144" i="11" s="1"/>
  <c r="M1144" i="11" s="1"/>
  <c r="P1144" i="11"/>
  <c r="Q1144" i="11" s="1"/>
  <c r="R1144" i="11" s="1"/>
  <c r="F1144" i="11"/>
  <c r="G1144" i="11" s="1"/>
  <c r="H1144" i="11" s="1"/>
  <c r="U1144" i="11"/>
  <c r="V1144" i="11" s="1"/>
  <c r="W1144" i="11" s="1"/>
  <c r="AD1144" i="11" l="1"/>
  <c r="AE1144" i="11" s="1"/>
  <c r="A1145" i="11" s="1"/>
  <c r="AB1145" i="11" l="1"/>
  <c r="AC1145" i="11" s="1"/>
  <c r="Z1145" i="11"/>
  <c r="AA1145" i="11" s="1"/>
  <c r="AF1144" i="11"/>
  <c r="U1145" i="11" s="1"/>
  <c r="V1145" i="11" s="1"/>
  <c r="W1145" i="11" s="1"/>
  <c r="P1145" i="11"/>
  <c r="Q1145" i="11" s="1"/>
  <c r="R1145" i="11" s="1"/>
  <c r="K1145" i="11"/>
  <c r="L1145" i="11" s="1"/>
  <c r="M1145" i="11" s="1"/>
  <c r="F1145" i="11"/>
  <c r="G1145" i="11" s="1"/>
  <c r="H1145" i="11" s="1"/>
  <c r="AD1145" i="11" l="1"/>
  <c r="AE1145" i="11" s="1"/>
  <c r="A1146" i="11" s="1"/>
  <c r="Z1146" i="11"/>
  <c r="AA1146" i="11" s="1"/>
  <c r="AB1146" i="11"/>
  <c r="AC1146" i="11" s="1"/>
  <c r="AF1145" i="11" l="1"/>
  <c r="K1146" i="11"/>
  <c r="L1146" i="11" s="1"/>
  <c r="M1146" i="11" s="1"/>
  <c r="P1146" i="11"/>
  <c r="Q1146" i="11" s="1"/>
  <c r="R1146" i="11" s="1"/>
  <c r="F1146" i="11"/>
  <c r="G1146" i="11" s="1"/>
  <c r="H1146" i="11" s="1"/>
  <c r="U1146" i="11"/>
  <c r="V1146" i="11" s="1"/>
  <c r="W1146" i="11" s="1"/>
  <c r="AD1146" i="11" l="1"/>
  <c r="AE1146" i="11" s="1"/>
  <c r="A1147" i="11" s="1"/>
  <c r="Z1147" i="11" l="1"/>
  <c r="AA1147" i="11" s="1"/>
  <c r="AB1147" i="11"/>
  <c r="AC1147" i="11" s="1"/>
  <c r="AF1146" i="11"/>
  <c r="U1147" i="11" s="1"/>
  <c r="V1147" i="11" s="1"/>
  <c r="W1147" i="11" s="1"/>
  <c r="P1147" i="11"/>
  <c r="Q1147" i="11" s="1"/>
  <c r="R1147" i="11" s="1"/>
  <c r="K1147" i="11"/>
  <c r="L1147" i="11" s="1"/>
  <c r="M1147" i="11" s="1"/>
  <c r="F1147" i="11"/>
  <c r="G1147" i="11" s="1"/>
  <c r="H1147" i="11" s="1"/>
  <c r="AD1147" i="11" l="1"/>
  <c r="AE1147" i="11" s="1"/>
  <c r="A1148" i="11"/>
  <c r="AF1147" i="11"/>
  <c r="Z1148" i="11"/>
  <c r="AA1148" i="11" s="1"/>
  <c r="AB1148" i="11"/>
  <c r="AC1148" i="11" s="1"/>
  <c r="K1148" i="11" l="1"/>
  <c r="L1148" i="11" s="1"/>
  <c r="M1148" i="11" s="1"/>
  <c r="P1148" i="11"/>
  <c r="Q1148" i="11" s="1"/>
  <c r="R1148" i="11" s="1"/>
  <c r="F1148" i="11"/>
  <c r="G1148" i="11" s="1"/>
  <c r="H1148" i="11" s="1"/>
  <c r="U1148" i="11"/>
  <c r="V1148" i="11" s="1"/>
  <c r="W1148" i="11" s="1"/>
  <c r="AD1148" i="11" l="1"/>
  <c r="AE1148" i="11" s="1"/>
  <c r="A1149" i="11"/>
  <c r="AF1148" i="11"/>
  <c r="Z1149" i="11"/>
  <c r="AA1149" i="11" s="1"/>
  <c r="AB1149" i="11"/>
  <c r="AC1149" i="11" s="1"/>
  <c r="K1149" i="11" l="1"/>
  <c r="L1149" i="11" s="1"/>
  <c r="M1149" i="11" s="1"/>
  <c r="P1149" i="11"/>
  <c r="Q1149" i="11" s="1"/>
  <c r="R1149" i="11" s="1"/>
  <c r="F1149" i="11"/>
  <c r="G1149" i="11" s="1"/>
  <c r="H1149" i="11" s="1"/>
  <c r="AD1149" i="11" s="1"/>
  <c r="AE1149" i="11" s="1"/>
  <c r="U1149" i="11"/>
  <c r="V1149" i="11" s="1"/>
  <c r="W1149" i="11" s="1"/>
  <c r="A1150" i="11" l="1"/>
  <c r="AF1149" i="11"/>
  <c r="Z1150" i="11"/>
  <c r="AA1150" i="11" s="1"/>
  <c r="AB1150" i="11"/>
  <c r="AC1150" i="11" s="1"/>
  <c r="P1150" i="11" l="1"/>
  <c r="Q1150" i="11" s="1"/>
  <c r="R1150" i="11" s="1"/>
  <c r="K1150" i="11"/>
  <c r="L1150" i="11" s="1"/>
  <c r="M1150" i="11" s="1"/>
  <c r="F1150" i="11"/>
  <c r="G1150" i="11" s="1"/>
  <c r="H1150" i="11" s="1"/>
  <c r="U1150" i="11"/>
  <c r="V1150" i="11" s="1"/>
  <c r="W1150" i="11" s="1"/>
  <c r="AD1150" i="11" l="1"/>
  <c r="AE1150" i="11" s="1"/>
  <c r="A1151" i="11" s="1"/>
  <c r="Z1151" i="11" l="1"/>
  <c r="AA1151" i="11" s="1"/>
  <c r="AB1151" i="11"/>
  <c r="AC1151" i="11" s="1"/>
  <c r="AF1150" i="11"/>
  <c r="U1151" i="11" s="1"/>
  <c r="V1151" i="11" s="1"/>
  <c r="W1151" i="11" s="1"/>
  <c r="K1151" i="11"/>
  <c r="L1151" i="11" s="1"/>
  <c r="M1151" i="11" s="1"/>
  <c r="P1151" i="11"/>
  <c r="Q1151" i="11" s="1"/>
  <c r="R1151" i="11" s="1"/>
  <c r="F1151" i="11"/>
  <c r="G1151" i="11" s="1"/>
  <c r="H1151" i="11" s="1"/>
  <c r="AD1151" i="11" l="1"/>
  <c r="AE1151" i="11" s="1"/>
  <c r="A1152" i="11"/>
  <c r="AF1151" i="11"/>
  <c r="Z1152" i="11"/>
  <c r="AA1152" i="11" s="1"/>
  <c r="AB1152" i="11"/>
  <c r="AC1152" i="11" s="1"/>
  <c r="P1152" i="11" l="1"/>
  <c r="Q1152" i="11" s="1"/>
  <c r="R1152" i="11" s="1"/>
  <c r="F1152" i="11"/>
  <c r="G1152" i="11" s="1"/>
  <c r="H1152" i="11" s="1"/>
  <c r="K1152" i="11"/>
  <c r="L1152" i="11" s="1"/>
  <c r="M1152" i="11" s="1"/>
  <c r="U1152" i="11"/>
  <c r="V1152" i="11" s="1"/>
  <c r="W1152" i="11" s="1"/>
  <c r="AD1152" i="11" l="1"/>
  <c r="AE1152" i="11" s="1"/>
  <c r="A1153" i="11" l="1"/>
  <c r="AF1152" i="11"/>
  <c r="Z1153" i="11"/>
  <c r="AA1153" i="11" s="1"/>
  <c r="AB1153" i="11"/>
  <c r="AC1153" i="11" s="1"/>
  <c r="K1153" i="11" l="1"/>
  <c r="L1153" i="11" s="1"/>
  <c r="M1153" i="11" s="1"/>
  <c r="P1153" i="11"/>
  <c r="Q1153" i="11" s="1"/>
  <c r="R1153" i="11" s="1"/>
  <c r="F1153" i="11"/>
  <c r="G1153" i="11" s="1"/>
  <c r="H1153" i="11" s="1"/>
  <c r="U1153" i="11"/>
  <c r="V1153" i="11" s="1"/>
  <c r="W1153" i="11" s="1"/>
  <c r="AD1153" i="11" l="1"/>
  <c r="AE1153" i="11" s="1"/>
  <c r="A1154" i="11" s="1"/>
  <c r="AB1154" i="11" l="1"/>
  <c r="AC1154" i="11" s="1"/>
  <c r="Z1154" i="11"/>
  <c r="AA1154" i="11" s="1"/>
  <c r="AF1153" i="11"/>
  <c r="U1154" i="11" s="1"/>
  <c r="V1154" i="11" s="1"/>
  <c r="W1154" i="11" s="1"/>
  <c r="P1154" i="11"/>
  <c r="Q1154" i="11" s="1"/>
  <c r="R1154" i="11" s="1"/>
  <c r="F1154" i="11"/>
  <c r="G1154" i="11" s="1"/>
  <c r="H1154" i="11" s="1"/>
  <c r="K1154" i="11"/>
  <c r="L1154" i="11" s="1"/>
  <c r="M1154" i="11" s="1"/>
  <c r="AD1154" i="11" l="1"/>
  <c r="AE1154" i="11" s="1"/>
  <c r="A1155" i="11" l="1"/>
  <c r="AF1154" i="11"/>
  <c r="Z1155" i="11"/>
  <c r="AA1155" i="11" s="1"/>
  <c r="AB1155" i="11"/>
  <c r="AC1155" i="11" s="1"/>
  <c r="P1155" i="11" l="1"/>
  <c r="Q1155" i="11" s="1"/>
  <c r="R1155" i="11" s="1"/>
  <c r="F1155" i="11"/>
  <c r="G1155" i="11" s="1"/>
  <c r="H1155" i="11" s="1"/>
  <c r="K1155" i="11"/>
  <c r="L1155" i="11" s="1"/>
  <c r="M1155" i="11" s="1"/>
  <c r="U1155" i="11"/>
  <c r="V1155" i="11" s="1"/>
  <c r="W1155" i="11" s="1"/>
  <c r="AD1155" i="11" l="1"/>
  <c r="AE1155" i="11" s="1"/>
  <c r="A1156" i="11" l="1"/>
  <c r="AF1155" i="11"/>
  <c r="Z1156" i="11"/>
  <c r="AA1156" i="11" s="1"/>
  <c r="AB1156" i="11"/>
  <c r="AC1156" i="11" s="1"/>
  <c r="F1156" i="11" l="1"/>
  <c r="G1156" i="11" s="1"/>
  <c r="H1156" i="11" s="1"/>
  <c r="P1156" i="11"/>
  <c r="Q1156" i="11" s="1"/>
  <c r="R1156" i="11" s="1"/>
  <c r="K1156" i="11"/>
  <c r="L1156" i="11" s="1"/>
  <c r="M1156" i="11" s="1"/>
  <c r="U1156" i="11"/>
  <c r="V1156" i="11" s="1"/>
  <c r="W1156" i="11" s="1"/>
  <c r="AD1156" i="11" l="1"/>
  <c r="AE1156" i="11" s="1"/>
  <c r="A1157" i="11" l="1"/>
  <c r="AF1156" i="11"/>
  <c r="Z1157" i="11"/>
  <c r="AA1157" i="11" s="1"/>
  <c r="AB1157" i="11"/>
  <c r="AC1157" i="11" s="1"/>
  <c r="F1157" i="11" l="1"/>
  <c r="G1157" i="11" s="1"/>
  <c r="H1157" i="11" s="1"/>
  <c r="P1157" i="11"/>
  <c r="Q1157" i="11" s="1"/>
  <c r="R1157" i="11" s="1"/>
  <c r="K1157" i="11"/>
  <c r="L1157" i="11" s="1"/>
  <c r="M1157" i="11" s="1"/>
  <c r="U1157" i="11"/>
  <c r="V1157" i="11" s="1"/>
  <c r="W1157" i="11" s="1"/>
  <c r="AD1157" i="11" l="1"/>
  <c r="AE1157" i="11" s="1"/>
  <c r="A1158" i="11" l="1"/>
  <c r="AF1157" i="11"/>
  <c r="Z1158" i="11"/>
  <c r="AA1158" i="11" s="1"/>
  <c r="AB1158" i="11"/>
  <c r="AC1158" i="11" s="1"/>
  <c r="F1158" i="11" l="1"/>
  <c r="G1158" i="11" s="1"/>
  <c r="H1158" i="11" s="1"/>
  <c r="P1158" i="11"/>
  <c r="Q1158" i="11" s="1"/>
  <c r="R1158" i="11" s="1"/>
  <c r="K1158" i="11"/>
  <c r="L1158" i="11" s="1"/>
  <c r="M1158" i="11" s="1"/>
  <c r="U1158" i="11"/>
  <c r="V1158" i="11" s="1"/>
  <c r="W1158" i="11" s="1"/>
  <c r="AD1158" i="11" l="1"/>
  <c r="AE1158" i="11" s="1"/>
  <c r="A1159" i="11" l="1"/>
  <c r="AF1158" i="11"/>
  <c r="AB1159" i="11"/>
  <c r="AC1159" i="11" s="1"/>
  <c r="Z1159" i="11"/>
  <c r="AA1159" i="11" s="1"/>
  <c r="P1159" i="11" l="1"/>
  <c r="Q1159" i="11" s="1"/>
  <c r="R1159" i="11" s="1"/>
  <c r="F1159" i="11"/>
  <c r="G1159" i="11" s="1"/>
  <c r="H1159" i="11" s="1"/>
  <c r="K1159" i="11"/>
  <c r="L1159" i="11" s="1"/>
  <c r="M1159" i="11" s="1"/>
  <c r="U1159" i="11"/>
  <c r="V1159" i="11" s="1"/>
  <c r="W1159" i="11" s="1"/>
  <c r="AD1159" i="11" l="1"/>
  <c r="AE1159" i="11" s="1"/>
  <c r="A1160" i="11" l="1"/>
  <c r="AF1159" i="11"/>
  <c r="AB1160" i="11"/>
  <c r="AC1160" i="11" s="1"/>
  <c r="Z1160" i="11"/>
  <c r="AA1160" i="11" s="1"/>
  <c r="K1160" i="11" l="1"/>
  <c r="L1160" i="11" s="1"/>
  <c r="M1160" i="11" s="1"/>
  <c r="P1160" i="11"/>
  <c r="Q1160" i="11" s="1"/>
  <c r="R1160" i="11" s="1"/>
  <c r="F1160" i="11"/>
  <c r="G1160" i="11" s="1"/>
  <c r="H1160" i="11" s="1"/>
  <c r="U1160" i="11"/>
  <c r="V1160" i="11" s="1"/>
  <c r="W1160" i="11" s="1"/>
  <c r="AD1160" i="11" l="1"/>
  <c r="AE1160" i="11" s="1"/>
  <c r="A1161" i="11" l="1"/>
  <c r="AF1160" i="11"/>
  <c r="Z1161" i="11"/>
  <c r="AA1161" i="11" s="1"/>
  <c r="AB1161" i="11"/>
  <c r="AC1161" i="11" s="1"/>
  <c r="P1161" i="11" l="1"/>
  <c r="Q1161" i="11" s="1"/>
  <c r="R1161" i="11" s="1"/>
  <c r="K1161" i="11"/>
  <c r="L1161" i="11" s="1"/>
  <c r="M1161" i="11" s="1"/>
  <c r="F1161" i="11"/>
  <c r="G1161" i="11" s="1"/>
  <c r="H1161" i="11" s="1"/>
  <c r="U1161" i="11"/>
  <c r="V1161" i="11" s="1"/>
  <c r="W1161" i="11" s="1"/>
  <c r="AD1161" i="11" l="1"/>
  <c r="AE1161" i="11" s="1"/>
  <c r="A1162" i="11"/>
  <c r="AF1161" i="11"/>
  <c r="Z1162" i="11"/>
  <c r="AA1162" i="11" s="1"/>
  <c r="AB1162" i="11"/>
  <c r="AC1162" i="11" s="1"/>
  <c r="K1162" i="11" l="1"/>
  <c r="L1162" i="11" s="1"/>
  <c r="M1162" i="11" s="1"/>
  <c r="P1162" i="11"/>
  <c r="Q1162" i="11" s="1"/>
  <c r="R1162" i="11" s="1"/>
  <c r="F1162" i="11"/>
  <c r="G1162" i="11" s="1"/>
  <c r="H1162" i="11" s="1"/>
  <c r="AD1162" i="11" s="1"/>
  <c r="AE1162" i="11" s="1"/>
  <c r="U1162" i="11"/>
  <c r="V1162" i="11" s="1"/>
  <c r="W1162" i="11" s="1"/>
  <c r="A1163" i="11" l="1"/>
  <c r="AF1162" i="11"/>
  <c r="Z1163" i="11"/>
  <c r="AA1163" i="11" s="1"/>
  <c r="AB1163" i="11"/>
  <c r="AC1163" i="11" s="1"/>
  <c r="P1163" i="11" l="1"/>
  <c r="Q1163" i="11" s="1"/>
  <c r="R1163" i="11" s="1"/>
  <c r="F1163" i="11"/>
  <c r="G1163" i="11" s="1"/>
  <c r="H1163" i="11" s="1"/>
  <c r="K1163" i="11"/>
  <c r="L1163" i="11" s="1"/>
  <c r="M1163" i="11" s="1"/>
  <c r="U1163" i="11"/>
  <c r="V1163" i="11" s="1"/>
  <c r="W1163" i="11" s="1"/>
  <c r="AD1163" i="11" l="1"/>
  <c r="AE1163" i="11" s="1"/>
  <c r="A1164" i="11" l="1"/>
  <c r="AF1163" i="11"/>
  <c r="Z1164" i="11"/>
  <c r="AA1164" i="11" s="1"/>
  <c r="AB1164" i="11"/>
  <c r="AC1164" i="11" s="1"/>
  <c r="K1164" i="11" l="1"/>
  <c r="L1164" i="11" s="1"/>
  <c r="M1164" i="11" s="1"/>
  <c r="P1164" i="11"/>
  <c r="Q1164" i="11" s="1"/>
  <c r="R1164" i="11" s="1"/>
  <c r="F1164" i="11"/>
  <c r="G1164" i="11" s="1"/>
  <c r="H1164" i="11" s="1"/>
  <c r="AD1164" i="11" s="1"/>
  <c r="AE1164" i="11" s="1"/>
  <c r="U1164" i="11"/>
  <c r="V1164" i="11" s="1"/>
  <c r="W1164" i="11" s="1"/>
  <c r="A1165" i="11" l="1"/>
  <c r="AF1164" i="11"/>
  <c r="Z1165" i="11"/>
  <c r="AA1165" i="11" s="1"/>
  <c r="AB1165" i="11"/>
  <c r="AC1165" i="11" s="1"/>
  <c r="K1165" i="11" l="1"/>
  <c r="L1165" i="11" s="1"/>
  <c r="M1165" i="11" s="1"/>
  <c r="P1165" i="11"/>
  <c r="Q1165" i="11" s="1"/>
  <c r="R1165" i="11" s="1"/>
  <c r="F1165" i="11"/>
  <c r="G1165" i="11" s="1"/>
  <c r="H1165" i="11" s="1"/>
  <c r="AD1165" i="11" s="1"/>
  <c r="AE1165" i="11" s="1"/>
  <c r="U1165" i="11"/>
  <c r="V1165" i="11" s="1"/>
  <c r="W1165" i="11" s="1"/>
  <c r="A1166" i="11" l="1"/>
  <c r="AF1165" i="11"/>
  <c r="Z1166" i="11"/>
  <c r="AA1166" i="11" s="1"/>
  <c r="AB1166" i="11"/>
  <c r="AC1166" i="11" s="1"/>
  <c r="P1166" i="11" l="1"/>
  <c r="Q1166" i="11" s="1"/>
  <c r="R1166" i="11" s="1"/>
  <c r="K1166" i="11"/>
  <c r="L1166" i="11" s="1"/>
  <c r="M1166" i="11" s="1"/>
  <c r="F1166" i="11"/>
  <c r="G1166" i="11" s="1"/>
  <c r="H1166" i="11" s="1"/>
  <c r="AD1166" i="11" s="1"/>
  <c r="AE1166" i="11" s="1"/>
  <c r="U1166" i="11"/>
  <c r="V1166" i="11" s="1"/>
  <c r="W1166" i="11" s="1"/>
  <c r="A1167" i="11" l="1"/>
  <c r="AF1166" i="11"/>
  <c r="Z1167" i="11"/>
  <c r="AA1167" i="11" s="1"/>
  <c r="AB1167" i="11"/>
  <c r="AC1167" i="11" s="1"/>
  <c r="P1167" i="11" l="1"/>
  <c r="Q1167" i="11" s="1"/>
  <c r="R1167" i="11" s="1"/>
  <c r="K1167" i="11"/>
  <c r="L1167" i="11" s="1"/>
  <c r="M1167" i="11" s="1"/>
  <c r="F1167" i="11"/>
  <c r="G1167" i="11" s="1"/>
  <c r="H1167" i="11" s="1"/>
  <c r="U1167" i="11"/>
  <c r="V1167" i="11" s="1"/>
  <c r="W1167" i="11" s="1"/>
  <c r="AD1167" i="11" l="1"/>
  <c r="AE1167" i="11" s="1"/>
  <c r="A1168" i="11" l="1"/>
  <c r="AF1167" i="11"/>
  <c r="Z1168" i="11"/>
  <c r="AA1168" i="11" s="1"/>
  <c r="AB1168" i="11"/>
  <c r="AC1168" i="11" s="1"/>
  <c r="P1168" i="11" l="1"/>
  <c r="Q1168" i="11" s="1"/>
  <c r="R1168" i="11" s="1"/>
  <c r="F1168" i="11"/>
  <c r="G1168" i="11" s="1"/>
  <c r="H1168" i="11" s="1"/>
  <c r="K1168" i="11"/>
  <c r="L1168" i="11" s="1"/>
  <c r="M1168" i="11" s="1"/>
  <c r="U1168" i="11"/>
  <c r="V1168" i="11" s="1"/>
  <c r="W1168" i="11" s="1"/>
  <c r="AD1168" i="11" l="1"/>
  <c r="AE1168" i="11" s="1"/>
  <c r="A1169" i="11" s="1"/>
  <c r="AB1169" i="11" l="1"/>
  <c r="AC1169" i="11" s="1"/>
  <c r="Z1169" i="11"/>
  <c r="AA1169" i="11" s="1"/>
  <c r="AF1168" i="11"/>
  <c r="U1169" i="11" s="1"/>
  <c r="V1169" i="11" s="1"/>
  <c r="W1169" i="11" s="1"/>
  <c r="K1169" i="11"/>
  <c r="L1169" i="11" s="1"/>
  <c r="M1169" i="11" s="1"/>
  <c r="P1169" i="11"/>
  <c r="Q1169" i="11" s="1"/>
  <c r="R1169" i="11" s="1"/>
  <c r="F1169" i="11"/>
  <c r="G1169" i="11" s="1"/>
  <c r="H1169" i="11" s="1"/>
  <c r="AD1169" i="11" l="1"/>
  <c r="AE1169" i="11" s="1"/>
  <c r="A1170" i="11"/>
  <c r="AF1169" i="11"/>
  <c r="Z1170" i="11"/>
  <c r="AA1170" i="11" s="1"/>
  <c r="AB1170" i="11"/>
  <c r="AC1170" i="11" s="1"/>
  <c r="K1170" i="11" l="1"/>
  <c r="L1170" i="11" s="1"/>
  <c r="M1170" i="11" s="1"/>
  <c r="P1170" i="11"/>
  <c r="Q1170" i="11" s="1"/>
  <c r="R1170" i="11" s="1"/>
  <c r="F1170" i="11"/>
  <c r="G1170" i="11" s="1"/>
  <c r="H1170" i="11" s="1"/>
  <c r="U1170" i="11"/>
  <c r="V1170" i="11" s="1"/>
  <c r="W1170" i="11" s="1"/>
  <c r="AD1170" i="11" l="1"/>
  <c r="AE1170" i="11" s="1"/>
  <c r="A1171" i="11" s="1"/>
  <c r="Z1171" i="11"/>
  <c r="AA1171" i="11" s="1"/>
  <c r="AB1171" i="11"/>
  <c r="AC1171" i="11" s="1"/>
  <c r="AF1170" i="11" l="1"/>
  <c r="P1171" i="11"/>
  <c r="Q1171" i="11" s="1"/>
  <c r="R1171" i="11" s="1"/>
  <c r="K1171" i="11"/>
  <c r="L1171" i="11" s="1"/>
  <c r="M1171" i="11" s="1"/>
  <c r="F1171" i="11"/>
  <c r="G1171" i="11" s="1"/>
  <c r="H1171" i="11" s="1"/>
  <c r="U1171" i="11"/>
  <c r="V1171" i="11" s="1"/>
  <c r="W1171" i="11" s="1"/>
  <c r="AD1171" i="11" l="1"/>
  <c r="AE1171" i="11" s="1"/>
  <c r="A1172" i="11" s="1"/>
  <c r="AF1171" i="11"/>
  <c r="Z1172" i="11"/>
  <c r="AA1172" i="11" s="1"/>
  <c r="AB1172" i="11"/>
  <c r="AC1172" i="11" s="1"/>
  <c r="F1172" i="11" l="1"/>
  <c r="G1172" i="11" s="1"/>
  <c r="H1172" i="11" s="1"/>
  <c r="P1172" i="11"/>
  <c r="Q1172" i="11" s="1"/>
  <c r="R1172" i="11" s="1"/>
  <c r="K1172" i="11"/>
  <c r="L1172" i="11" s="1"/>
  <c r="M1172" i="11" s="1"/>
  <c r="U1172" i="11"/>
  <c r="V1172" i="11" s="1"/>
  <c r="W1172" i="11" s="1"/>
  <c r="AD1172" i="11" l="1"/>
  <c r="AE1172" i="11" s="1"/>
  <c r="A1173" i="11" l="1"/>
  <c r="AF1172" i="11"/>
  <c r="Z1173" i="11"/>
  <c r="AA1173" i="11" s="1"/>
  <c r="AB1173" i="11"/>
  <c r="AC1173" i="11" s="1"/>
  <c r="F1173" i="11" l="1"/>
  <c r="G1173" i="11" s="1"/>
  <c r="H1173" i="11" s="1"/>
  <c r="P1173" i="11"/>
  <c r="Q1173" i="11" s="1"/>
  <c r="R1173" i="11" s="1"/>
  <c r="K1173" i="11"/>
  <c r="L1173" i="11" s="1"/>
  <c r="M1173" i="11" s="1"/>
  <c r="U1173" i="11"/>
  <c r="V1173" i="11" s="1"/>
  <c r="W1173" i="11" s="1"/>
  <c r="AD1173" i="11" l="1"/>
  <c r="AE1173" i="11" s="1"/>
  <c r="A1174" i="11" l="1"/>
  <c r="AF1173" i="11"/>
  <c r="Z1174" i="11"/>
  <c r="AA1174" i="11" s="1"/>
  <c r="AB1174" i="11"/>
  <c r="AC1174" i="11" s="1"/>
  <c r="F1174" i="11" l="1"/>
  <c r="G1174" i="11" s="1"/>
  <c r="H1174" i="11" s="1"/>
  <c r="P1174" i="11"/>
  <c r="Q1174" i="11" s="1"/>
  <c r="R1174" i="11" s="1"/>
  <c r="K1174" i="11"/>
  <c r="L1174" i="11" s="1"/>
  <c r="M1174" i="11" s="1"/>
  <c r="U1174" i="11"/>
  <c r="V1174" i="11" s="1"/>
  <c r="W1174" i="11" s="1"/>
  <c r="AD1174" i="11" l="1"/>
  <c r="AE1174" i="11" s="1"/>
  <c r="A1175" i="11" l="1"/>
  <c r="AF1174" i="11"/>
  <c r="Z1175" i="11"/>
  <c r="AA1175" i="11" s="1"/>
  <c r="AB1175" i="11"/>
  <c r="AC1175" i="11" s="1"/>
  <c r="F1175" i="11" l="1"/>
  <c r="G1175" i="11" s="1"/>
  <c r="H1175" i="11" s="1"/>
  <c r="P1175" i="11"/>
  <c r="Q1175" i="11" s="1"/>
  <c r="R1175" i="11" s="1"/>
  <c r="K1175" i="11"/>
  <c r="L1175" i="11" s="1"/>
  <c r="M1175" i="11" s="1"/>
  <c r="U1175" i="11"/>
  <c r="V1175" i="11" s="1"/>
  <c r="W1175" i="11" s="1"/>
  <c r="AD1175" i="11" l="1"/>
  <c r="AE1175" i="11" s="1"/>
  <c r="A1176" i="11" l="1"/>
  <c r="AF1175" i="11"/>
  <c r="Z1176" i="11"/>
  <c r="AA1176" i="11" s="1"/>
  <c r="AB1176" i="11"/>
  <c r="AC1176" i="11" s="1"/>
  <c r="P1176" i="11" l="1"/>
  <c r="Q1176" i="11" s="1"/>
  <c r="R1176" i="11" s="1"/>
  <c r="K1176" i="11"/>
  <c r="L1176" i="11" s="1"/>
  <c r="M1176" i="11" s="1"/>
  <c r="F1176" i="11"/>
  <c r="G1176" i="11" s="1"/>
  <c r="H1176" i="11" s="1"/>
  <c r="U1176" i="11"/>
  <c r="V1176" i="11" s="1"/>
  <c r="W1176" i="11" s="1"/>
  <c r="AD1176" i="11" l="1"/>
  <c r="AE1176" i="11" s="1"/>
  <c r="A1177" i="11" s="1"/>
  <c r="AB1177" i="11"/>
  <c r="AC1177" i="11" s="1"/>
  <c r="Z1177" i="11" l="1"/>
  <c r="AA1177" i="11" s="1"/>
  <c r="AF1176" i="11"/>
  <c r="P1177" i="11"/>
  <c r="Q1177" i="11" s="1"/>
  <c r="R1177" i="11" s="1"/>
  <c r="K1177" i="11"/>
  <c r="L1177" i="11" s="1"/>
  <c r="M1177" i="11" s="1"/>
  <c r="F1177" i="11"/>
  <c r="G1177" i="11" s="1"/>
  <c r="H1177" i="11" s="1"/>
  <c r="U1177" i="11"/>
  <c r="V1177" i="11" s="1"/>
  <c r="W1177" i="11" s="1"/>
  <c r="AD1177" i="11" l="1"/>
  <c r="AE1177" i="11" s="1"/>
  <c r="A1178" i="11" s="1"/>
  <c r="Z1178" i="11"/>
  <c r="AA1178" i="11" s="1"/>
  <c r="AB1178" i="11" l="1"/>
  <c r="AC1178" i="11" s="1"/>
  <c r="AF1177" i="11"/>
  <c r="P1178" i="11"/>
  <c r="Q1178" i="11" s="1"/>
  <c r="R1178" i="11" s="1"/>
  <c r="K1178" i="11"/>
  <c r="L1178" i="11" s="1"/>
  <c r="M1178" i="11" s="1"/>
  <c r="F1178" i="11"/>
  <c r="G1178" i="11" s="1"/>
  <c r="H1178" i="11" s="1"/>
  <c r="AD1178" i="11" s="1"/>
  <c r="AE1178" i="11" s="1"/>
  <c r="U1178" i="11"/>
  <c r="V1178" i="11" s="1"/>
  <c r="W1178" i="11" s="1"/>
  <c r="A1179" i="11" l="1"/>
  <c r="AF1178" i="11"/>
  <c r="Z1179" i="11"/>
  <c r="AA1179" i="11" s="1"/>
  <c r="AB1179" i="11"/>
  <c r="AC1179" i="11" s="1"/>
  <c r="P1179" i="11" l="1"/>
  <c r="Q1179" i="11" s="1"/>
  <c r="R1179" i="11" s="1"/>
  <c r="F1179" i="11"/>
  <c r="G1179" i="11" s="1"/>
  <c r="H1179" i="11" s="1"/>
  <c r="K1179" i="11"/>
  <c r="L1179" i="11" s="1"/>
  <c r="M1179" i="11" s="1"/>
  <c r="U1179" i="11"/>
  <c r="V1179" i="11" s="1"/>
  <c r="W1179" i="11" s="1"/>
  <c r="AD1179" i="11" l="1"/>
  <c r="AE1179" i="11" s="1"/>
  <c r="A1180" i="11" l="1"/>
  <c r="AF1179" i="11"/>
  <c r="Z1180" i="11"/>
  <c r="AA1180" i="11" s="1"/>
  <c r="AB1180" i="11"/>
  <c r="AC1180" i="11" s="1"/>
  <c r="K1180" i="11" l="1"/>
  <c r="L1180" i="11" s="1"/>
  <c r="M1180" i="11" s="1"/>
  <c r="P1180" i="11"/>
  <c r="Q1180" i="11" s="1"/>
  <c r="R1180" i="11" s="1"/>
  <c r="F1180" i="11"/>
  <c r="G1180" i="11" s="1"/>
  <c r="H1180" i="11" s="1"/>
  <c r="U1180" i="11"/>
  <c r="V1180" i="11" s="1"/>
  <c r="W1180" i="11" s="1"/>
  <c r="AD1180" i="11" l="1"/>
  <c r="AE1180" i="11" s="1"/>
  <c r="A1181" i="11"/>
  <c r="AF1180" i="11"/>
  <c r="Z1181" i="11"/>
  <c r="AA1181" i="11" s="1"/>
  <c r="AB1181" i="11"/>
  <c r="AC1181" i="11" s="1"/>
  <c r="K1181" i="11" l="1"/>
  <c r="L1181" i="11" s="1"/>
  <c r="M1181" i="11" s="1"/>
  <c r="P1181" i="11"/>
  <c r="Q1181" i="11" s="1"/>
  <c r="R1181" i="11" s="1"/>
  <c r="F1181" i="11"/>
  <c r="G1181" i="11" s="1"/>
  <c r="H1181" i="11" s="1"/>
  <c r="U1181" i="11"/>
  <c r="V1181" i="11" s="1"/>
  <c r="W1181" i="11" s="1"/>
  <c r="AD1181" i="11" l="1"/>
  <c r="AE1181" i="11" s="1"/>
  <c r="A1182" i="11" l="1"/>
  <c r="AF1181" i="11"/>
  <c r="Z1182" i="11"/>
  <c r="AA1182" i="11" s="1"/>
  <c r="AB1182" i="11"/>
  <c r="AC1182" i="11" s="1"/>
  <c r="K1182" i="11" l="1"/>
  <c r="L1182" i="11" s="1"/>
  <c r="M1182" i="11" s="1"/>
  <c r="P1182" i="11"/>
  <c r="Q1182" i="11" s="1"/>
  <c r="R1182" i="11" s="1"/>
  <c r="F1182" i="11"/>
  <c r="G1182" i="11" s="1"/>
  <c r="H1182" i="11" s="1"/>
  <c r="AD1182" i="11" s="1"/>
  <c r="AE1182" i="11" s="1"/>
  <c r="U1182" i="11"/>
  <c r="V1182" i="11" s="1"/>
  <c r="W1182" i="11" s="1"/>
  <c r="A1183" i="11" l="1"/>
  <c r="AF1182" i="11"/>
  <c r="Z1183" i="11"/>
  <c r="AA1183" i="11" s="1"/>
  <c r="AB1183" i="11"/>
  <c r="AC1183" i="11" s="1"/>
  <c r="K1183" i="11" l="1"/>
  <c r="L1183" i="11" s="1"/>
  <c r="M1183" i="11" s="1"/>
  <c r="P1183" i="11"/>
  <c r="Q1183" i="11" s="1"/>
  <c r="R1183" i="11" s="1"/>
  <c r="F1183" i="11"/>
  <c r="G1183" i="11" s="1"/>
  <c r="H1183" i="11" s="1"/>
  <c r="U1183" i="11"/>
  <c r="V1183" i="11" s="1"/>
  <c r="W1183" i="11" s="1"/>
  <c r="AD1183" i="11" l="1"/>
  <c r="AE1183" i="11" s="1"/>
  <c r="A1184" i="11" s="1"/>
  <c r="Z1184" i="11"/>
  <c r="AA1184" i="11" s="1"/>
  <c r="AB1184" i="11"/>
  <c r="AC1184" i="11" s="1"/>
  <c r="AF1183" i="11" l="1"/>
  <c r="P1184" i="11"/>
  <c r="Q1184" i="11" s="1"/>
  <c r="R1184" i="11" s="1"/>
  <c r="K1184" i="11"/>
  <c r="L1184" i="11" s="1"/>
  <c r="M1184" i="11" s="1"/>
  <c r="F1184" i="11"/>
  <c r="G1184" i="11" s="1"/>
  <c r="H1184" i="11" s="1"/>
  <c r="U1184" i="11"/>
  <c r="V1184" i="11" s="1"/>
  <c r="W1184" i="11" s="1"/>
  <c r="AD1184" i="11" l="1"/>
  <c r="AE1184" i="11" s="1"/>
  <c r="A1185" i="11" s="1"/>
  <c r="AB1185" i="11" l="1"/>
  <c r="AC1185" i="11" s="1"/>
  <c r="Z1185" i="11"/>
  <c r="AA1185" i="11" s="1"/>
  <c r="AF1184" i="11"/>
  <c r="U1185" i="11" s="1"/>
  <c r="V1185" i="11" s="1"/>
  <c r="W1185" i="11" s="1"/>
  <c r="K1185" i="11"/>
  <c r="L1185" i="11" s="1"/>
  <c r="M1185" i="11" s="1"/>
  <c r="F1185" i="11"/>
  <c r="G1185" i="11" s="1"/>
  <c r="H1185" i="11" s="1"/>
  <c r="P1185" i="11"/>
  <c r="Q1185" i="11" s="1"/>
  <c r="R1185" i="11" s="1"/>
  <c r="AD1185" i="11" l="1"/>
  <c r="AE1185" i="11" s="1"/>
  <c r="A1186" i="11" l="1"/>
  <c r="AF1185" i="11"/>
  <c r="Z1186" i="11"/>
  <c r="AA1186" i="11" s="1"/>
  <c r="AB1186" i="11"/>
  <c r="AC1186" i="11" s="1"/>
  <c r="P1186" i="11" l="1"/>
  <c r="Q1186" i="11" s="1"/>
  <c r="R1186" i="11" s="1"/>
  <c r="K1186" i="11"/>
  <c r="L1186" i="11" s="1"/>
  <c r="M1186" i="11" s="1"/>
  <c r="F1186" i="11"/>
  <c r="G1186" i="11" s="1"/>
  <c r="H1186" i="11" s="1"/>
  <c r="AD1186" i="11" s="1"/>
  <c r="AE1186" i="11" s="1"/>
  <c r="U1186" i="11"/>
  <c r="V1186" i="11" s="1"/>
  <c r="W1186" i="11" s="1"/>
  <c r="A1187" i="11" l="1"/>
  <c r="AF1186" i="11"/>
  <c r="Z1187" i="11"/>
  <c r="AA1187" i="11" s="1"/>
  <c r="AB1187" i="11"/>
  <c r="AC1187" i="11" s="1"/>
  <c r="P1187" i="11" l="1"/>
  <c r="Q1187" i="11" s="1"/>
  <c r="R1187" i="11" s="1"/>
  <c r="K1187" i="11"/>
  <c r="L1187" i="11" s="1"/>
  <c r="M1187" i="11" s="1"/>
  <c r="F1187" i="11"/>
  <c r="G1187" i="11" s="1"/>
  <c r="H1187" i="11" s="1"/>
  <c r="U1187" i="11"/>
  <c r="V1187" i="11" s="1"/>
  <c r="W1187" i="11" s="1"/>
  <c r="AD1187" i="11" l="1"/>
  <c r="AE1187" i="11" s="1"/>
  <c r="A1188" i="11"/>
  <c r="AF1187" i="11"/>
  <c r="Z1188" i="11"/>
  <c r="AA1188" i="11" s="1"/>
  <c r="AB1188" i="11"/>
  <c r="AC1188" i="11" s="1"/>
  <c r="P1188" i="11" l="1"/>
  <c r="Q1188" i="11" s="1"/>
  <c r="R1188" i="11" s="1"/>
  <c r="F1188" i="11"/>
  <c r="G1188" i="11" s="1"/>
  <c r="H1188" i="11" s="1"/>
  <c r="K1188" i="11"/>
  <c r="L1188" i="11" s="1"/>
  <c r="M1188" i="11" s="1"/>
  <c r="U1188" i="11"/>
  <c r="V1188" i="11" s="1"/>
  <c r="W1188" i="11" s="1"/>
  <c r="AD1188" i="11" l="1"/>
  <c r="AE1188" i="11" s="1"/>
  <c r="A1189" i="11" l="1"/>
  <c r="AF1188" i="11"/>
  <c r="Z1189" i="11"/>
  <c r="AA1189" i="11" s="1"/>
  <c r="AB1189" i="11"/>
  <c r="AC1189" i="11" s="1"/>
  <c r="P1189" i="11" l="1"/>
  <c r="Q1189" i="11" s="1"/>
  <c r="R1189" i="11" s="1"/>
  <c r="F1189" i="11"/>
  <c r="G1189" i="11" s="1"/>
  <c r="H1189" i="11" s="1"/>
  <c r="K1189" i="11"/>
  <c r="L1189" i="11" s="1"/>
  <c r="M1189" i="11" s="1"/>
  <c r="U1189" i="11"/>
  <c r="V1189" i="11" s="1"/>
  <c r="W1189" i="11" s="1"/>
  <c r="AD1189" i="11" l="1"/>
  <c r="AE1189" i="11" s="1"/>
  <c r="A1190" i="11" l="1"/>
  <c r="D99" i="4" s="1"/>
  <c r="AF1189" i="11"/>
  <c r="Z1190" i="11"/>
  <c r="AA1190" i="11" s="1"/>
  <c r="AB1190" i="11"/>
  <c r="AC1190" i="11" s="1"/>
  <c r="F1190" i="11" l="1"/>
  <c r="G1190" i="11" s="1"/>
  <c r="H1190" i="11" s="1"/>
  <c r="P1190" i="11"/>
  <c r="Q1190" i="11" s="1"/>
  <c r="R1190" i="11" s="1"/>
  <c r="K1190" i="11"/>
  <c r="L1190" i="11" s="1"/>
  <c r="M1190" i="11" s="1"/>
  <c r="U1190" i="11"/>
  <c r="V1190" i="11" s="1"/>
  <c r="W1190" i="11" s="1"/>
  <c r="AD1190" i="11" l="1"/>
  <c r="AE1190" i="11" s="1"/>
  <c r="A1191" i="11" l="1"/>
  <c r="AF1190" i="11"/>
  <c r="Z1191" i="11"/>
  <c r="AA1191" i="11" s="1"/>
  <c r="AB1191" i="11"/>
  <c r="AC1191" i="11" s="1"/>
  <c r="F1191" i="11" l="1"/>
  <c r="G1191" i="11" s="1"/>
  <c r="H1191" i="11" s="1"/>
  <c r="K1191" i="11"/>
  <c r="L1191" i="11" s="1"/>
  <c r="M1191" i="11" s="1"/>
  <c r="P1191" i="11"/>
  <c r="Q1191" i="11" s="1"/>
  <c r="R1191" i="11" s="1"/>
  <c r="U1191" i="11"/>
  <c r="V1191" i="11" s="1"/>
  <c r="W1191" i="11" s="1"/>
  <c r="AD1191" i="11" l="1"/>
  <c r="AE1191" i="11" s="1"/>
  <c r="A1192" i="11" l="1"/>
  <c r="AF1191" i="11"/>
  <c r="Z1192" i="11"/>
  <c r="AA1192" i="11" s="1"/>
  <c r="AB1192" i="11"/>
  <c r="AC1192" i="11" s="1"/>
  <c r="P1192" i="11" l="1"/>
  <c r="Q1192" i="11" s="1"/>
  <c r="R1192" i="11" s="1"/>
  <c r="F1192" i="11"/>
  <c r="G1192" i="11" s="1"/>
  <c r="H1192" i="11" s="1"/>
  <c r="K1192" i="11"/>
  <c r="L1192" i="11" s="1"/>
  <c r="M1192" i="11" s="1"/>
  <c r="U1192" i="11"/>
  <c r="V1192" i="11" s="1"/>
  <c r="W1192" i="11" s="1"/>
  <c r="AD1192" i="11" l="1"/>
  <c r="AE1192" i="11" s="1"/>
  <c r="A1193" i="11" l="1"/>
  <c r="AF1192" i="11"/>
  <c r="Z1193" i="11"/>
  <c r="AA1193" i="11" s="1"/>
  <c r="AB1193" i="11"/>
  <c r="AC1193" i="11" s="1"/>
  <c r="P1193" i="11" l="1"/>
  <c r="Q1193" i="11" s="1"/>
  <c r="R1193" i="11" s="1"/>
  <c r="K1193" i="11"/>
  <c r="L1193" i="11" s="1"/>
  <c r="M1193" i="11" s="1"/>
  <c r="F1193" i="11"/>
  <c r="G1193" i="11" s="1"/>
  <c r="H1193" i="11" s="1"/>
  <c r="U1193" i="11"/>
  <c r="V1193" i="11" s="1"/>
  <c r="W1193" i="11" s="1"/>
  <c r="AD1193" i="11" l="1"/>
  <c r="AE1193" i="11" s="1"/>
  <c r="A1194" i="11"/>
  <c r="AF1193" i="11"/>
  <c r="Z1194" i="11"/>
  <c r="AA1194" i="11" s="1"/>
  <c r="AB1194" i="11"/>
  <c r="AC1194" i="11" s="1"/>
  <c r="K1194" i="11" l="1"/>
  <c r="L1194" i="11" s="1"/>
  <c r="M1194" i="11" s="1"/>
  <c r="P1194" i="11"/>
  <c r="Q1194" i="11" s="1"/>
  <c r="R1194" i="11" s="1"/>
  <c r="F1194" i="11"/>
  <c r="G1194" i="11" s="1"/>
  <c r="H1194" i="11" s="1"/>
  <c r="AD1194" i="11" s="1"/>
  <c r="AE1194" i="11" s="1"/>
  <c r="U1194" i="11"/>
  <c r="V1194" i="11" s="1"/>
  <c r="W1194" i="11" s="1"/>
  <c r="A1195" i="11" l="1"/>
  <c r="AF1194" i="11"/>
  <c r="Z1195" i="11"/>
  <c r="AA1195" i="11" s="1"/>
  <c r="AB1195" i="11"/>
  <c r="AC1195" i="11" s="1"/>
  <c r="K1195" i="11" l="1"/>
  <c r="L1195" i="11" s="1"/>
  <c r="M1195" i="11" s="1"/>
  <c r="P1195" i="11"/>
  <c r="Q1195" i="11" s="1"/>
  <c r="R1195" i="11" s="1"/>
  <c r="F1195" i="11"/>
  <c r="G1195" i="11" s="1"/>
  <c r="H1195" i="11" s="1"/>
  <c r="AD1195" i="11" s="1"/>
  <c r="AE1195" i="11" s="1"/>
  <c r="U1195" i="11"/>
  <c r="V1195" i="11" s="1"/>
  <c r="W1195" i="11" s="1"/>
  <c r="A1196" i="11" l="1"/>
  <c r="AF1195" i="11"/>
  <c r="Z1196" i="11"/>
  <c r="AA1196" i="11" s="1"/>
  <c r="AB1196" i="11"/>
  <c r="AC1196" i="11" s="1"/>
  <c r="P1196" i="11" l="1"/>
  <c r="Q1196" i="11" s="1"/>
  <c r="R1196" i="11" s="1"/>
  <c r="K1196" i="11"/>
  <c r="L1196" i="11" s="1"/>
  <c r="M1196" i="11" s="1"/>
  <c r="F1196" i="11"/>
  <c r="G1196" i="11" s="1"/>
  <c r="H1196" i="11" s="1"/>
  <c r="AD1196" i="11" s="1"/>
  <c r="AE1196" i="11" s="1"/>
  <c r="U1196" i="11"/>
  <c r="V1196" i="11" s="1"/>
  <c r="W1196" i="11" s="1"/>
  <c r="A1197" i="11" l="1"/>
  <c r="AF1196" i="11"/>
  <c r="Z1197" i="11"/>
  <c r="AA1197" i="11" s="1"/>
  <c r="AB1197" i="11"/>
  <c r="AC1197" i="11" s="1"/>
  <c r="P1197" i="11" l="1"/>
  <c r="Q1197" i="11" s="1"/>
  <c r="R1197" i="11" s="1"/>
  <c r="K1197" i="11"/>
  <c r="L1197" i="11" s="1"/>
  <c r="M1197" i="11" s="1"/>
  <c r="F1197" i="11"/>
  <c r="G1197" i="11" s="1"/>
  <c r="H1197" i="11" s="1"/>
  <c r="U1197" i="11"/>
  <c r="V1197" i="11" s="1"/>
  <c r="W1197" i="11" s="1"/>
  <c r="AD1197" i="11" l="1"/>
  <c r="AE1197" i="11" s="1"/>
  <c r="A1198" i="11" l="1"/>
  <c r="AF1197" i="11"/>
  <c r="Z1198" i="11"/>
  <c r="AA1198" i="11" s="1"/>
  <c r="AB1198" i="11"/>
  <c r="AC1198" i="11" s="1"/>
  <c r="F1198" i="11" l="1"/>
  <c r="G1198" i="11" s="1"/>
  <c r="H1198" i="11" s="1"/>
  <c r="P1198" i="11"/>
  <c r="Q1198" i="11" s="1"/>
  <c r="R1198" i="11" s="1"/>
  <c r="K1198" i="11"/>
  <c r="L1198" i="11" s="1"/>
  <c r="M1198" i="11" s="1"/>
  <c r="U1198" i="11"/>
  <c r="V1198" i="11" s="1"/>
  <c r="W1198" i="11" s="1"/>
  <c r="AD1198" i="11" l="1"/>
  <c r="AE1198" i="11" s="1"/>
  <c r="A1199" i="11" l="1"/>
  <c r="AF1198" i="11"/>
  <c r="Z1199" i="11"/>
  <c r="AA1199" i="11" s="1"/>
  <c r="AB1199" i="11"/>
  <c r="AC1199" i="11" s="1"/>
  <c r="P1199" i="11" l="1"/>
  <c r="Q1199" i="11" s="1"/>
  <c r="R1199" i="11" s="1"/>
  <c r="K1199" i="11"/>
  <c r="L1199" i="11" s="1"/>
  <c r="M1199" i="11" s="1"/>
  <c r="F1199" i="11"/>
  <c r="G1199" i="11" s="1"/>
  <c r="H1199" i="11" s="1"/>
  <c r="AD1199" i="11" s="1"/>
  <c r="AE1199" i="11" s="1"/>
  <c r="U1199" i="11"/>
  <c r="V1199" i="11" s="1"/>
  <c r="W1199" i="11" s="1"/>
  <c r="A1200" i="11" l="1"/>
  <c r="AF1199" i="11"/>
  <c r="Z1200" i="11"/>
  <c r="AA1200" i="11" s="1"/>
  <c r="AB1200" i="11"/>
  <c r="AC1200" i="11" s="1"/>
  <c r="F1200" i="11" l="1"/>
  <c r="G1200" i="11" s="1"/>
  <c r="H1200" i="11" s="1"/>
  <c r="P1200" i="11"/>
  <c r="Q1200" i="11" s="1"/>
  <c r="R1200" i="11" s="1"/>
  <c r="K1200" i="11"/>
  <c r="L1200" i="11" s="1"/>
  <c r="M1200" i="11" s="1"/>
  <c r="U1200" i="11"/>
  <c r="V1200" i="11" s="1"/>
  <c r="W1200" i="11" s="1"/>
  <c r="AD1200" i="11" l="1"/>
  <c r="AE1200" i="11" s="1"/>
  <c r="A1201" i="11" l="1"/>
  <c r="AF1200" i="11"/>
  <c r="Z1201" i="11"/>
  <c r="AA1201" i="11" s="1"/>
  <c r="AB1201" i="11"/>
  <c r="AC1201" i="11" s="1"/>
  <c r="K1201" i="11" l="1"/>
  <c r="L1201" i="11" s="1"/>
  <c r="M1201" i="11" s="1"/>
  <c r="F1201" i="11"/>
  <c r="G1201" i="11" s="1"/>
  <c r="H1201" i="11" s="1"/>
  <c r="P1201" i="11"/>
  <c r="Q1201" i="11" s="1"/>
  <c r="R1201" i="11" s="1"/>
  <c r="U1201" i="11"/>
  <c r="V1201" i="11" s="1"/>
  <c r="W1201" i="11" s="1"/>
  <c r="AD1201" i="11" l="1"/>
  <c r="AE1201" i="11" s="1"/>
  <c r="A1202" i="11" l="1"/>
  <c r="AF1201" i="11"/>
  <c r="Z1202" i="11"/>
  <c r="AA1202" i="11" s="1"/>
  <c r="AB1202" i="11"/>
  <c r="AC1202" i="11" s="1"/>
  <c r="P1202" i="11" l="1"/>
  <c r="Q1202" i="11" s="1"/>
  <c r="R1202" i="11" s="1"/>
  <c r="K1202" i="11"/>
  <c r="L1202" i="11" s="1"/>
  <c r="M1202" i="11" s="1"/>
  <c r="F1202" i="11"/>
  <c r="G1202" i="11" s="1"/>
  <c r="H1202" i="11" s="1"/>
  <c r="U1202" i="11"/>
  <c r="V1202" i="11" s="1"/>
  <c r="W1202" i="11" s="1"/>
  <c r="AD1202" i="11" l="1"/>
  <c r="AE1202" i="11" s="1"/>
  <c r="A1203" i="11" s="1"/>
  <c r="AB1203" i="11" l="1"/>
  <c r="AC1203" i="11" s="1"/>
  <c r="Z1203" i="11"/>
  <c r="AA1203" i="11" s="1"/>
  <c r="AF1202" i="11"/>
  <c r="K1203" i="11"/>
  <c r="L1203" i="11" s="1"/>
  <c r="M1203" i="11" s="1"/>
  <c r="P1203" i="11"/>
  <c r="Q1203" i="11" s="1"/>
  <c r="R1203" i="11" s="1"/>
  <c r="F1203" i="11"/>
  <c r="G1203" i="11" s="1"/>
  <c r="H1203" i="11" s="1"/>
  <c r="U1203" i="11"/>
  <c r="V1203" i="11" s="1"/>
  <c r="W1203" i="11" s="1"/>
  <c r="AD1203" i="11" l="1"/>
  <c r="AE1203" i="11" s="1"/>
  <c r="A1204" i="11"/>
  <c r="AF1203" i="11"/>
  <c r="Z1204" i="11"/>
  <c r="AA1204" i="11" s="1"/>
  <c r="AB1204" i="11"/>
  <c r="AC1204" i="11" s="1"/>
  <c r="P1204" i="11" l="1"/>
  <c r="Q1204" i="11" s="1"/>
  <c r="R1204" i="11" s="1"/>
  <c r="F1204" i="11"/>
  <c r="G1204" i="11" s="1"/>
  <c r="H1204" i="11" s="1"/>
  <c r="K1204" i="11"/>
  <c r="L1204" i="11" s="1"/>
  <c r="M1204" i="11" s="1"/>
  <c r="U1204" i="11"/>
  <c r="V1204" i="11" s="1"/>
  <c r="W1204" i="11" s="1"/>
  <c r="AD1204" i="11" l="1"/>
  <c r="AE1204" i="11" s="1"/>
  <c r="A1205" i="11" l="1"/>
  <c r="AF1204" i="11"/>
  <c r="Z1205" i="11"/>
  <c r="AA1205" i="11" s="1"/>
  <c r="AB1205" i="11"/>
  <c r="AC1205" i="11" s="1"/>
  <c r="P1205" i="11" l="1"/>
  <c r="Q1205" i="11" s="1"/>
  <c r="R1205" i="11" s="1"/>
  <c r="K1205" i="11"/>
  <c r="L1205" i="11" s="1"/>
  <c r="M1205" i="11" s="1"/>
  <c r="F1205" i="11"/>
  <c r="G1205" i="11" s="1"/>
  <c r="H1205" i="11" s="1"/>
  <c r="AD1205" i="11" s="1"/>
  <c r="AE1205" i="11" s="1"/>
  <c r="U1205" i="11"/>
  <c r="V1205" i="11" s="1"/>
  <c r="W1205" i="11" s="1"/>
  <c r="A1206" i="11" l="1"/>
  <c r="AF1205" i="11"/>
  <c r="Z1206" i="11"/>
  <c r="AA1206" i="11" s="1"/>
  <c r="AB1206" i="11"/>
  <c r="AC1206" i="11" s="1"/>
  <c r="P1206" i="11" l="1"/>
  <c r="Q1206" i="11" s="1"/>
  <c r="R1206" i="11" s="1"/>
  <c r="F1206" i="11"/>
  <c r="G1206" i="11" s="1"/>
  <c r="H1206" i="11" s="1"/>
  <c r="K1206" i="11"/>
  <c r="L1206" i="11" s="1"/>
  <c r="M1206" i="11" s="1"/>
  <c r="U1206" i="11"/>
  <c r="V1206" i="11" s="1"/>
  <c r="W1206" i="11" s="1"/>
  <c r="AD1206" i="11" l="1"/>
  <c r="AE1206" i="11" s="1"/>
  <c r="A1207" i="11" l="1"/>
  <c r="AF1206" i="11"/>
  <c r="Z1207" i="11"/>
  <c r="AA1207" i="11" s="1"/>
  <c r="AB1207" i="11"/>
  <c r="AC1207" i="11" s="1"/>
  <c r="P1207" i="11" l="1"/>
  <c r="Q1207" i="11" s="1"/>
  <c r="R1207" i="11" s="1"/>
  <c r="K1207" i="11"/>
  <c r="L1207" i="11" s="1"/>
  <c r="M1207" i="11" s="1"/>
  <c r="F1207" i="11"/>
  <c r="G1207" i="11" s="1"/>
  <c r="H1207" i="11" s="1"/>
  <c r="AD1207" i="11" s="1"/>
  <c r="AE1207" i="11" s="1"/>
  <c r="U1207" i="11"/>
  <c r="V1207" i="11" s="1"/>
  <c r="W1207" i="11" s="1"/>
  <c r="A1208" i="11" l="1"/>
  <c r="AF1207" i="11"/>
  <c r="Z1208" i="11"/>
  <c r="AA1208" i="11" s="1"/>
  <c r="AB1208" i="11"/>
  <c r="AC1208" i="11" s="1"/>
  <c r="F1208" i="11" l="1"/>
  <c r="G1208" i="11" s="1"/>
  <c r="H1208" i="11" s="1"/>
  <c r="P1208" i="11"/>
  <c r="Q1208" i="11" s="1"/>
  <c r="R1208" i="11" s="1"/>
  <c r="K1208" i="11"/>
  <c r="L1208" i="11" s="1"/>
  <c r="M1208" i="11" s="1"/>
  <c r="U1208" i="11"/>
  <c r="V1208" i="11" s="1"/>
  <c r="W1208" i="11" s="1"/>
  <c r="AD1208" i="11" l="1"/>
  <c r="AE1208" i="11" s="1"/>
  <c r="A1209" i="11" l="1"/>
  <c r="AF1208" i="11"/>
  <c r="Z1209" i="11"/>
  <c r="AA1209" i="11" s="1"/>
  <c r="AB1209" i="11"/>
  <c r="AC1209" i="11" s="1"/>
  <c r="K1209" i="11" l="1"/>
  <c r="L1209" i="11" s="1"/>
  <c r="M1209" i="11" s="1"/>
  <c r="F1209" i="11"/>
  <c r="G1209" i="11" s="1"/>
  <c r="H1209" i="11" s="1"/>
  <c r="P1209" i="11"/>
  <c r="Q1209" i="11" s="1"/>
  <c r="R1209" i="11" s="1"/>
  <c r="U1209" i="11"/>
  <c r="V1209" i="11" s="1"/>
  <c r="W1209" i="11" s="1"/>
  <c r="AD1209" i="11" l="1"/>
  <c r="AE1209" i="11" s="1"/>
  <c r="A1210" i="11" l="1"/>
  <c r="AF1209" i="11"/>
  <c r="Z1210" i="11"/>
  <c r="AA1210" i="11" s="1"/>
  <c r="AB1210" i="11"/>
  <c r="AC1210" i="11" s="1"/>
  <c r="K1210" i="11" l="1"/>
  <c r="L1210" i="11" s="1"/>
  <c r="M1210" i="11" s="1"/>
  <c r="P1210" i="11"/>
  <c r="Q1210" i="11" s="1"/>
  <c r="R1210" i="11" s="1"/>
  <c r="F1210" i="11"/>
  <c r="G1210" i="11" s="1"/>
  <c r="H1210" i="11" s="1"/>
  <c r="U1210" i="11"/>
  <c r="V1210" i="11" s="1"/>
  <c r="W1210" i="11" s="1"/>
  <c r="AD1210" i="11" l="1"/>
  <c r="AE1210" i="11" s="1"/>
  <c r="A1211" i="11" s="1"/>
  <c r="AB1211" i="11" l="1"/>
  <c r="AC1211" i="11" s="1"/>
  <c r="Z1211" i="11"/>
  <c r="AA1211" i="11" s="1"/>
  <c r="AF1210" i="11"/>
  <c r="U1211" i="11" s="1"/>
  <c r="V1211" i="11" s="1"/>
  <c r="W1211" i="11" s="1"/>
  <c r="K1211" i="11"/>
  <c r="L1211" i="11" s="1"/>
  <c r="M1211" i="11" s="1"/>
  <c r="P1211" i="11"/>
  <c r="Q1211" i="11" s="1"/>
  <c r="R1211" i="11" s="1"/>
  <c r="F1211" i="11"/>
  <c r="G1211" i="11" s="1"/>
  <c r="H1211" i="11" s="1"/>
  <c r="AD1211" i="11" l="1"/>
  <c r="AE1211" i="11" s="1"/>
  <c r="A1212" i="11" s="1"/>
  <c r="Z1212" i="11"/>
  <c r="AA1212" i="11" s="1"/>
  <c r="AB1212" i="11"/>
  <c r="AC1212" i="11" s="1"/>
  <c r="AF1211" i="11" l="1"/>
  <c r="P1212" i="11"/>
  <c r="Q1212" i="11" s="1"/>
  <c r="R1212" i="11" s="1"/>
  <c r="K1212" i="11"/>
  <c r="L1212" i="11" s="1"/>
  <c r="M1212" i="11" s="1"/>
  <c r="F1212" i="11"/>
  <c r="G1212" i="11" s="1"/>
  <c r="H1212" i="11" s="1"/>
  <c r="AD1212" i="11" s="1"/>
  <c r="AE1212" i="11" s="1"/>
  <c r="U1212" i="11"/>
  <c r="V1212" i="11" s="1"/>
  <c r="W1212" i="11" s="1"/>
  <c r="A1213" i="11" l="1"/>
  <c r="AF1212" i="11"/>
  <c r="Z1213" i="11"/>
  <c r="AA1213" i="11" s="1"/>
  <c r="AB1213" i="11"/>
  <c r="AC1213" i="11" s="1"/>
  <c r="P1213" i="11" l="1"/>
  <c r="Q1213" i="11" s="1"/>
  <c r="R1213" i="11" s="1"/>
  <c r="K1213" i="11"/>
  <c r="L1213" i="11" s="1"/>
  <c r="M1213" i="11" s="1"/>
  <c r="F1213" i="11"/>
  <c r="G1213" i="11" s="1"/>
  <c r="H1213" i="11" s="1"/>
  <c r="U1213" i="11"/>
  <c r="V1213" i="11" s="1"/>
  <c r="W1213" i="11" s="1"/>
  <c r="AD1213" i="11" l="1"/>
  <c r="AE1213" i="11" s="1"/>
  <c r="A1214" i="11" s="1"/>
  <c r="Z1214" i="11"/>
  <c r="AA1214" i="11" s="1"/>
  <c r="AB1214" i="11"/>
  <c r="AC1214" i="11" s="1"/>
  <c r="AF1213" i="11" l="1"/>
  <c r="P1214" i="11"/>
  <c r="Q1214" i="11" s="1"/>
  <c r="R1214" i="11" s="1"/>
  <c r="F1214" i="11"/>
  <c r="G1214" i="11" s="1"/>
  <c r="H1214" i="11" s="1"/>
  <c r="K1214" i="11"/>
  <c r="L1214" i="11" s="1"/>
  <c r="M1214" i="11" s="1"/>
  <c r="U1214" i="11"/>
  <c r="V1214" i="11" s="1"/>
  <c r="W1214" i="11" s="1"/>
  <c r="AD1214" i="11" l="1"/>
  <c r="AE1214" i="11" s="1"/>
  <c r="A1215" i="11" l="1"/>
  <c r="AF1214" i="11"/>
  <c r="Z1215" i="11"/>
  <c r="AA1215" i="11" s="1"/>
  <c r="AB1215" i="11"/>
  <c r="AC1215" i="11" s="1"/>
  <c r="P1215" i="11" l="1"/>
  <c r="Q1215" i="11" s="1"/>
  <c r="R1215" i="11" s="1"/>
  <c r="K1215" i="11"/>
  <c r="L1215" i="11" s="1"/>
  <c r="M1215" i="11" s="1"/>
  <c r="F1215" i="11"/>
  <c r="G1215" i="11" s="1"/>
  <c r="H1215" i="11" s="1"/>
  <c r="U1215" i="11"/>
  <c r="V1215" i="11" s="1"/>
  <c r="W1215" i="11" s="1"/>
  <c r="AD1215" i="11" l="1"/>
  <c r="AE1215" i="11" s="1"/>
  <c r="A1216" i="11" l="1"/>
  <c r="AF1215" i="11"/>
  <c r="Z1216" i="11"/>
  <c r="AA1216" i="11" s="1"/>
  <c r="AB1216" i="11"/>
  <c r="AC1216" i="11" s="1"/>
  <c r="F1216" i="11" l="1"/>
  <c r="G1216" i="11" s="1"/>
  <c r="H1216" i="11" s="1"/>
  <c r="P1216" i="11"/>
  <c r="Q1216" i="11" s="1"/>
  <c r="R1216" i="11" s="1"/>
  <c r="K1216" i="11"/>
  <c r="L1216" i="11" s="1"/>
  <c r="M1216" i="11" s="1"/>
  <c r="U1216" i="11"/>
  <c r="V1216" i="11" s="1"/>
  <c r="W1216" i="11" s="1"/>
  <c r="AD1216" i="11" l="1"/>
  <c r="AE1216" i="11" s="1"/>
  <c r="A1217" i="11" l="1"/>
  <c r="AF1216" i="11"/>
  <c r="Z1217" i="11"/>
  <c r="AA1217" i="11" s="1"/>
  <c r="AB1217" i="11"/>
  <c r="AC1217" i="11" s="1"/>
  <c r="K1217" i="11" l="1"/>
  <c r="L1217" i="11" s="1"/>
  <c r="M1217" i="11" s="1"/>
  <c r="F1217" i="11"/>
  <c r="G1217" i="11" s="1"/>
  <c r="H1217" i="11" s="1"/>
  <c r="P1217" i="11"/>
  <c r="Q1217" i="11" s="1"/>
  <c r="R1217" i="11" s="1"/>
  <c r="U1217" i="11"/>
  <c r="V1217" i="11" s="1"/>
  <c r="W1217" i="11" s="1"/>
  <c r="AD1217" i="11" l="1"/>
  <c r="AE1217" i="11" s="1"/>
  <c r="A1218" i="11" l="1"/>
  <c r="AF1217" i="11"/>
  <c r="Z1218" i="11"/>
  <c r="AA1218" i="11" s="1"/>
  <c r="AB1218" i="11"/>
  <c r="AC1218" i="11" s="1"/>
  <c r="K1218" i="11" l="1"/>
  <c r="L1218" i="11" s="1"/>
  <c r="M1218" i="11" s="1"/>
  <c r="P1218" i="11"/>
  <c r="Q1218" i="11" s="1"/>
  <c r="R1218" i="11" s="1"/>
  <c r="F1218" i="11"/>
  <c r="G1218" i="11" s="1"/>
  <c r="H1218" i="11" s="1"/>
  <c r="U1218" i="11"/>
  <c r="V1218" i="11" s="1"/>
  <c r="W1218" i="11" s="1"/>
  <c r="AD1218" i="11" l="1"/>
  <c r="AE1218" i="11" s="1"/>
  <c r="A1219" i="11"/>
  <c r="AF1218" i="11"/>
  <c r="Z1219" i="11"/>
  <c r="AA1219" i="11" s="1"/>
  <c r="AB1219" i="11"/>
  <c r="AC1219" i="11" s="1"/>
  <c r="K1219" i="11" l="1"/>
  <c r="L1219" i="11" s="1"/>
  <c r="M1219" i="11" s="1"/>
  <c r="P1219" i="11"/>
  <c r="Q1219" i="11" s="1"/>
  <c r="R1219" i="11" s="1"/>
  <c r="F1219" i="11"/>
  <c r="G1219" i="11" s="1"/>
  <c r="H1219" i="11" s="1"/>
  <c r="U1219" i="11"/>
  <c r="V1219" i="11" s="1"/>
  <c r="W1219" i="11" s="1"/>
  <c r="AD1219" i="11" l="1"/>
  <c r="AE1219" i="11" s="1"/>
  <c r="A1220" i="11" s="1"/>
  <c r="AB1220" i="11" l="1"/>
  <c r="AC1220" i="11" s="1"/>
  <c r="Z1220" i="11"/>
  <c r="AA1220" i="11" s="1"/>
  <c r="AF1219" i="11"/>
  <c r="U1220" i="11" s="1"/>
  <c r="V1220" i="11" s="1"/>
  <c r="W1220" i="11" s="1"/>
  <c r="P1220" i="11"/>
  <c r="Q1220" i="11" s="1"/>
  <c r="R1220" i="11" s="1"/>
  <c r="F1220" i="11"/>
  <c r="G1220" i="11" s="1"/>
  <c r="H1220" i="11" s="1"/>
  <c r="K1220" i="11"/>
  <c r="L1220" i="11" s="1"/>
  <c r="M1220" i="11" s="1"/>
  <c r="AD1220" i="11" l="1"/>
  <c r="AE1220" i="11" s="1"/>
  <c r="A1221" i="11" l="1"/>
  <c r="AF1220" i="11"/>
  <c r="Z1221" i="11"/>
  <c r="AA1221" i="11" s="1"/>
  <c r="AB1221" i="11"/>
  <c r="AC1221" i="11" s="1"/>
  <c r="P1221" i="11" l="1"/>
  <c r="Q1221" i="11" s="1"/>
  <c r="R1221" i="11" s="1"/>
  <c r="F1221" i="11"/>
  <c r="G1221" i="11" s="1"/>
  <c r="H1221" i="11" s="1"/>
  <c r="K1221" i="11"/>
  <c r="L1221" i="11" s="1"/>
  <c r="M1221" i="11" s="1"/>
  <c r="U1221" i="11"/>
  <c r="V1221" i="11" s="1"/>
  <c r="W1221" i="11" s="1"/>
  <c r="AD1221" i="11" l="1"/>
  <c r="AE1221" i="11" s="1"/>
  <c r="A1222" i="11" l="1"/>
  <c r="AF1221" i="11"/>
  <c r="Z1222" i="11"/>
  <c r="AA1222" i="11" s="1"/>
  <c r="AB1222" i="11"/>
  <c r="AC1222" i="11" s="1"/>
  <c r="P1222" i="11" l="1"/>
  <c r="Q1222" i="11" s="1"/>
  <c r="R1222" i="11" s="1"/>
  <c r="F1222" i="11"/>
  <c r="G1222" i="11" s="1"/>
  <c r="H1222" i="11" s="1"/>
  <c r="K1222" i="11"/>
  <c r="L1222" i="11" s="1"/>
  <c r="M1222" i="11" s="1"/>
  <c r="U1222" i="11"/>
  <c r="V1222" i="11" s="1"/>
  <c r="W1222" i="11" s="1"/>
  <c r="AD1222" i="11" l="1"/>
  <c r="AE1222" i="11" s="1"/>
  <c r="A1223" i="11" l="1"/>
  <c r="AF1222" i="11"/>
  <c r="Z1223" i="11"/>
  <c r="AA1223" i="11" s="1"/>
  <c r="AB1223" i="11"/>
  <c r="AC1223" i="11" s="1"/>
  <c r="P1223" i="11" l="1"/>
  <c r="Q1223" i="11" s="1"/>
  <c r="R1223" i="11" s="1"/>
  <c r="K1223" i="11"/>
  <c r="L1223" i="11" s="1"/>
  <c r="M1223" i="11" s="1"/>
  <c r="F1223" i="11"/>
  <c r="G1223" i="11" s="1"/>
  <c r="H1223" i="11" s="1"/>
  <c r="AD1223" i="11" s="1"/>
  <c r="AE1223" i="11" s="1"/>
  <c r="U1223" i="11"/>
  <c r="V1223" i="11" s="1"/>
  <c r="W1223" i="11" s="1"/>
  <c r="A1224" i="11" l="1"/>
  <c r="AF1223" i="11"/>
  <c r="AB1224" i="11"/>
  <c r="AC1224" i="11" s="1"/>
  <c r="Z1224" i="11"/>
  <c r="AA1224" i="11" s="1"/>
  <c r="F1224" i="11" l="1"/>
  <c r="G1224" i="11" s="1"/>
  <c r="H1224" i="11" s="1"/>
  <c r="P1224" i="11"/>
  <c r="Q1224" i="11" s="1"/>
  <c r="R1224" i="11" s="1"/>
  <c r="K1224" i="11"/>
  <c r="L1224" i="11" s="1"/>
  <c r="M1224" i="11" s="1"/>
  <c r="U1224" i="11"/>
  <c r="V1224" i="11" s="1"/>
  <c r="W1224" i="11" s="1"/>
  <c r="AD1224" i="11" l="1"/>
  <c r="AE1224" i="11" s="1"/>
  <c r="A1225" i="11" l="1"/>
  <c r="AF1224" i="11"/>
  <c r="Z1225" i="11"/>
  <c r="AA1225" i="11" s="1"/>
  <c r="AB1225" i="11"/>
  <c r="AC1225" i="11" s="1"/>
  <c r="K1225" i="11" l="1"/>
  <c r="L1225" i="11" s="1"/>
  <c r="M1225" i="11" s="1"/>
  <c r="F1225" i="11"/>
  <c r="G1225" i="11" s="1"/>
  <c r="H1225" i="11" s="1"/>
  <c r="P1225" i="11"/>
  <c r="Q1225" i="11" s="1"/>
  <c r="R1225" i="11" s="1"/>
  <c r="U1225" i="11"/>
  <c r="V1225" i="11" s="1"/>
  <c r="W1225" i="11" s="1"/>
  <c r="AD1225" i="11" l="1"/>
  <c r="AE1225" i="11" s="1"/>
  <c r="A1226" i="11" l="1"/>
  <c r="AF1225" i="11"/>
  <c r="AB1226" i="11"/>
  <c r="AC1226" i="11" s="1"/>
  <c r="Z1226" i="11"/>
  <c r="AA1226" i="11" s="1"/>
  <c r="F1226" i="11" l="1"/>
  <c r="G1226" i="11" s="1"/>
  <c r="H1226" i="11" s="1"/>
  <c r="P1226" i="11"/>
  <c r="Q1226" i="11" s="1"/>
  <c r="R1226" i="11" s="1"/>
  <c r="K1226" i="11"/>
  <c r="L1226" i="11" s="1"/>
  <c r="M1226" i="11" s="1"/>
  <c r="U1226" i="11"/>
  <c r="V1226" i="11" s="1"/>
  <c r="W1226" i="11" s="1"/>
  <c r="AD1226" i="11" l="1"/>
  <c r="AE1226" i="11" s="1"/>
  <c r="A1227" i="11" l="1"/>
  <c r="AF1226" i="11"/>
  <c r="Z1227" i="11"/>
  <c r="AA1227" i="11" s="1"/>
  <c r="AB1227" i="11"/>
  <c r="AC1227" i="11" s="1"/>
  <c r="F1227" i="11" l="1"/>
  <c r="G1227" i="11" s="1"/>
  <c r="H1227" i="11" s="1"/>
  <c r="P1227" i="11"/>
  <c r="Q1227" i="11" s="1"/>
  <c r="R1227" i="11" s="1"/>
  <c r="K1227" i="11"/>
  <c r="L1227" i="11" s="1"/>
  <c r="M1227" i="11" s="1"/>
  <c r="U1227" i="11"/>
  <c r="V1227" i="11" s="1"/>
  <c r="W1227" i="11" s="1"/>
  <c r="AD1227" i="11" l="1"/>
  <c r="AE1227" i="11" s="1"/>
  <c r="A1228" i="11" l="1"/>
  <c r="AF1227" i="11"/>
  <c r="Z1228" i="11"/>
  <c r="AA1228" i="11" s="1"/>
  <c r="AB1228" i="11"/>
  <c r="AC1228" i="11" s="1"/>
  <c r="P1228" i="11" l="1"/>
  <c r="Q1228" i="11" s="1"/>
  <c r="R1228" i="11" s="1"/>
  <c r="K1228" i="11"/>
  <c r="L1228" i="11" s="1"/>
  <c r="M1228" i="11" s="1"/>
  <c r="F1228" i="11"/>
  <c r="G1228" i="11" s="1"/>
  <c r="H1228" i="11" s="1"/>
  <c r="AD1228" i="11" s="1"/>
  <c r="AE1228" i="11" s="1"/>
  <c r="U1228" i="11"/>
  <c r="V1228" i="11" s="1"/>
  <c r="W1228" i="11" s="1"/>
  <c r="A1229" i="11" l="1"/>
  <c r="AF1228" i="11"/>
  <c r="AB1229" i="11"/>
  <c r="AC1229" i="11" s="1"/>
  <c r="Z1229" i="11"/>
  <c r="AA1229" i="11" s="1"/>
  <c r="P1229" i="11" l="1"/>
  <c r="Q1229" i="11" s="1"/>
  <c r="R1229" i="11" s="1"/>
  <c r="F1229" i="11"/>
  <c r="G1229" i="11" s="1"/>
  <c r="H1229" i="11" s="1"/>
  <c r="K1229" i="11"/>
  <c r="L1229" i="11" s="1"/>
  <c r="M1229" i="11" s="1"/>
  <c r="U1229" i="11"/>
  <c r="V1229" i="11" s="1"/>
  <c r="W1229" i="11" s="1"/>
  <c r="AD1229" i="11" l="1"/>
  <c r="AE1229" i="11" s="1"/>
  <c r="A1230" i="11" l="1"/>
  <c r="AF1229" i="11"/>
  <c r="Z1230" i="11"/>
  <c r="AA1230" i="11" s="1"/>
  <c r="AB1230" i="11"/>
  <c r="AC1230" i="11" s="1"/>
  <c r="K1230" i="11" l="1"/>
  <c r="L1230" i="11" s="1"/>
  <c r="M1230" i="11" s="1"/>
  <c r="F1230" i="11"/>
  <c r="G1230" i="11" s="1"/>
  <c r="H1230" i="11" s="1"/>
  <c r="P1230" i="11"/>
  <c r="Q1230" i="11" s="1"/>
  <c r="R1230" i="11" s="1"/>
  <c r="U1230" i="11"/>
  <c r="V1230" i="11" s="1"/>
  <c r="W1230" i="11" s="1"/>
  <c r="AD1230" i="11" l="1"/>
  <c r="AE1230" i="11" s="1"/>
  <c r="A1231" i="11" l="1"/>
  <c r="AF1230" i="11"/>
  <c r="Z1231" i="11"/>
  <c r="AA1231" i="11" s="1"/>
  <c r="AB1231" i="11"/>
  <c r="AC1231" i="11" s="1"/>
  <c r="K1231" i="11" l="1"/>
  <c r="L1231" i="11" s="1"/>
  <c r="M1231" i="11" s="1"/>
  <c r="F1231" i="11"/>
  <c r="G1231" i="11" s="1"/>
  <c r="H1231" i="11" s="1"/>
  <c r="P1231" i="11"/>
  <c r="Q1231" i="11" s="1"/>
  <c r="R1231" i="11" s="1"/>
  <c r="U1231" i="11"/>
  <c r="V1231" i="11" s="1"/>
  <c r="W1231" i="11" s="1"/>
  <c r="AD1231" i="11" l="1"/>
  <c r="AE1231" i="11" s="1"/>
  <c r="A1232" i="11" l="1"/>
  <c r="AF1231" i="11"/>
  <c r="AB1232" i="11"/>
  <c r="AC1232" i="11" s="1"/>
  <c r="Z1232" i="11"/>
  <c r="AA1232" i="11" s="1"/>
  <c r="P1232" i="11" l="1"/>
  <c r="Q1232" i="11" s="1"/>
  <c r="R1232" i="11" s="1"/>
  <c r="K1232" i="11"/>
  <c r="L1232" i="11" s="1"/>
  <c r="M1232" i="11" s="1"/>
  <c r="F1232" i="11"/>
  <c r="G1232" i="11" s="1"/>
  <c r="H1232" i="11" s="1"/>
  <c r="AD1232" i="11" s="1"/>
  <c r="AE1232" i="11" s="1"/>
  <c r="U1232" i="11"/>
  <c r="V1232" i="11" s="1"/>
  <c r="W1232" i="11" s="1"/>
  <c r="A1233" i="11" l="1"/>
  <c r="AF1232" i="11"/>
  <c r="AB1233" i="11"/>
  <c r="AC1233" i="11" s="1"/>
  <c r="Z1233" i="11"/>
  <c r="AA1233" i="11" s="1"/>
  <c r="F1233" i="11" l="1"/>
  <c r="G1233" i="11" s="1"/>
  <c r="H1233" i="11" s="1"/>
  <c r="P1233" i="11"/>
  <c r="Q1233" i="11" s="1"/>
  <c r="R1233" i="11" s="1"/>
  <c r="K1233" i="11"/>
  <c r="L1233" i="11" s="1"/>
  <c r="M1233" i="11" s="1"/>
  <c r="U1233" i="11"/>
  <c r="V1233" i="11" s="1"/>
  <c r="W1233" i="11" s="1"/>
  <c r="AD1233" i="11" l="1"/>
  <c r="AE1233" i="11" s="1"/>
  <c r="A1234" i="11" l="1"/>
  <c r="AF1233" i="11"/>
  <c r="Z1234" i="11"/>
  <c r="AA1234" i="11" s="1"/>
  <c r="AB1234" i="11"/>
  <c r="AC1234" i="11" s="1"/>
  <c r="P1234" i="11" l="1"/>
  <c r="Q1234" i="11" s="1"/>
  <c r="R1234" i="11" s="1"/>
  <c r="K1234" i="11"/>
  <c r="L1234" i="11" s="1"/>
  <c r="M1234" i="11" s="1"/>
  <c r="F1234" i="11"/>
  <c r="G1234" i="11" s="1"/>
  <c r="H1234" i="11" s="1"/>
  <c r="AD1234" i="11" s="1"/>
  <c r="AE1234" i="11" s="1"/>
  <c r="U1234" i="11"/>
  <c r="V1234" i="11" s="1"/>
  <c r="W1234" i="11" s="1"/>
  <c r="A1235" i="11" l="1"/>
  <c r="AF1234" i="11"/>
  <c r="AB1235" i="11"/>
  <c r="AC1235" i="11" s="1"/>
  <c r="Z1235" i="11"/>
  <c r="AA1235" i="11" s="1"/>
  <c r="P1235" i="11" l="1"/>
  <c r="Q1235" i="11" s="1"/>
  <c r="R1235" i="11" s="1"/>
  <c r="F1235" i="11"/>
  <c r="G1235" i="11" s="1"/>
  <c r="H1235" i="11" s="1"/>
  <c r="K1235" i="11"/>
  <c r="L1235" i="11" s="1"/>
  <c r="M1235" i="11" s="1"/>
  <c r="U1235" i="11"/>
  <c r="V1235" i="11" s="1"/>
  <c r="W1235" i="11" s="1"/>
  <c r="AD1235" i="11" l="1"/>
  <c r="AE1235" i="11" s="1"/>
  <c r="A1236" i="11" l="1"/>
  <c r="AF1235" i="11"/>
  <c r="Z1236" i="11"/>
  <c r="AA1236" i="11" s="1"/>
  <c r="AB1236" i="11"/>
  <c r="AC1236" i="11" s="1"/>
  <c r="P1236" i="11" l="1"/>
  <c r="Q1236" i="11" s="1"/>
  <c r="R1236" i="11" s="1"/>
  <c r="K1236" i="11"/>
  <c r="L1236" i="11" s="1"/>
  <c r="M1236" i="11" s="1"/>
  <c r="F1236" i="11"/>
  <c r="G1236" i="11" s="1"/>
  <c r="H1236" i="11" s="1"/>
  <c r="AD1236" i="11" s="1"/>
  <c r="AE1236" i="11" s="1"/>
  <c r="U1236" i="11"/>
  <c r="V1236" i="11" s="1"/>
  <c r="W1236" i="11" s="1"/>
  <c r="A1237" i="11" l="1"/>
  <c r="AF1236" i="11"/>
  <c r="AB1237" i="11"/>
  <c r="AC1237" i="11" s="1"/>
  <c r="Z1237" i="11"/>
  <c r="AA1237" i="11" s="1"/>
  <c r="P1237" i="11" l="1"/>
  <c r="Q1237" i="11" s="1"/>
  <c r="R1237" i="11" s="1"/>
  <c r="F1237" i="11"/>
  <c r="G1237" i="11" s="1"/>
  <c r="H1237" i="11" s="1"/>
  <c r="K1237" i="11"/>
  <c r="L1237" i="11" s="1"/>
  <c r="M1237" i="11" s="1"/>
  <c r="U1237" i="11"/>
  <c r="V1237" i="11" s="1"/>
  <c r="W1237" i="11" s="1"/>
  <c r="AD1237" i="11" l="1"/>
  <c r="AE1237" i="11" s="1"/>
  <c r="A1238" i="11" l="1"/>
  <c r="AF1237" i="11"/>
  <c r="Z1238" i="11"/>
  <c r="AA1238" i="11" s="1"/>
  <c r="AB1238" i="11"/>
  <c r="AC1238" i="11" s="1"/>
  <c r="K1238" i="11" l="1"/>
  <c r="L1238" i="11" s="1"/>
  <c r="M1238" i="11" s="1"/>
  <c r="P1238" i="11"/>
  <c r="Q1238" i="11" s="1"/>
  <c r="R1238" i="11" s="1"/>
  <c r="F1238" i="11"/>
  <c r="G1238" i="11" s="1"/>
  <c r="H1238" i="11" s="1"/>
  <c r="AD1238" i="11" s="1"/>
  <c r="AE1238" i="11" s="1"/>
  <c r="U1238" i="11"/>
  <c r="V1238" i="11" s="1"/>
  <c r="W1238" i="11" s="1"/>
  <c r="A1239" i="11" l="1"/>
  <c r="AF1238" i="11"/>
  <c r="Z1239" i="11"/>
  <c r="AA1239" i="11" s="1"/>
  <c r="AB1239" i="11"/>
  <c r="AC1239" i="11" s="1"/>
  <c r="K1239" i="11" l="1"/>
  <c r="L1239" i="11" s="1"/>
  <c r="M1239" i="11" s="1"/>
  <c r="P1239" i="11"/>
  <c r="Q1239" i="11" s="1"/>
  <c r="R1239" i="11" s="1"/>
  <c r="F1239" i="11"/>
  <c r="G1239" i="11" s="1"/>
  <c r="H1239" i="11" s="1"/>
  <c r="AD1239" i="11" s="1"/>
  <c r="AE1239" i="11" s="1"/>
  <c r="U1239" i="11"/>
  <c r="V1239" i="11" s="1"/>
  <c r="W1239" i="11" s="1"/>
  <c r="A1240" i="11" l="1"/>
  <c r="AF1239" i="11"/>
  <c r="AB1240" i="11"/>
  <c r="AC1240" i="11" s="1"/>
  <c r="Z1240" i="11"/>
  <c r="AA1240" i="11" s="1"/>
  <c r="P1240" i="11" l="1"/>
  <c r="Q1240" i="11" s="1"/>
  <c r="R1240" i="11" s="1"/>
  <c r="K1240" i="11"/>
  <c r="L1240" i="11" s="1"/>
  <c r="M1240" i="11" s="1"/>
  <c r="F1240" i="11"/>
  <c r="G1240" i="11" s="1"/>
  <c r="H1240" i="11" s="1"/>
  <c r="AD1240" i="11" s="1"/>
  <c r="AE1240" i="11" s="1"/>
  <c r="U1240" i="11"/>
  <c r="V1240" i="11" s="1"/>
  <c r="W1240" i="11" s="1"/>
  <c r="A1241" i="11" l="1"/>
  <c r="AF1240" i="11"/>
  <c r="AB1241" i="11"/>
  <c r="AC1241" i="11" s="1"/>
  <c r="Z1241" i="11"/>
  <c r="AA1241" i="11" s="1"/>
  <c r="P1241" i="11" l="1"/>
  <c r="Q1241" i="11" s="1"/>
  <c r="R1241" i="11" s="1"/>
  <c r="F1241" i="11"/>
  <c r="G1241" i="11" s="1"/>
  <c r="H1241" i="11" s="1"/>
  <c r="K1241" i="11"/>
  <c r="L1241" i="11" s="1"/>
  <c r="M1241" i="11" s="1"/>
  <c r="U1241" i="11"/>
  <c r="V1241" i="11" s="1"/>
  <c r="W1241" i="11" s="1"/>
  <c r="AD1241" i="11" l="1"/>
  <c r="AE1241" i="11" s="1"/>
  <c r="A1242" i="11" l="1"/>
  <c r="AF1241" i="11"/>
  <c r="AB1242" i="11"/>
  <c r="AC1242" i="11" s="1"/>
  <c r="Z1242" i="11"/>
  <c r="AA1242" i="11" s="1"/>
  <c r="P1242" i="11" l="1"/>
  <c r="Q1242" i="11" s="1"/>
  <c r="R1242" i="11" s="1"/>
  <c r="F1242" i="11"/>
  <c r="G1242" i="11" s="1"/>
  <c r="H1242" i="11" s="1"/>
  <c r="K1242" i="11"/>
  <c r="L1242" i="11" s="1"/>
  <c r="M1242" i="11" s="1"/>
  <c r="U1242" i="11"/>
  <c r="V1242" i="11" s="1"/>
  <c r="W1242" i="11" s="1"/>
  <c r="AD1242" i="11" l="1"/>
  <c r="AE1242" i="11" s="1"/>
  <c r="A1243" i="11" l="1"/>
  <c r="AF1242" i="11"/>
  <c r="Z1243" i="11"/>
  <c r="AA1243" i="11" s="1"/>
  <c r="AB1243" i="11"/>
  <c r="AC1243" i="11" s="1"/>
  <c r="P1243" i="11" l="1"/>
  <c r="Q1243" i="11" s="1"/>
  <c r="R1243" i="11" s="1"/>
  <c r="F1243" i="11"/>
  <c r="G1243" i="11" s="1"/>
  <c r="H1243" i="11" s="1"/>
  <c r="K1243" i="11"/>
  <c r="L1243" i="11" s="1"/>
  <c r="M1243" i="11" s="1"/>
  <c r="U1243" i="11"/>
  <c r="V1243" i="11" s="1"/>
  <c r="W1243" i="11" s="1"/>
  <c r="AD1243" i="11" l="1"/>
  <c r="AE1243" i="11" s="1"/>
  <c r="A1244" i="11" s="1"/>
  <c r="Z1244" i="11" l="1"/>
  <c r="AA1244" i="11" s="1"/>
  <c r="AB1244" i="11"/>
  <c r="AC1244" i="11" s="1"/>
  <c r="AF1243" i="11"/>
  <c r="U1244" i="11" s="1"/>
  <c r="V1244" i="11" s="1"/>
  <c r="W1244" i="11" s="1"/>
  <c r="P1244" i="11"/>
  <c r="Q1244" i="11" s="1"/>
  <c r="R1244" i="11" s="1"/>
  <c r="K1244" i="11"/>
  <c r="L1244" i="11" s="1"/>
  <c r="M1244" i="11" s="1"/>
  <c r="F1244" i="11"/>
  <c r="G1244" i="11" s="1"/>
  <c r="H1244" i="11" s="1"/>
  <c r="AD1244" i="11" l="1"/>
  <c r="AE1244" i="11" s="1"/>
  <c r="A1245" i="11" s="1"/>
  <c r="Z1245" i="11"/>
  <c r="AA1245" i="11" s="1"/>
  <c r="AB1245" i="11" l="1"/>
  <c r="AC1245" i="11" s="1"/>
  <c r="AF1244" i="11"/>
  <c r="P1245" i="11"/>
  <c r="Q1245" i="11" s="1"/>
  <c r="R1245" i="11" s="1"/>
  <c r="F1245" i="11"/>
  <c r="G1245" i="11" s="1"/>
  <c r="H1245" i="11" s="1"/>
  <c r="K1245" i="11"/>
  <c r="L1245" i="11" s="1"/>
  <c r="M1245" i="11" s="1"/>
  <c r="U1245" i="11"/>
  <c r="V1245" i="11" s="1"/>
  <c r="W1245" i="11" s="1"/>
  <c r="AD1245" i="11" l="1"/>
  <c r="AE1245" i="11" s="1"/>
  <c r="A1246" i="11" l="1"/>
  <c r="AF1245" i="11"/>
  <c r="Z1246" i="11"/>
  <c r="AA1246" i="11" s="1"/>
  <c r="AB1246" i="11"/>
  <c r="AC1246" i="11" s="1"/>
  <c r="K1246" i="11" l="1"/>
  <c r="L1246" i="11" s="1"/>
  <c r="M1246" i="11" s="1"/>
  <c r="P1246" i="11"/>
  <c r="Q1246" i="11" s="1"/>
  <c r="R1246" i="11" s="1"/>
  <c r="F1246" i="11"/>
  <c r="G1246" i="11" s="1"/>
  <c r="H1246" i="11" s="1"/>
  <c r="U1246" i="11"/>
  <c r="V1246" i="11" s="1"/>
  <c r="W1246" i="11" s="1"/>
  <c r="AD1246" i="11" l="1"/>
  <c r="AE1246" i="11" s="1"/>
  <c r="A1247" i="11" s="1"/>
  <c r="Z1247" i="11"/>
  <c r="AA1247" i="11" s="1"/>
  <c r="AB1247" i="11" l="1"/>
  <c r="AC1247" i="11" s="1"/>
  <c r="AF1246" i="11"/>
  <c r="F1247" i="11"/>
  <c r="G1247" i="11" s="1"/>
  <c r="H1247" i="11" s="1"/>
  <c r="K1247" i="11"/>
  <c r="L1247" i="11" s="1"/>
  <c r="M1247" i="11" s="1"/>
  <c r="P1247" i="11"/>
  <c r="Q1247" i="11" s="1"/>
  <c r="R1247" i="11" s="1"/>
  <c r="U1247" i="11"/>
  <c r="V1247" i="11" s="1"/>
  <c r="W1247" i="11" s="1"/>
  <c r="AD1247" i="11" l="1"/>
  <c r="AE1247" i="11" s="1"/>
  <c r="A1248" i="11" l="1"/>
  <c r="AF1247" i="11"/>
  <c r="Z1248" i="11"/>
  <c r="AA1248" i="11" s="1"/>
  <c r="AB1248" i="11"/>
  <c r="AC1248" i="11" s="1"/>
  <c r="P1248" i="11" l="1"/>
  <c r="Q1248" i="11" s="1"/>
  <c r="R1248" i="11" s="1"/>
  <c r="K1248" i="11"/>
  <c r="L1248" i="11" s="1"/>
  <c r="M1248" i="11" s="1"/>
  <c r="F1248" i="11"/>
  <c r="G1248" i="11" s="1"/>
  <c r="H1248" i="11" s="1"/>
  <c r="AD1248" i="11" s="1"/>
  <c r="AE1248" i="11" s="1"/>
  <c r="U1248" i="11"/>
  <c r="V1248" i="11" s="1"/>
  <c r="W1248" i="11" s="1"/>
  <c r="A1249" i="11" l="1"/>
  <c r="AF1248" i="11"/>
  <c r="Z1249" i="11"/>
  <c r="AA1249" i="11" s="1"/>
  <c r="AB1249" i="11"/>
  <c r="AC1249" i="11" s="1"/>
  <c r="P1249" i="11" l="1"/>
  <c r="Q1249" i="11" s="1"/>
  <c r="R1249" i="11" s="1"/>
  <c r="K1249" i="11"/>
  <c r="L1249" i="11" s="1"/>
  <c r="M1249" i="11" s="1"/>
  <c r="F1249" i="11"/>
  <c r="G1249" i="11" s="1"/>
  <c r="H1249" i="11" s="1"/>
  <c r="U1249" i="11"/>
  <c r="V1249" i="11" s="1"/>
  <c r="W1249" i="11" s="1"/>
  <c r="AD1249" i="11" l="1"/>
  <c r="AE1249" i="11" s="1"/>
  <c r="A1250" i="11" s="1"/>
  <c r="D100" i="4" s="1"/>
  <c r="AB1250" i="11" l="1"/>
  <c r="AC1250" i="11" s="1"/>
  <c r="Z1250" i="11"/>
  <c r="AA1250" i="11" s="1"/>
  <c r="AF1249" i="11"/>
  <c r="F1250" i="11"/>
  <c r="G1250" i="11" s="1"/>
  <c r="H1250" i="11" s="1"/>
  <c r="P1250" i="11"/>
  <c r="Q1250" i="11" s="1"/>
  <c r="R1250" i="11" s="1"/>
  <c r="K1250" i="11"/>
  <c r="L1250" i="11" s="1"/>
  <c r="M1250" i="11" s="1"/>
  <c r="U1250" i="11"/>
  <c r="V1250" i="11" s="1"/>
  <c r="W1250" i="11" s="1"/>
  <c r="AD1250" i="11" l="1"/>
  <c r="AE1250" i="11" s="1"/>
  <c r="A1251" i="11" l="1"/>
  <c r="AF1250" i="11"/>
  <c r="Z1251" i="11"/>
  <c r="AA1251" i="11" s="1"/>
  <c r="AB1251" i="11"/>
  <c r="AC1251" i="11" s="1"/>
  <c r="P1251" i="11" l="1"/>
  <c r="Q1251" i="11" s="1"/>
  <c r="R1251" i="11" s="1"/>
  <c r="F1251" i="11"/>
  <c r="G1251" i="11" s="1"/>
  <c r="H1251" i="11" s="1"/>
  <c r="K1251" i="11"/>
  <c r="L1251" i="11" s="1"/>
  <c r="M1251" i="11" s="1"/>
  <c r="U1251" i="11"/>
  <c r="V1251" i="11" s="1"/>
  <c r="W1251" i="11" s="1"/>
  <c r="AD1251" i="11" l="1"/>
  <c r="AE1251" i="11" s="1"/>
  <c r="A1252" i="11" l="1"/>
  <c r="AF1251" i="11"/>
  <c r="AB1252" i="11"/>
  <c r="AC1252" i="11" s="1"/>
  <c r="Z1252" i="11"/>
  <c r="AA1252" i="11" s="1"/>
  <c r="F1252" i="11" l="1"/>
  <c r="G1252" i="11" s="1"/>
  <c r="H1252" i="11" s="1"/>
  <c r="P1252" i="11"/>
  <c r="Q1252" i="11" s="1"/>
  <c r="R1252" i="11" s="1"/>
  <c r="K1252" i="11"/>
  <c r="L1252" i="11" s="1"/>
  <c r="M1252" i="11" s="1"/>
  <c r="U1252" i="11"/>
  <c r="V1252" i="11" s="1"/>
  <c r="W1252" i="11" s="1"/>
  <c r="AD1252" i="11" l="1"/>
  <c r="AE1252" i="11" s="1"/>
  <c r="A1253" i="11" l="1"/>
  <c r="AF1252" i="11"/>
  <c r="AB1253" i="11"/>
  <c r="AC1253" i="11" s="1"/>
  <c r="Z1253" i="11"/>
  <c r="AA1253" i="11" s="1"/>
  <c r="P1253" i="11" l="1"/>
  <c r="Q1253" i="11" s="1"/>
  <c r="R1253" i="11" s="1"/>
  <c r="K1253" i="11"/>
  <c r="L1253" i="11" s="1"/>
  <c r="M1253" i="11" s="1"/>
  <c r="F1253" i="11"/>
  <c r="G1253" i="11" s="1"/>
  <c r="H1253" i="11" s="1"/>
  <c r="AD1253" i="11" s="1"/>
  <c r="AE1253" i="11" s="1"/>
  <c r="U1253" i="11"/>
  <c r="V1253" i="11" s="1"/>
  <c r="W1253" i="11" s="1"/>
  <c r="A1254" i="11" l="1"/>
  <c r="AF1253" i="11"/>
  <c r="Z1254" i="11"/>
  <c r="AA1254" i="11" s="1"/>
  <c r="AB1254" i="11"/>
  <c r="AC1254" i="11" s="1"/>
  <c r="K1254" i="11" l="1"/>
  <c r="L1254" i="11" s="1"/>
  <c r="M1254" i="11" s="1"/>
  <c r="P1254" i="11"/>
  <c r="Q1254" i="11" s="1"/>
  <c r="R1254" i="11" s="1"/>
  <c r="F1254" i="11"/>
  <c r="G1254" i="11" s="1"/>
  <c r="H1254" i="11" s="1"/>
  <c r="U1254" i="11"/>
  <c r="V1254" i="11" s="1"/>
  <c r="W1254" i="11" s="1"/>
  <c r="AD1254" i="11" l="1"/>
  <c r="AE1254" i="11" s="1"/>
  <c r="A1255" i="11"/>
  <c r="AF1254" i="11"/>
  <c r="Z1255" i="11"/>
  <c r="AA1255" i="11" s="1"/>
  <c r="AB1255" i="11"/>
  <c r="AC1255" i="11" s="1"/>
  <c r="K1255" i="11" l="1"/>
  <c r="L1255" i="11" s="1"/>
  <c r="M1255" i="11" s="1"/>
  <c r="F1255" i="11"/>
  <c r="G1255" i="11" s="1"/>
  <c r="H1255" i="11" s="1"/>
  <c r="P1255" i="11"/>
  <c r="Q1255" i="11" s="1"/>
  <c r="R1255" i="11" s="1"/>
  <c r="U1255" i="11"/>
  <c r="V1255" i="11" s="1"/>
  <c r="W1255" i="11" s="1"/>
  <c r="AD1255" i="11" l="1"/>
  <c r="AE1255" i="11" s="1"/>
  <c r="A1256" i="11" l="1"/>
  <c r="AF1255" i="11"/>
  <c r="AB1256" i="11"/>
  <c r="AC1256" i="11" s="1"/>
  <c r="Z1256" i="11"/>
  <c r="AA1256" i="11" s="1"/>
  <c r="P1256" i="11" l="1"/>
  <c r="Q1256" i="11" s="1"/>
  <c r="R1256" i="11" s="1"/>
  <c r="K1256" i="11"/>
  <c r="L1256" i="11" s="1"/>
  <c r="M1256" i="11" s="1"/>
  <c r="F1256" i="11"/>
  <c r="G1256" i="11" s="1"/>
  <c r="H1256" i="11" s="1"/>
  <c r="AD1256" i="11" s="1"/>
  <c r="AE1256" i="11" s="1"/>
  <c r="U1256" i="11"/>
  <c r="V1256" i="11" s="1"/>
  <c r="W1256" i="11" s="1"/>
  <c r="A1257" i="11" l="1"/>
  <c r="AF1256" i="11"/>
  <c r="Z1257" i="11"/>
  <c r="AA1257" i="11" s="1"/>
  <c r="AB1257" i="11"/>
  <c r="AC1257" i="11" s="1"/>
  <c r="P1257" i="11" l="1"/>
  <c r="Q1257" i="11" s="1"/>
  <c r="R1257" i="11" s="1"/>
  <c r="F1257" i="11"/>
  <c r="G1257" i="11" s="1"/>
  <c r="H1257" i="11" s="1"/>
  <c r="K1257" i="11"/>
  <c r="L1257" i="11" s="1"/>
  <c r="M1257" i="11" s="1"/>
  <c r="U1257" i="11"/>
  <c r="V1257" i="11" s="1"/>
  <c r="W1257" i="11" s="1"/>
  <c r="AD1257" i="11" l="1"/>
  <c r="AE1257" i="11" s="1"/>
  <c r="A1258" i="11" l="1"/>
  <c r="AF1257" i="11"/>
  <c r="Z1258" i="11"/>
  <c r="AA1258" i="11" s="1"/>
  <c r="AB1258" i="11"/>
  <c r="AC1258" i="11" s="1"/>
  <c r="F1258" i="11" l="1"/>
  <c r="G1258" i="11" s="1"/>
  <c r="H1258" i="11" s="1"/>
  <c r="P1258" i="11"/>
  <c r="Q1258" i="11" s="1"/>
  <c r="R1258" i="11" s="1"/>
  <c r="K1258" i="11"/>
  <c r="L1258" i="11" s="1"/>
  <c r="M1258" i="11" s="1"/>
  <c r="U1258" i="11"/>
  <c r="V1258" i="11" s="1"/>
  <c r="W1258" i="11" s="1"/>
  <c r="AD1258" i="11" l="1"/>
  <c r="AE1258" i="11" s="1"/>
  <c r="A1259" i="11" l="1"/>
  <c r="AF1258" i="11"/>
  <c r="AB1259" i="11"/>
  <c r="AC1259" i="11" s="1"/>
  <c r="Z1259" i="11"/>
  <c r="AA1259" i="11" s="1"/>
  <c r="P1259" i="11" l="1"/>
  <c r="Q1259" i="11" s="1"/>
  <c r="R1259" i="11" s="1"/>
  <c r="F1259" i="11"/>
  <c r="G1259" i="11" s="1"/>
  <c r="H1259" i="11" s="1"/>
  <c r="K1259" i="11"/>
  <c r="L1259" i="11" s="1"/>
  <c r="M1259" i="11" s="1"/>
  <c r="U1259" i="11"/>
  <c r="V1259" i="11" s="1"/>
  <c r="W1259" i="11" s="1"/>
  <c r="AD1259" i="11" l="1"/>
  <c r="AE1259" i="11" s="1"/>
  <c r="A1260" i="11" l="1"/>
  <c r="AF1259" i="11"/>
  <c r="AB1260" i="11"/>
  <c r="AC1260" i="11" s="1"/>
  <c r="Z1260" i="11"/>
  <c r="AA1260" i="11" s="1"/>
  <c r="F1260" i="11" l="1"/>
  <c r="G1260" i="11" s="1"/>
  <c r="H1260" i="11" s="1"/>
  <c r="P1260" i="11"/>
  <c r="Q1260" i="11" s="1"/>
  <c r="R1260" i="11" s="1"/>
  <c r="K1260" i="11"/>
  <c r="L1260" i="11" s="1"/>
  <c r="M1260" i="11" s="1"/>
  <c r="U1260" i="11"/>
  <c r="V1260" i="11" s="1"/>
  <c r="W1260" i="11" s="1"/>
  <c r="AD1260" i="11" l="1"/>
  <c r="AE1260" i="11" s="1"/>
  <c r="A1261" i="11" l="1"/>
  <c r="AF1260" i="11"/>
  <c r="AB1261" i="11"/>
  <c r="AC1261" i="11" s="1"/>
  <c r="Z1261" i="11"/>
  <c r="AA1261" i="11" s="1"/>
  <c r="F1261" i="11" l="1"/>
  <c r="G1261" i="11" s="1"/>
  <c r="H1261" i="11" s="1"/>
  <c r="P1261" i="11"/>
  <c r="Q1261" i="11" s="1"/>
  <c r="R1261" i="11" s="1"/>
  <c r="K1261" i="11"/>
  <c r="L1261" i="11" s="1"/>
  <c r="M1261" i="11" s="1"/>
  <c r="U1261" i="11"/>
  <c r="V1261" i="11" s="1"/>
  <c r="W1261" i="11" s="1"/>
  <c r="AD1261" i="11" l="1"/>
  <c r="AE1261" i="11" s="1"/>
  <c r="A1262" i="11" l="1"/>
  <c r="AF1261" i="11"/>
  <c r="Z1262" i="11"/>
  <c r="AA1262" i="11" s="1"/>
  <c r="AB1262" i="11"/>
  <c r="AC1262" i="11" s="1"/>
  <c r="K1262" i="11" l="1"/>
  <c r="L1262" i="11" s="1"/>
  <c r="M1262" i="11" s="1"/>
  <c r="P1262" i="11"/>
  <c r="Q1262" i="11" s="1"/>
  <c r="R1262" i="11" s="1"/>
  <c r="F1262" i="11"/>
  <c r="G1262" i="11" s="1"/>
  <c r="H1262" i="11" s="1"/>
  <c r="U1262" i="11"/>
  <c r="V1262" i="11" s="1"/>
  <c r="W1262" i="11" s="1"/>
  <c r="AD1262" i="11" l="1"/>
  <c r="AE1262" i="11" s="1"/>
  <c r="A1263" i="11" s="1"/>
  <c r="AB1263" i="11"/>
  <c r="AC1263" i="11" s="1"/>
  <c r="Z1263" i="11" l="1"/>
  <c r="AA1263" i="11" s="1"/>
  <c r="AF1262" i="11"/>
  <c r="P1263" i="11" s="1"/>
  <c r="Q1263" i="11" s="1"/>
  <c r="R1263" i="11" s="1"/>
  <c r="F1263" i="11" l="1"/>
  <c r="G1263" i="11" s="1"/>
  <c r="H1263" i="11" s="1"/>
  <c r="U1263" i="11"/>
  <c r="V1263" i="11" s="1"/>
  <c r="W1263" i="11" s="1"/>
  <c r="K1263" i="11"/>
  <c r="L1263" i="11" s="1"/>
  <c r="M1263" i="11" s="1"/>
  <c r="AD1263" i="11"/>
  <c r="AE1263" i="11" s="1"/>
  <c r="A1264" i="11" s="1"/>
  <c r="AB1264" i="11" l="1"/>
  <c r="AC1264" i="11" s="1"/>
  <c r="Z1264" i="11"/>
  <c r="AA1264" i="11" s="1"/>
  <c r="AF1263" i="11"/>
  <c r="U1264" i="11" s="1"/>
  <c r="V1264" i="11" s="1"/>
  <c r="W1264" i="11" s="1"/>
  <c r="P1264" i="11"/>
  <c r="Q1264" i="11" s="1"/>
  <c r="R1264" i="11" s="1"/>
  <c r="K1264" i="11"/>
  <c r="L1264" i="11" s="1"/>
  <c r="M1264" i="11" s="1"/>
  <c r="F1264" i="11"/>
  <c r="G1264" i="11" s="1"/>
  <c r="H1264" i="11" s="1"/>
  <c r="AD1264" i="11" l="1"/>
  <c r="AE1264" i="11" s="1"/>
  <c r="A1265" i="11"/>
  <c r="AF1264" i="11"/>
  <c r="AB1265" i="11"/>
  <c r="AC1265" i="11" s="1"/>
  <c r="Z1265" i="11"/>
  <c r="AA1265" i="11" s="1"/>
  <c r="P1265" i="11" l="1"/>
  <c r="Q1265" i="11" s="1"/>
  <c r="R1265" i="11" s="1"/>
  <c r="K1265" i="11"/>
  <c r="L1265" i="11" s="1"/>
  <c r="M1265" i="11" s="1"/>
  <c r="F1265" i="11"/>
  <c r="G1265" i="11" s="1"/>
  <c r="H1265" i="11" s="1"/>
  <c r="AD1265" i="11" s="1"/>
  <c r="AE1265" i="11" s="1"/>
  <c r="U1265" i="11"/>
  <c r="V1265" i="11" s="1"/>
  <c r="W1265" i="11" s="1"/>
  <c r="A1266" i="11" l="1"/>
  <c r="AF1265" i="11"/>
  <c r="Z1266" i="11"/>
  <c r="AA1266" i="11" s="1"/>
  <c r="AB1266" i="11"/>
  <c r="AC1266" i="11" s="1"/>
  <c r="P1266" i="11" l="1"/>
  <c r="Q1266" i="11" s="1"/>
  <c r="R1266" i="11" s="1"/>
  <c r="K1266" i="11"/>
  <c r="L1266" i="11" s="1"/>
  <c r="M1266" i="11" s="1"/>
  <c r="F1266" i="11"/>
  <c r="G1266" i="11" s="1"/>
  <c r="H1266" i="11" s="1"/>
  <c r="U1266" i="11"/>
  <c r="V1266" i="11" s="1"/>
  <c r="W1266" i="11" s="1"/>
  <c r="AD1266" i="11" l="1"/>
  <c r="AE1266" i="11" s="1"/>
  <c r="A1267" i="11" s="1"/>
  <c r="Z1267" i="11" l="1"/>
  <c r="AA1267" i="11" s="1"/>
  <c r="AB1267" i="11"/>
  <c r="AC1267" i="11" s="1"/>
  <c r="AF1266" i="11"/>
  <c r="P1267" i="11" s="1"/>
  <c r="Q1267" i="11" s="1"/>
  <c r="R1267" i="11" s="1"/>
  <c r="F1267" i="11"/>
  <c r="G1267" i="11" s="1"/>
  <c r="H1267" i="11" s="1"/>
  <c r="U1267" i="11"/>
  <c r="V1267" i="11" s="1"/>
  <c r="W1267" i="11" s="1"/>
  <c r="K1267" i="11" l="1"/>
  <c r="L1267" i="11" s="1"/>
  <c r="M1267" i="11" s="1"/>
  <c r="AD1267" i="11"/>
  <c r="AE1267" i="11" s="1"/>
  <c r="A1268" i="11" l="1"/>
  <c r="AF1267" i="11"/>
  <c r="Z1268" i="11"/>
  <c r="AA1268" i="11" s="1"/>
  <c r="AB1268" i="11"/>
  <c r="AC1268" i="11" s="1"/>
  <c r="P1268" i="11" l="1"/>
  <c r="Q1268" i="11" s="1"/>
  <c r="R1268" i="11" s="1"/>
  <c r="K1268" i="11"/>
  <c r="L1268" i="11" s="1"/>
  <c r="M1268" i="11" s="1"/>
  <c r="F1268" i="11"/>
  <c r="G1268" i="11" s="1"/>
  <c r="H1268" i="11" s="1"/>
  <c r="AD1268" i="11" s="1"/>
  <c r="AE1268" i="11" s="1"/>
  <c r="U1268" i="11"/>
  <c r="V1268" i="11" s="1"/>
  <c r="W1268" i="11" s="1"/>
  <c r="A1269" i="11" l="1"/>
  <c r="AF1268" i="11"/>
  <c r="Z1269" i="11"/>
  <c r="AA1269" i="11" s="1"/>
  <c r="AB1269" i="11"/>
  <c r="AC1269" i="11" s="1"/>
  <c r="F1269" i="11" l="1"/>
  <c r="G1269" i="11" s="1"/>
  <c r="H1269" i="11" s="1"/>
  <c r="P1269" i="11"/>
  <c r="Q1269" i="11" s="1"/>
  <c r="R1269" i="11" s="1"/>
  <c r="K1269" i="11"/>
  <c r="L1269" i="11" s="1"/>
  <c r="M1269" i="11" s="1"/>
  <c r="U1269" i="11"/>
  <c r="V1269" i="11" s="1"/>
  <c r="W1269" i="11" s="1"/>
  <c r="AD1269" i="11" l="1"/>
  <c r="AE1269" i="11" s="1"/>
  <c r="A1270" i="11" l="1"/>
  <c r="AF1269" i="11"/>
  <c r="Z1270" i="11"/>
  <c r="AA1270" i="11" s="1"/>
  <c r="AB1270" i="11"/>
  <c r="AC1270" i="11" s="1"/>
  <c r="K1270" i="11" l="1"/>
  <c r="L1270" i="11" s="1"/>
  <c r="M1270" i="11" s="1"/>
  <c r="P1270" i="11"/>
  <c r="Q1270" i="11" s="1"/>
  <c r="R1270" i="11" s="1"/>
  <c r="F1270" i="11"/>
  <c r="G1270" i="11" s="1"/>
  <c r="H1270" i="11" s="1"/>
  <c r="AD1270" i="11" s="1"/>
  <c r="AE1270" i="11" s="1"/>
  <c r="U1270" i="11"/>
  <c r="V1270" i="11" s="1"/>
  <c r="W1270" i="11" s="1"/>
  <c r="A1271" i="11" l="1"/>
  <c r="AF1270" i="11"/>
  <c r="Z1271" i="11"/>
  <c r="AA1271" i="11" s="1"/>
  <c r="AB1271" i="11"/>
  <c r="AC1271" i="11" s="1"/>
  <c r="K1271" i="11" l="1"/>
  <c r="L1271" i="11" s="1"/>
  <c r="M1271" i="11" s="1"/>
  <c r="P1271" i="11"/>
  <c r="Q1271" i="11" s="1"/>
  <c r="R1271" i="11" s="1"/>
  <c r="F1271" i="11"/>
  <c r="G1271" i="11" s="1"/>
  <c r="H1271" i="11" s="1"/>
  <c r="U1271" i="11"/>
  <c r="V1271" i="11" s="1"/>
  <c r="W1271" i="11" s="1"/>
  <c r="AD1271" i="11" l="1"/>
  <c r="AE1271" i="11" s="1"/>
  <c r="A1272" i="11" s="1"/>
  <c r="AF1271" i="11"/>
  <c r="Z1272" i="11"/>
  <c r="AA1272" i="11" s="1"/>
  <c r="AB1272" i="11"/>
  <c r="AC1272" i="11" s="1"/>
  <c r="P1272" i="11" l="1"/>
  <c r="Q1272" i="11" s="1"/>
  <c r="R1272" i="11" s="1"/>
  <c r="K1272" i="11"/>
  <c r="L1272" i="11" s="1"/>
  <c r="M1272" i="11" s="1"/>
  <c r="F1272" i="11"/>
  <c r="G1272" i="11" s="1"/>
  <c r="H1272" i="11" s="1"/>
  <c r="AD1272" i="11" s="1"/>
  <c r="AE1272" i="11" s="1"/>
  <c r="U1272" i="11"/>
  <c r="V1272" i="11" s="1"/>
  <c r="W1272" i="11" s="1"/>
  <c r="A1273" i="11" l="1"/>
  <c r="AF1272" i="11"/>
  <c r="AB1273" i="11"/>
  <c r="AC1273" i="11" s="1"/>
  <c r="Z1273" i="11"/>
  <c r="AA1273" i="11" s="1"/>
  <c r="P1273" i="11" l="1"/>
  <c r="Q1273" i="11" s="1"/>
  <c r="R1273" i="11" s="1"/>
  <c r="F1273" i="11"/>
  <c r="G1273" i="11" s="1"/>
  <c r="H1273" i="11" s="1"/>
  <c r="K1273" i="11"/>
  <c r="L1273" i="11" s="1"/>
  <c r="M1273" i="11" s="1"/>
  <c r="U1273" i="11"/>
  <c r="V1273" i="11" s="1"/>
  <c r="W1273" i="11" s="1"/>
  <c r="AD1273" i="11" l="1"/>
  <c r="AE1273" i="11" s="1"/>
  <c r="A1274" i="11" s="1"/>
  <c r="Z1274" i="11"/>
  <c r="AA1274" i="11" s="1"/>
  <c r="AB1274" i="11" l="1"/>
  <c r="AC1274" i="11" s="1"/>
  <c r="AF1273" i="11"/>
  <c r="P1274" i="11"/>
  <c r="Q1274" i="11" s="1"/>
  <c r="R1274" i="11" s="1"/>
  <c r="F1274" i="11"/>
  <c r="G1274" i="11" s="1"/>
  <c r="H1274" i="11" s="1"/>
  <c r="K1274" i="11"/>
  <c r="L1274" i="11" s="1"/>
  <c r="M1274" i="11" s="1"/>
  <c r="U1274" i="11"/>
  <c r="V1274" i="11" s="1"/>
  <c r="W1274" i="11" s="1"/>
  <c r="AD1274" i="11" l="1"/>
  <c r="AE1274" i="11" s="1"/>
  <c r="A1275" i="11" l="1"/>
  <c r="AF1274" i="11"/>
  <c r="Z1275" i="11"/>
  <c r="AA1275" i="11" s="1"/>
  <c r="AB1275" i="11"/>
  <c r="AC1275" i="11" s="1"/>
  <c r="P1275" i="11" l="1"/>
  <c r="Q1275" i="11" s="1"/>
  <c r="R1275" i="11" s="1"/>
  <c r="F1275" i="11"/>
  <c r="G1275" i="11" s="1"/>
  <c r="H1275" i="11" s="1"/>
  <c r="K1275" i="11"/>
  <c r="L1275" i="11" s="1"/>
  <c r="M1275" i="11" s="1"/>
  <c r="U1275" i="11"/>
  <c r="V1275" i="11" s="1"/>
  <c r="W1275" i="11" s="1"/>
  <c r="AD1275" i="11" l="1"/>
  <c r="AE1275" i="11" s="1"/>
  <c r="A1276" i="11" l="1"/>
  <c r="AF1275" i="11"/>
  <c r="Z1276" i="11"/>
  <c r="AA1276" i="11" s="1"/>
  <c r="AB1276" i="11"/>
  <c r="AC1276" i="11" s="1"/>
  <c r="P1276" i="11" l="1"/>
  <c r="Q1276" i="11" s="1"/>
  <c r="R1276" i="11" s="1"/>
  <c r="K1276" i="11"/>
  <c r="L1276" i="11" s="1"/>
  <c r="M1276" i="11" s="1"/>
  <c r="F1276" i="11"/>
  <c r="G1276" i="11" s="1"/>
  <c r="H1276" i="11" s="1"/>
  <c r="U1276" i="11"/>
  <c r="V1276" i="11" s="1"/>
  <c r="W1276" i="11" s="1"/>
  <c r="AD1276" i="11" l="1"/>
  <c r="AE1276" i="11" s="1"/>
  <c r="A1277" i="11" l="1"/>
  <c r="AF1276" i="11"/>
  <c r="AB1277" i="11"/>
  <c r="AC1277" i="11" s="1"/>
  <c r="Z1277" i="11"/>
  <c r="AA1277" i="11" s="1"/>
  <c r="P1277" i="11" l="1"/>
  <c r="Q1277" i="11" s="1"/>
  <c r="R1277" i="11" s="1"/>
  <c r="K1277" i="11"/>
  <c r="L1277" i="11" s="1"/>
  <c r="M1277" i="11" s="1"/>
  <c r="F1277" i="11"/>
  <c r="G1277" i="11" s="1"/>
  <c r="H1277" i="11" s="1"/>
  <c r="U1277" i="11"/>
  <c r="V1277" i="11" s="1"/>
  <c r="W1277" i="11" s="1"/>
  <c r="AD1277" i="11" l="1"/>
  <c r="AE1277" i="11" s="1"/>
  <c r="A1278" i="11" s="1"/>
  <c r="AF1277" i="11"/>
  <c r="Z1278" i="11"/>
  <c r="AA1278" i="11" s="1"/>
  <c r="AB1278" i="11"/>
  <c r="AC1278" i="11" s="1"/>
  <c r="K1278" i="11" l="1"/>
  <c r="L1278" i="11" s="1"/>
  <c r="M1278" i="11" s="1"/>
  <c r="P1278" i="11"/>
  <c r="Q1278" i="11" s="1"/>
  <c r="R1278" i="11" s="1"/>
  <c r="F1278" i="11"/>
  <c r="G1278" i="11" s="1"/>
  <c r="H1278" i="11" s="1"/>
  <c r="AD1278" i="11" s="1"/>
  <c r="AE1278" i="11" s="1"/>
  <c r="U1278" i="11"/>
  <c r="V1278" i="11" s="1"/>
  <c r="W1278" i="11" s="1"/>
  <c r="A1279" i="11" l="1"/>
  <c r="AF1278" i="11"/>
  <c r="Z1279" i="11"/>
  <c r="AA1279" i="11" s="1"/>
  <c r="AB1279" i="11"/>
  <c r="AC1279" i="11" s="1"/>
  <c r="K1279" i="11" l="1"/>
  <c r="L1279" i="11" s="1"/>
  <c r="M1279" i="11" s="1"/>
  <c r="P1279" i="11"/>
  <c r="Q1279" i="11" s="1"/>
  <c r="R1279" i="11" s="1"/>
  <c r="F1279" i="11"/>
  <c r="G1279" i="11" s="1"/>
  <c r="H1279" i="11" s="1"/>
  <c r="AD1279" i="11" s="1"/>
  <c r="AE1279" i="11" s="1"/>
  <c r="U1279" i="11"/>
  <c r="V1279" i="11" s="1"/>
  <c r="W1279" i="11" s="1"/>
  <c r="A1280" i="11" l="1"/>
  <c r="AF1279" i="11"/>
  <c r="AB1280" i="11"/>
  <c r="AC1280" i="11" s="1"/>
  <c r="Z1280" i="11"/>
  <c r="AA1280" i="11" s="1"/>
  <c r="P1280" i="11" l="1"/>
  <c r="Q1280" i="11" s="1"/>
  <c r="R1280" i="11" s="1"/>
  <c r="F1280" i="11"/>
  <c r="G1280" i="11" s="1"/>
  <c r="H1280" i="11" s="1"/>
  <c r="K1280" i="11"/>
  <c r="L1280" i="11" s="1"/>
  <c r="M1280" i="11" s="1"/>
  <c r="U1280" i="11"/>
  <c r="V1280" i="11" s="1"/>
  <c r="W1280" i="11" s="1"/>
  <c r="AD1280" i="11" l="1"/>
  <c r="AE1280" i="11" s="1"/>
  <c r="A1281" i="11" l="1"/>
  <c r="AF1280" i="11"/>
  <c r="Z1281" i="11"/>
  <c r="AA1281" i="11" s="1"/>
  <c r="AB1281" i="11"/>
  <c r="AC1281" i="11" s="1"/>
  <c r="P1281" i="11" l="1"/>
  <c r="Q1281" i="11" s="1"/>
  <c r="R1281" i="11" s="1"/>
  <c r="K1281" i="11"/>
  <c r="L1281" i="11" s="1"/>
  <c r="M1281" i="11" s="1"/>
  <c r="F1281" i="11"/>
  <c r="G1281" i="11" s="1"/>
  <c r="H1281" i="11" s="1"/>
  <c r="AD1281" i="11" s="1"/>
  <c r="AE1281" i="11" s="1"/>
  <c r="U1281" i="11"/>
  <c r="V1281" i="11" s="1"/>
  <c r="W1281" i="11" s="1"/>
  <c r="A1282" i="11" l="1"/>
  <c r="AF1281" i="11"/>
  <c r="AB1282" i="11"/>
  <c r="AC1282" i="11" s="1"/>
  <c r="Z1282" i="11"/>
  <c r="AA1282" i="11" s="1"/>
  <c r="P1282" i="11" l="1"/>
  <c r="Q1282" i="11" s="1"/>
  <c r="R1282" i="11" s="1"/>
  <c r="K1282" i="11"/>
  <c r="L1282" i="11" s="1"/>
  <c r="M1282" i="11" s="1"/>
  <c r="F1282" i="11"/>
  <c r="G1282" i="11" s="1"/>
  <c r="H1282" i="11" s="1"/>
  <c r="AD1282" i="11" s="1"/>
  <c r="AE1282" i="11" s="1"/>
  <c r="U1282" i="11"/>
  <c r="V1282" i="11" s="1"/>
  <c r="W1282" i="11" s="1"/>
  <c r="A1283" i="11" l="1"/>
  <c r="AF1282" i="11"/>
  <c r="Z1283" i="11"/>
  <c r="AA1283" i="11" s="1"/>
  <c r="AB1283" i="11"/>
  <c r="AC1283" i="11" s="1"/>
  <c r="K1283" i="11" l="1"/>
  <c r="L1283" i="11" s="1"/>
  <c r="M1283" i="11" s="1"/>
  <c r="P1283" i="11"/>
  <c r="Q1283" i="11" s="1"/>
  <c r="R1283" i="11" s="1"/>
  <c r="F1283" i="11"/>
  <c r="G1283" i="11" s="1"/>
  <c r="H1283" i="11" s="1"/>
  <c r="AD1283" i="11" s="1"/>
  <c r="AE1283" i="11" s="1"/>
  <c r="U1283" i="11"/>
  <c r="V1283" i="11" s="1"/>
  <c r="W1283" i="11" s="1"/>
  <c r="A1284" i="11" l="1"/>
  <c r="AF1283" i="11"/>
  <c r="Z1284" i="11"/>
  <c r="AA1284" i="11" s="1"/>
  <c r="AB1284" i="11"/>
  <c r="AC1284" i="11" s="1"/>
  <c r="F1284" i="11" l="1"/>
  <c r="G1284" i="11" s="1"/>
  <c r="H1284" i="11" s="1"/>
  <c r="P1284" i="11"/>
  <c r="Q1284" i="11" s="1"/>
  <c r="R1284" i="11" s="1"/>
  <c r="K1284" i="11"/>
  <c r="L1284" i="11" s="1"/>
  <c r="M1284" i="11" s="1"/>
  <c r="U1284" i="11"/>
  <c r="V1284" i="11" s="1"/>
  <c r="W1284" i="11" s="1"/>
  <c r="AD1284" i="11" l="1"/>
  <c r="AE1284" i="11" s="1"/>
  <c r="A1285" i="11" l="1"/>
  <c r="AF1284" i="11"/>
  <c r="Z1285" i="11"/>
  <c r="AA1285" i="11" s="1"/>
  <c r="AB1285" i="11"/>
  <c r="AC1285" i="11" s="1"/>
  <c r="K1285" i="11" l="1"/>
  <c r="L1285" i="11" s="1"/>
  <c r="M1285" i="11" s="1"/>
  <c r="F1285" i="11"/>
  <c r="G1285" i="11" s="1"/>
  <c r="H1285" i="11" s="1"/>
  <c r="P1285" i="11"/>
  <c r="Q1285" i="11" s="1"/>
  <c r="R1285" i="11" s="1"/>
  <c r="U1285" i="11"/>
  <c r="V1285" i="11" s="1"/>
  <c r="W1285" i="11" s="1"/>
  <c r="AD1285" i="11" l="1"/>
  <c r="AE1285" i="11" s="1"/>
  <c r="A1286" i="11" l="1"/>
  <c r="AF1285" i="11"/>
  <c r="Z1286" i="11"/>
  <c r="AA1286" i="11" s="1"/>
  <c r="AB1286" i="11"/>
  <c r="AC1286" i="11" s="1"/>
  <c r="K1286" i="11" l="1"/>
  <c r="L1286" i="11" s="1"/>
  <c r="M1286" i="11" s="1"/>
  <c r="P1286" i="11"/>
  <c r="Q1286" i="11" s="1"/>
  <c r="R1286" i="11" s="1"/>
  <c r="F1286" i="11"/>
  <c r="G1286" i="11" s="1"/>
  <c r="H1286" i="11" s="1"/>
  <c r="AD1286" i="11" s="1"/>
  <c r="AE1286" i="11" s="1"/>
  <c r="U1286" i="11"/>
  <c r="V1286" i="11" s="1"/>
  <c r="W1286" i="11" s="1"/>
  <c r="A1287" i="11" l="1"/>
  <c r="AF1286" i="11"/>
  <c r="Z1287" i="11"/>
  <c r="AA1287" i="11" s="1"/>
  <c r="AB1287" i="11"/>
  <c r="AC1287" i="11" s="1"/>
  <c r="K1287" i="11" l="1"/>
  <c r="L1287" i="11" s="1"/>
  <c r="M1287" i="11" s="1"/>
  <c r="P1287" i="11"/>
  <c r="Q1287" i="11" s="1"/>
  <c r="R1287" i="11" s="1"/>
  <c r="F1287" i="11"/>
  <c r="G1287" i="11" s="1"/>
  <c r="H1287" i="11" s="1"/>
  <c r="AD1287" i="11" s="1"/>
  <c r="AE1287" i="11" s="1"/>
  <c r="U1287" i="11"/>
  <c r="V1287" i="11" s="1"/>
  <c r="W1287" i="11" s="1"/>
  <c r="A1288" i="11" l="1"/>
  <c r="AF1287" i="11"/>
  <c r="Z1288" i="11"/>
  <c r="AA1288" i="11" s="1"/>
  <c r="AB1288" i="11"/>
  <c r="AC1288" i="11" s="1"/>
  <c r="P1288" i="11" l="1"/>
  <c r="Q1288" i="11" s="1"/>
  <c r="R1288" i="11" s="1"/>
  <c r="F1288" i="11"/>
  <c r="G1288" i="11" s="1"/>
  <c r="H1288" i="11" s="1"/>
  <c r="K1288" i="11"/>
  <c r="L1288" i="11" s="1"/>
  <c r="M1288" i="11" s="1"/>
  <c r="U1288" i="11"/>
  <c r="V1288" i="11" s="1"/>
  <c r="W1288" i="11" s="1"/>
  <c r="AD1288" i="11" l="1"/>
  <c r="AE1288" i="11" s="1"/>
  <c r="A1289" i="11" l="1"/>
  <c r="AF1288" i="11"/>
  <c r="Z1289" i="11"/>
  <c r="AA1289" i="11" s="1"/>
  <c r="AB1289" i="11"/>
  <c r="AC1289" i="11" s="1"/>
  <c r="P1289" i="11" l="1"/>
  <c r="Q1289" i="11" s="1"/>
  <c r="R1289" i="11" s="1"/>
  <c r="F1289" i="11"/>
  <c r="G1289" i="11" s="1"/>
  <c r="H1289" i="11" s="1"/>
  <c r="K1289" i="11"/>
  <c r="L1289" i="11" s="1"/>
  <c r="M1289" i="11" s="1"/>
  <c r="U1289" i="11"/>
  <c r="V1289" i="11" s="1"/>
  <c r="W1289" i="11" s="1"/>
  <c r="AD1289" i="11" l="1"/>
  <c r="AE1289" i="11" s="1"/>
  <c r="A1290" i="11" l="1"/>
  <c r="AF1289" i="11"/>
  <c r="Z1290" i="11"/>
  <c r="AA1290" i="11" s="1"/>
  <c r="AB1290" i="11"/>
  <c r="AC1290" i="11" s="1"/>
  <c r="P1290" i="11" l="1"/>
  <c r="Q1290" i="11" s="1"/>
  <c r="R1290" i="11" s="1"/>
  <c r="F1290" i="11"/>
  <c r="G1290" i="11" s="1"/>
  <c r="H1290" i="11" s="1"/>
  <c r="K1290" i="11"/>
  <c r="L1290" i="11" s="1"/>
  <c r="M1290" i="11" s="1"/>
  <c r="U1290" i="11"/>
  <c r="V1290" i="11" s="1"/>
  <c r="W1290" i="11" s="1"/>
  <c r="AD1290" i="11" l="1"/>
  <c r="AE1290" i="11" s="1"/>
  <c r="A1291" i="11" l="1"/>
  <c r="AF1290" i="11"/>
  <c r="Z1291" i="11"/>
  <c r="AA1291" i="11" s="1"/>
  <c r="AB1291" i="11"/>
  <c r="AC1291" i="11" s="1"/>
  <c r="P1291" i="11" l="1"/>
  <c r="Q1291" i="11" s="1"/>
  <c r="R1291" i="11" s="1"/>
  <c r="K1291" i="11"/>
  <c r="L1291" i="11" s="1"/>
  <c r="M1291" i="11" s="1"/>
  <c r="F1291" i="11"/>
  <c r="G1291" i="11" s="1"/>
  <c r="H1291" i="11" s="1"/>
  <c r="U1291" i="11"/>
  <c r="V1291" i="11" s="1"/>
  <c r="W1291" i="11" s="1"/>
  <c r="AD1291" i="11" l="1"/>
  <c r="AE1291" i="11" s="1"/>
  <c r="A1292" i="11" s="1"/>
  <c r="AB1292" i="11" l="1"/>
  <c r="AC1292" i="11" s="1"/>
  <c r="Z1292" i="11"/>
  <c r="AA1292" i="11" s="1"/>
  <c r="AF1291" i="11"/>
  <c r="F1292" i="11"/>
  <c r="G1292" i="11" s="1"/>
  <c r="H1292" i="11" s="1"/>
  <c r="P1292" i="11"/>
  <c r="Q1292" i="11" s="1"/>
  <c r="R1292" i="11" s="1"/>
  <c r="K1292" i="11"/>
  <c r="L1292" i="11" s="1"/>
  <c r="M1292" i="11" s="1"/>
  <c r="U1292" i="11"/>
  <c r="V1292" i="11" s="1"/>
  <c r="W1292" i="11" s="1"/>
  <c r="AD1292" i="11" l="1"/>
  <c r="AE1292" i="11" s="1"/>
  <c r="A1293" i="11" l="1"/>
  <c r="AF1292" i="11"/>
  <c r="Z1293" i="11"/>
  <c r="AA1293" i="11" s="1"/>
  <c r="AB1293" i="11"/>
  <c r="AC1293" i="11" s="1"/>
  <c r="K1293" i="11" l="1"/>
  <c r="L1293" i="11" s="1"/>
  <c r="M1293" i="11" s="1"/>
  <c r="F1293" i="11"/>
  <c r="G1293" i="11" s="1"/>
  <c r="H1293" i="11" s="1"/>
  <c r="P1293" i="11"/>
  <c r="Q1293" i="11" s="1"/>
  <c r="R1293" i="11" s="1"/>
  <c r="U1293" i="11"/>
  <c r="V1293" i="11" s="1"/>
  <c r="W1293" i="11" s="1"/>
  <c r="AD1293" i="11" l="1"/>
  <c r="AE1293" i="11" s="1"/>
  <c r="A1294" i="11" l="1"/>
  <c r="AF1293" i="11"/>
  <c r="AB1294" i="11"/>
  <c r="AC1294" i="11" s="1"/>
  <c r="Z1294" i="11"/>
  <c r="AA1294" i="11" s="1"/>
  <c r="K1294" i="11" l="1"/>
  <c r="L1294" i="11" s="1"/>
  <c r="M1294" i="11" s="1"/>
  <c r="P1294" i="11"/>
  <c r="Q1294" i="11" s="1"/>
  <c r="R1294" i="11" s="1"/>
  <c r="F1294" i="11"/>
  <c r="G1294" i="11" s="1"/>
  <c r="H1294" i="11" s="1"/>
  <c r="AD1294" i="11" s="1"/>
  <c r="AE1294" i="11" s="1"/>
  <c r="U1294" i="11"/>
  <c r="V1294" i="11" s="1"/>
  <c r="W1294" i="11" s="1"/>
  <c r="A1295" i="11" l="1"/>
  <c r="AF1294" i="11"/>
  <c r="Z1295" i="11"/>
  <c r="AA1295" i="11" s="1"/>
  <c r="AB1295" i="11"/>
  <c r="AC1295" i="11" s="1"/>
  <c r="K1295" i="11" l="1"/>
  <c r="L1295" i="11" s="1"/>
  <c r="M1295" i="11" s="1"/>
  <c r="P1295" i="11"/>
  <c r="Q1295" i="11" s="1"/>
  <c r="R1295" i="11" s="1"/>
  <c r="F1295" i="11"/>
  <c r="G1295" i="11" s="1"/>
  <c r="H1295" i="11" s="1"/>
  <c r="AD1295" i="11" s="1"/>
  <c r="AE1295" i="11" s="1"/>
  <c r="U1295" i="11"/>
  <c r="V1295" i="11" s="1"/>
  <c r="W1295" i="11" s="1"/>
  <c r="A1296" i="11" l="1"/>
  <c r="AF1295" i="11"/>
  <c r="Z1296" i="11"/>
  <c r="AA1296" i="11" s="1"/>
  <c r="AB1296" i="11"/>
  <c r="AC1296" i="11" s="1"/>
  <c r="P1296" i="11" l="1"/>
  <c r="Q1296" i="11" s="1"/>
  <c r="R1296" i="11" s="1"/>
  <c r="K1296" i="11"/>
  <c r="L1296" i="11" s="1"/>
  <c r="M1296" i="11" s="1"/>
  <c r="F1296" i="11"/>
  <c r="G1296" i="11" s="1"/>
  <c r="H1296" i="11" s="1"/>
  <c r="AD1296" i="11" s="1"/>
  <c r="AE1296" i="11" s="1"/>
  <c r="U1296" i="11"/>
  <c r="V1296" i="11" s="1"/>
  <c r="W1296" i="11" s="1"/>
  <c r="A1297" i="11" l="1"/>
  <c r="AF1296" i="11"/>
  <c r="Z1297" i="11"/>
  <c r="AA1297" i="11" s="1"/>
  <c r="AB1297" i="11"/>
  <c r="AC1297" i="11" s="1"/>
  <c r="K1297" i="11" l="1"/>
  <c r="L1297" i="11" s="1"/>
  <c r="M1297" i="11" s="1"/>
  <c r="P1297" i="11"/>
  <c r="Q1297" i="11" s="1"/>
  <c r="R1297" i="11" s="1"/>
  <c r="F1297" i="11"/>
  <c r="G1297" i="11" s="1"/>
  <c r="H1297" i="11" s="1"/>
  <c r="U1297" i="11"/>
  <c r="V1297" i="11" s="1"/>
  <c r="W1297" i="11" s="1"/>
  <c r="AD1297" i="11" l="1"/>
  <c r="AE1297" i="11" s="1"/>
  <c r="A1298" i="11" s="1"/>
  <c r="AF1297" i="11"/>
  <c r="Z1298" i="11"/>
  <c r="AA1298" i="11" s="1"/>
  <c r="AB1298" i="11"/>
  <c r="AC1298" i="11" s="1"/>
  <c r="P1298" i="11" l="1"/>
  <c r="Q1298" i="11" s="1"/>
  <c r="R1298" i="11" s="1"/>
  <c r="K1298" i="11"/>
  <c r="L1298" i="11" s="1"/>
  <c r="M1298" i="11" s="1"/>
  <c r="F1298" i="11"/>
  <c r="G1298" i="11" s="1"/>
  <c r="H1298" i="11" s="1"/>
  <c r="AD1298" i="11" s="1"/>
  <c r="AE1298" i="11" s="1"/>
  <c r="U1298" i="11"/>
  <c r="V1298" i="11" s="1"/>
  <c r="W1298" i="11" s="1"/>
  <c r="A1299" i="11" l="1"/>
  <c r="AF1298" i="11"/>
  <c r="Z1299" i="11"/>
  <c r="AA1299" i="11" s="1"/>
  <c r="AB1299" i="11"/>
  <c r="AC1299" i="11" s="1"/>
  <c r="P1299" i="11" l="1"/>
  <c r="Q1299" i="11" s="1"/>
  <c r="R1299" i="11" s="1"/>
  <c r="K1299" i="11"/>
  <c r="L1299" i="11" s="1"/>
  <c r="M1299" i="11" s="1"/>
  <c r="F1299" i="11"/>
  <c r="G1299" i="11" s="1"/>
  <c r="H1299" i="11" s="1"/>
  <c r="AD1299" i="11" s="1"/>
  <c r="AE1299" i="11" s="1"/>
  <c r="U1299" i="11"/>
  <c r="V1299" i="11" s="1"/>
  <c r="W1299" i="11" s="1"/>
  <c r="A1300" i="11" l="1"/>
  <c r="AF1299" i="11"/>
  <c r="Z1300" i="11"/>
  <c r="AA1300" i="11" s="1"/>
  <c r="AB1300" i="11"/>
  <c r="AC1300" i="11" s="1"/>
  <c r="F1300" i="11" l="1"/>
  <c r="G1300" i="11" s="1"/>
  <c r="H1300" i="11" s="1"/>
  <c r="P1300" i="11"/>
  <c r="Q1300" i="11" s="1"/>
  <c r="R1300" i="11" s="1"/>
  <c r="K1300" i="11"/>
  <c r="L1300" i="11" s="1"/>
  <c r="M1300" i="11" s="1"/>
  <c r="U1300" i="11"/>
  <c r="V1300" i="11" s="1"/>
  <c r="W1300" i="11" s="1"/>
  <c r="AD1300" i="11" l="1"/>
  <c r="AE1300" i="11" s="1"/>
  <c r="A1301" i="11" l="1"/>
  <c r="AF1300" i="11"/>
  <c r="Z1301" i="11"/>
  <c r="AA1301" i="11" s="1"/>
  <c r="AB1301" i="11"/>
  <c r="AC1301" i="11" s="1"/>
  <c r="F1301" i="11" l="1"/>
  <c r="G1301" i="11" s="1"/>
  <c r="H1301" i="11" s="1"/>
  <c r="P1301" i="11"/>
  <c r="Q1301" i="11" s="1"/>
  <c r="R1301" i="11" s="1"/>
  <c r="K1301" i="11"/>
  <c r="L1301" i="11" s="1"/>
  <c r="M1301" i="11" s="1"/>
  <c r="U1301" i="11"/>
  <c r="V1301" i="11" s="1"/>
  <c r="W1301" i="11" s="1"/>
  <c r="AD1301" i="11" l="1"/>
  <c r="AE1301" i="11" s="1"/>
  <c r="A1302" i="11" l="1"/>
  <c r="AF1301" i="11"/>
  <c r="Z1302" i="11"/>
  <c r="AA1302" i="11" s="1"/>
  <c r="AB1302" i="11"/>
  <c r="AC1302" i="11" s="1"/>
  <c r="K1302" i="11" l="1"/>
  <c r="L1302" i="11" s="1"/>
  <c r="M1302" i="11" s="1"/>
  <c r="P1302" i="11"/>
  <c r="Q1302" i="11" s="1"/>
  <c r="R1302" i="11" s="1"/>
  <c r="F1302" i="11"/>
  <c r="G1302" i="11" s="1"/>
  <c r="H1302" i="11" s="1"/>
  <c r="AD1302" i="11" s="1"/>
  <c r="AE1302" i="11" s="1"/>
  <c r="U1302" i="11"/>
  <c r="V1302" i="11" s="1"/>
  <c r="W1302" i="11" s="1"/>
  <c r="A1303" i="11" l="1"/>
  <c r="AF1302" i="11"/>
  <c r="Z1303" i="11"/>
  <c r="AA1303" i="11" s="1"/>
  <c r="AB1303" i="11"/>
  <c r="AC1303" i="11" s="1"/>
  <c r="P1303" i="11" l="1"/>
  <c r="Q1303" i="11" s="1"/>
  <c r="R1303" i="11" s="1"/>
  <c r="F1303" i="11"/>
  <c r="G1303" i="11" s="1"/>
  <c r="H1303" i="11" s="1"/>
  <c r="K1303" i="11"/>
  <c r="L1303" i="11" s="1"/>
  <c r="M1303" i="11" s="1"/>
  <c r="U1303" i="11"/>
  <c r="V1303" i="11" s="1"/>
  <c r="W1303" i="11" s="1"/>
  <c r="AD1303" i="11" l="1"/>
  <c r="AE1303" i="11" s="1"/>
  <c r="A1304" i="11" l="1"/>
  <c r="AF1303" i="11"/>
  <c r="Z1304" i="11"/>
  <c r="AA1304" i="11" s="1"/>
  <c r="AB1304" i="11"/>
  <c r="AC1304" i="11" s="1"/>
  <c r="P1304" i="11" l="1"/>
  <c r="Q1304" i="11" s="1"/>
  <c r="R1304" i="11" s="1"/>
  <c r="K1304" i="11"/>
  <c r="L1304" i="11" s="1"/>
  <c r="M1304" i="11" s="1"/>
  <c r="F1304" i="11"/>
  <c r="G1304" i="11" s="1"/>
  <c r="H1304" i="11" s="1"/>
  <c r="AD1304" i="11" s="1"/>
  <c r="AE1304" i="11" s="1"/>
  <c r="U1304" i="11"/>
  <c r="V1304" i="11" s="1"/>
  <c r="W1304" i="11" s="1"/>
  <c r="A1305" i="11" l="1"/>
  <c r="AF1304" i="11"/>
  <c r="Z1305" i="11"/>
  <c r="AA1305" i="11" s="1"/>
  <c r="AB1305" i="11"/>
  <c r="AC1305" i="11" s="1"/>
  <c r="K1305" i="11" l="1"/>
  <c r="L1305" i="11" s="1"/>
  <c r="M1305" i="11" s="1"/>
  <c r="P1305" i="11"/>
  <c r="Q1305" i="11" s="1"/>
  <c r="R1305" i="11" s="1"/>
  <c r="F1305" i="11"/>
  <c r="G1305" i="11" s="1"/>
  <c r="H1305" i="11" s="1"/>
  <c r="AD1305" i="11" s="1"/>
  <c r="AE1305" i="11" s="1"/>
  <c r="U1305" i="11"/>
  <c r="V1305" i="11" s="1"/>
  <c r="W1305" i="11" s="1"/>
  <c r="A1306" i="11" l="1"/>
  <c r="AF1305" i="11"/>
  <c r="Z1306" i="11"/>
  <c r="AA1306" i="11" s="1"/>
  <c r="AB1306" i="11"/>
  <c r="AC1306" i="11" s="1"/>
  <c r="P1306" i="11" l="1"/>
  <c r="Q1306" i="11" s="1"/>
  <c r="R1306" i="11" s="1"/>
  <c r="K1306" i="11"/>
  <c r="L1306" i="11" s="1"/>
  <c r="M1306" i="11" s="1"/>
  <c r="F1306" i="11"/>
  <c r="G1306" i="11" s="1"/>
  <c r="H1306" i="11" s="1"/>
  <c r="U1306" i="11"/>
  <c r="V1306" i="11" s="1"/>
  <c r="W1306" i="11" s="1"/>
  <c r="AD1306" i="11" l="1"/>
  <c r="AE1306" i="11" s="1"/>
  <c r="A1307" i="11" s="1"/>
  <c r="Z1307" i="11" l="1"/>
  <c r="AA1307" i="11" s="1"/>
  <c r="AB1307" i="11"/>
  <c r="AC1307" i="11" s="1"/>
  <c r="AF1306" i="11"/>
  <c r="U1307" i="11" s="1"/>
  <c r="V1307" i="11" s="1"/>
  <c r="W1307" i="11" s="1"/>
  <c r="P1307" i="11"/>
  <c r="Q1307" i="11" s="1"/>
  <c r="R1307" i="11" s="1"/>
  <c r="K1307" i="11"/>
  <c r="L1307" i="11" s="1"/>
  <c r="M1307" i="11" s="1"/>
  <c r="F1307" i="11"/>
  <c r="G1307" i="11" s="1"/>
  <c r="H1307" i="11" s="1"/>
  <c r="AD1307" i="11" l="1"/>
  <c r="AE1307" i="11" s="1"/>
  <c r="A1308" i="11"/>
  <c r="AF1307" i="11"/>
  <c r="AB1308" i="11"/>
  <c r="AC1308" i="11" s="1"/>
  <c r="Z1308" i="11"/>
  <c r="AA1308" i="11" s="1"/>
  <c r="P1308" i="11" l="1"/>
  <c r="Q1308" i="11" s="1"/>
  <c r="R1308" i="11" s="1"/>
  <c r="K1308" i="11"/>
  <c r="L1308" i="11" s="1"/>
  <c r="M1308" i="11" s="1"/>
  <c r="F1308" i="11"/>
  <c r="G1308" i="11" s="1"/>
  <c r="H1308" i="11" s="1"/>
  <c r="AD1308" i="11" s="1"/>
  <c r="AE1308" i="11" s="1"/>
  <c r="U1308" i="11"/>
  <c r="V1308" i="11" s="1"/>
  <c r="W1308" i="11" s="1"/>
  <c r="A1309" i="11" l="1"/>
  <c r="AF1308" i="11"/>
  <c r="Z1309" i="11"/>
  <c r="AA1309" i="11" s="1"/>
  <c r="AB1309" i="11"/>
  <c r="AC1309" i="11" s="1"/>
  <c r="F1309" i="11" l="1"/>
  <c r="G1309" i="11" s="1"/>
  <c r="H1309" i="11" s="1"/>
  <c r="P1309" i="11"/>
  <c r="Q1309" i="11" s="1"/>
  <c r="R1309" i="11" s="1"/>
  <c r="K1309" i="11"/>
  <c r="L1309" i="11" s="1"/>
  <c r="M1309" i="11" s="1"/>
  <c r="U1309" i="11"/>
  <c r="V1309" i="11" s="1"/>
  <c r="W1309" i="11" s="1"/>
  <c r="AD1309" i="11" l="1"/>
  <c r="AE1309" i="11" s="1"/>
  <c r="A1310" i="11" l="1"/>
  <c r="D101" i="4" s="1"/>
  <c r="AF1309" i="11"/>
  <c r="Z1310" i="11"/>
  <c r="AA1310" i="11" s="1"/>
  <c r="AB1310" i="11"/>
  <c r="AC1310" i="11" s="1"/>
  <c r="F1310" i="11" l="1"/>
  <c r="G1310" i="11" s="1"/>
  <c r="H1310" i="11" s="1"/>
  <c r="P1310" i="11"/>
  <c r="Q1310" i="11" s="1"/>
  <c r="R1310" i="11" s="1"/>
  <c r="K1310" i="11"/>
  <c r="L1310" i="11" s="1"/>
  <c r="M1310" i="11" s="1"/>
  <c r="U1310" i="11"/>
  <c r="V1310" i="11" s="1"/>
  <c r="W1310" i="11" s="1"/>
  <c r="AD1310" i="11" l="1"/>
  <c r="AE1310" i="11" s="1"/>
  <c r="A1311" i="11" l="1"/>
  <c r="AF1310" i="11"/>
  <c r="AB1311" i="11"/>
  <c r="AC1311" i="11" s="1"/>
  <c r="Z1311" i="11"/>
  <c r="AA1311" i="11" s="1"/>
  <c r="P1311" i="11" l="1"/>
  <c r="Q1311" i="11" s="1"/>
  <c r="R1311" i="11" s="1"/>
  <c r="F1311" i="11"/>
  <c r="G1311" i="11" s="1"/>
  <c r="H1311" i="11" s="1"/>
  <c r="K1311" i="11"/>
  <c r="L1311" i="11" s="1"/>
  <c r="M1311" i="11" s="1"/>
  <c r="U1311" i="11"/>
  <c r="V1311" i="11" s="1"/>
  <c r="W1311" i="11" s="1"/>
  <c r="AD1311" i="11" l="1"/>
  <c r="AE1311" i="11" s="1"/>
  <c r="A1312" i="11" l="1"/>
  <c r="AF1311" i="11"/>
  <c r="AB1312" i="11"/>
  <c r="AC1312" i="11" s="1"/>
  <c r="Z1312" i="11"/>
  <c r="AA1312" i="11" s="1"/>
  <c r="F1312" i="11" l="1"/>
  <c r="G1312" i="11" s="1"/>
  <c r="H1312" i="11" s="1"/>
  <c r="P1312" i="11"/>
  <c r="Q1312" i="11" s="1"/>
  <c r="R1312" i="11" s="1"/>
  <c r="K1312" i="11"/>
  <c r="L1312" i="11" s="1"/>
  <c r="M1312" i="11" s="1"/>
  <c r="U1312" i="11"/>
  <c r="V1312" i="11" s="1"/>
  <c r="W1312" i="11" s="1"/>
  <c r="AD1312" i="11" l="1"/>
  <c r="AE1312" i="11" s="1"/>
  <c r="A1313" i="11" l="1"/>
  <c r="AF1312" i="11"/>
  <c r="Z1313" i="11"/>
  <c r="AA1313" i="11" s="1"/>
  <c r="AB1313" i="11"/>
  <c r="AC1313" i="11" s="1"/>
  <c r="P1313" i="11" l="1"/>
  <c r="Q1313" i="11" s="1"/>
  <c r="R1313" i="11" s="1"/>
  <c r="K1313" i="11"/>
  <c r="L1313" i="11" s="1"/>
  <c r="M1313" i="11" s="1"/>
  <c r="F1313" i="11"/>
  <c r="G1313" i="11" s="1"/>
  <c r="H1313" i="11" s="1"/>
  <c r="U1313" i="11"/>
  <c r="V1313" i="11" s="1"/>
  <c r="W1313" i="11" s="1"/>
  <c r="AD1313" i="11" l="1"/>
  <c r="AE1313" i="11" s="1"/>
  <c r="A1314" i="11"/>
  <c r="AF1313" i="11"/>
  <c r="AB1314" i="11"/>
  <c r="AC1314" i="11" s="1"/>
  <c r="Z1314" i="11"/>
  <c r="AA1314" i="11" s="1"/>
  <c r="K1314" i="11" l="1"/>
  <c r="L1314" i="11" s="1"/>
  <c r="M1314" i="11" s="1"/>
  <c r="P1314" i="11"/>
  <c r="Q1314" i="11" s="1"/>
  <c r="R1314" i="11" s="1"/>
  <c r="F1314" i="11"/>
  <c r="G1314" i="11" s="1"/>
  <c r="H1314" i="11" s="1"/>
  <c r="AD1314" i="11" s="1"/>
  <c r="AE1314" i="11" s="1"/>
  <c r="U1314" i="11"/>
  <c r="V1314" i="11" s="1"/>
  <c r="W1314" i="11" s="1"/>
  <c r="A1315" i="11" l="1"/>
  <c r="AF1314" i="11"/>
  <c r="Z1315" i="11"/>
  <c r="AA1315" i="11" s="1"/>
  <c r="AB1315" i="11"/>
  <c r="AC1315" i="11" s="1"/>
  <c r="P1315" i="11" l="1"/>
  <c r="Q1315" i="11" s="1"/>
  <c r="R1315" i="11" s="1"/>
  <c r="K1315" i="11"/>
  <c r="L1315" i="11" s="1"/>
  <c r="M1315" i="11" s="1"/>
  <c r="F1315" i="11"/>
  <c r="G1315" i="11" s="1"/>
  <c r="H1315" i="11" s="1"/>
  <c r="AD1315" i="11" s="1"/>
  <c r="AE1315" i="11" s="1"/>
  <c r="U1315" i="11"/>
  <c r="V1315" i="11" s="1"/>
  <c r="W1315" i="11" s="1"/>
  <c r="A1316" i="11" l="1"/>
  <c r="AF1315" i="11"/>
  <c r="AB1316" i="11"/>
  <c r="AC1316" i="11" s="1"/>
  <c r="Z1316" i="11"/>
  <c r="AA1316" i="11" s="1"/>
  <c r="F1316" i="11" l="1"/>
  <c r="G1316" i="11" s="1"/>
  <c r="H1316" i="11" s="1"/>
  <c r="P1316" i="11"/>
  <c r="Q1316" i="11" s="1"/>
  <c r="R1316" i="11" s="1"/>
  <c r="K1316" i="11"/>
  <c r="L1316" i="11" s="1"/>
  <c r="M1316" i="11" s="1"/>
  <c r="U1316" i="11"/>
  <c r="V1316" i="11" s="1"/>
  <c r="W1316" i="11" s="1"/>
  <c r="AD1316" i="11" l="1"/>
  <c r="AE1316" i="11" s="1"/>
  <c r="A1317" i="11" l="1"/>
  <c r="AF1316" i="11"/>
  <c r="AB1317" i="11"/>
  <c r="AC1317" i="11" s="1"/>
  <c r="Z1317" i="11"/>
  <c r="AA1317" i="11" s="1"/>
  <c r="F1317" i="11" l="1"/>
  <c r="G1317" i="11" s="1"/>
  <c r="H1317" i="11" s="1"/>
  <c r="P1317" i="11"/>
  <c r="Q1317" i="11" s="1"/>
  <c r="R1317" i="11" s="1"/>
  <c r="K1317" i="11"/>
  <c r="L1317" i="11" s="1"/>
  <c r="M1317" i="11" s="1"/>
  <c r="U1317" i="11"/>
  <c r="V1317" i="11" s="1"/>
  <c r="W1317" i="11" s="1"/>
  <c r="AD1317" i="11" l="1"/>
  <c r="AE1317" i="11" s="1"/>
  <c r="A1318" i="11" l="1"/>
  <c r="AF1317" i="11"/>
  <c r="Z1318" i="11"/>
  <c r="AA1318" i="11" s="1"/>
  <c r="AB1318" i="11"/>
  <c r="AC1318" i="11" s="1"/>
  <c r="P1318" i="11" l="1"/>
  <c r="Q1318" i="11" s="1"/>
  <c r="R1318" i="11" s="1"/>
  <c r="K1318" i="11"/>
  <c r="L1318" i="11" s="1"/>
  <c r="M1318" i="11" s="1"/>
  <c r="F1318" i="11"/>
  <c r="G1318" i="11" s="1"/>
  <c r="H1318" i="11" s="1"/>
  <c r="AD1318" i="11" s="1"/>
  <c r="AE1318" i="11" s="1"/>
  <c r="U1318" i="11"/>
  <c r="V1318" i="11" s="1"/>
  <c r="W1318" i="11" s="1"/>
  <c r="A1319" i="11" l="1"/>
  <c r="AF1318" i="11"/>
  <c r="Z1319" i="11"/>
  <c r="AA1319" i="11" s="1"/>
  <c r="AB1319" i="11"/>
  <c r="AC1319" i="11" s="1"/>
  <c r="K1319" i="11" l="1"/>
  <c r="L1319" i="11" s="1"/>
  <c r="M1319" i="11" s="1"/>
  <c r="P1319" i="11"/>
  <c r="Q1319" i="11" s="1"/>
  <c r="R1319" i="11" s="1"/>
  <c r="F1319" i="11"/>
  <c r="G1319" i="11" s="1"/>
  <c r="H1319" i="11" s="1"/>
  <c r="AD1319" i="11" s="1"/>
  <c r="AE1319" i="11" s="1"/>
  <c r="U1319" i="11"/>
  <c r="V1319" i="11" s="1"/>
  <c r="W1319" i="11" s="1"/>
  <c r="A1320" i="11" l="1"/>
  <c r="AF1319" i="11"/>
  <c r="Z1320" i="11"/>
  <c r="AA1320" i="11" s="1"/>
  <c r="AB1320" i="11"/>
  <c r="AC1320" i="11" s="1"/>
  <c r="P1320" i="11" l="1"/>
  <c r="Q1320" i="11" s="1"/>
  <c r="R1320" i="11" s="1"/>
  <c r="F1320" i="11"/>
  <c r="G1320" i="11" s="1"/>
  <c r="H1320" i="11" s="1"/>
  <c r="K1320" i="11"/>
  <c r="L1320" i="11" s="1"/>
  <c r="M1320" i="11" s="1"/>
  <c r="U1320" i="11"/>
  <c r="V1320" i="11" s="1"/>
  <c r="W1320" i="11" s="1"/>
  <c r="AD1320" i="11" l="1"/>
  <c r="AE1320" i="11" s="1"/>
  <c r="A1321" i="11" l="1"/>
  <c r="AF1320" i="11"/>
  <c r="Z1321" i="11"/>
  <c r="AA1321" i="11" s="1"/>
  <c r="AB1321" i="11"/>
  <c r="AC1321" i="11" s="1"/>
  <c r="P1321" i="11" l="1"/>
  <c r="Q1321" i="11" s="1"/>
  <c r="R1321" i="11" s="1"/>
  <c r="K1321" i="11"/>
  <c r="L1321" i="11" s="1"/>
  <c r="M1321" i="11" s="1"/>
  <c r="F1321" i="11"/>
  <c r="G1321" i="11" s="1"/>
  <c r="H1321" i="11" s="1"/>
  <c r="AD1321" i="11" s="1"/>
  <c r="AE1321" i="11" s="1"/>
  <c r="U1321" i="11"/>
  <c r="V1321" i="11" s="1"/>
  <c r="W1321" i="11" s="1"/>
  <c r="A1322" i="11" l="1"/>
  <c r="AF1321" i="11"/>
  <c r="AB1322" i="11"/>
  <c r="AC1322" i="11" s="1"/>
  <c r="Z1322" i="11"/>
  <c r="AA1322" i="11" s="1"/>
  <c r="P1322" i="11" l="1"/>
  <c r="Q1322" i="11" s="1"/>
  <c r="R1322" i="11" s="1"/>
  <c r="K1322" i="11"/>
  <c r="L1322" i="11" s="1"/>
  <c r="M1322" i="11" s="1"/>
  <c r="F1322" i="11"/>
  <c r="G1322" i="11" s="1"/>
  <c r="H1322" i="11" s="1"/>
  <c r="AD1322" i="11" s="1"/>
  <c r="AE1322" i="11" s="1"/>
  <c r="U1322" i="11"/>
  <c r="V1322" i="11" s="1"/>
  <c r="W1322" i="11" s="1"/>
  <c r="A1323" i="11" l="1"/>
  <c r="AF1322" i="11"/>
  <c r="Z1323" i="11"/>
  <c r="AA1323" i="11" s="1"/>
  <c r="AB1323" i="11"/>
  <c r="AC1323" i="11" s="1"/>
  <c r="K1323" i="11" l="1"/>
  <c r="L1323" i="11" s="1"/>
  <c r="M1323" i="11" s="1"/>
  <c r="P1323" i="11"/>
  <c r="Q1323" i="11" s="1"/>
  <c r="R1323" i="11" s="1"/>
  <c r="F1323" i="11"/>
  <c r="G1323" i="11" s="1"/>
  <c r="H1323" i="11" s="1"/>
  <c r="AD1323" i="11" s="1"/>
  <c r="AE1323" i="11" s="1"/>
  <c r="U1323" i="11"/>
  <c r="V1323" i="11" s="1"/>
  <c r="W1323" i="11" s="1"/>
  <c r="A1324" i="11" l="1"/>
  <c r="AF1323" i="11"/>
  <c r="Z1324" i="11"/>
  <c r="AA1324" i="11" s="1"/>
  <c r="AB1324" i="11"/>
  <c r="AC1324" i="11" s="1"/>
  <c r="P1324" i="11" l="1"/>
  <c r="Q1324" i="11" s="1"/>
  <c r="R1324" i="11" s="1"/>
  <c r="K1324" i="11"/>
  <c r="L1324" i="11" s="1"/>
  <c r="M1324" i="11" s="1"/>
  <c r="F1324" i="11"/>
  <c r="G1324" i="11" s="1"/>
  <c r="H1324" i="11" s="1"/>
  <c r="AD1324" i="11" s="1"/>
  <c r="AE1324" i="11" s="1"/>
  <c r="U1324" i="11"/>
  <c r="V1324" i="11" s="1"/>
  <c r="W1324" i="11" s="1"/>
  <c r="A1325" i="11" l="1"/>
  <c r="AF1324" i="11"/>
  <c r="Z1325" i="11"/>
  <c r="AA1325" i="11" s="1"/>
  <c r="AB1325" i="11"/>
  <c r="AC1325" i="11" s="1"/>
  <c r="F1325" i="11" l="1"/>
  <c r="G1325" i="11" s="1"/>
  <c r="H1325" i="11" s="1"/>
  <c r="P1325" i="11"/>
  <c r="Q1325" i="11" s="1"/>
  <c r="R1325" i="11" s="1"/>
  <c r="K1325" i="11"/>
  <c r="L1325" i="11" s="1"/>
  <c r="M1325" i="11" s="1"/>
  <c r="U1325" i="11"/>
  <c r="V1325" i="11" s="1"/>
  <c r="W1325" i="11" s="1"/>
  <c r="AD1325" i="11" l="1"/>
  <c r="AE1325" i="11" s="1"/>
  <c r="A1326" i="11" l="1"/>
  <c r="AF1325" i="11"/>
  <c r="Z1326" i="11"/>
  <c r="AA1326" i="11" s="1"/>
  <c r="AB1326" i="11"/>
  <c r="AC1326" i="11" s="1"/>
  <c r="P1326" i="11" l="1"/>
  <c r="Q1326" i="11" s="1"/>
  <c r="R1326" i="11" s="1"/>
  <c r="F1326" i="11"/>
  <c r="G1326" i="11" s="1"/>
  <c r="H1326" i="11" s="1"/>
  <c r="K1326" i="11"/>
  <c r="L1326" i="11" s="1"/>
  <c r="M1326" i="11" s="1"/>
  <c r="U1326" i="11"/>
  <c r="V1326" i="11" s="1"/>
  <c r="W1326" i="11" s="1"/>
  <c r="AD1326" i="11" l="1"/>
  <c r="AE1326" i="11" s="1"/>
  <c r="A1327" i="11" s="1"/>
  <c r="AB1327" i="11" l="1"/>
  <c r="AC1327" i="11" s="1"/>
  <c r="Z1327" i="11"/>
  <c r="AA1327" i="11" s="1"/>
  <c r="AF1326" i="11"/>
  <c r="U1327" i="11" s="1"/>
  <c r="V1327" i="11" s="1"/>
  <c r="W1327" i="11" s="1"/>
  <c r="F1327" i="11"/>
  <c r="G1327" i="11" s="1"/>
  <c r="H1327" i="11" s="1"/>
  <c r="P1327" i="11"/>
  <c r="Q1327" i="11" s="1"/>
  <c r="R1327" i="11" s="1"/>
  <c r="K1327" i="11"/>
  <c r="L1327" i="11" s="1"/>
  <c r="M1327" i="11" s="1"/>
  <c r="AD1327" i="11" l="1"/>
  <c r="AE1327" i="11" s="1"/>
  <c r="A1328" i="11" l="1"/>
  <c r="AF1327" i="11"/>
  <c r="Z1328" i="11"/>
  <c r="AA1328" i="11" s="1"/>
  <c r="AB1328" i="11"/>
  <c r="AC1328" i="11" s="1"/>
  <c r="P1328" i="11" l="1"/>
  <c r="Q1328" i="11" s="1"/>
  <c r="R1328" i="11" s="1"/>
  <c r="K1328" i="11"/>
  <c r="L1328" i="11" s="1"/>
  <c r="M1328" i="11" s="1"/>
  <c r="F1328" i="11"/>
  <c r="G1328" i="11" s="1"/>
  <c r="H1328" i="11" s="1"/>
  <c r="AD1328" i="11" s="1"/>
  <c r="AE1328" i="11" s="1"/>
  <c r="U1328" i="11"/>
  <c r="V1328" i="11" s="1"/>
  <c r="W1328" i="11" s="1"/>
  <c r="AF1328" i="11" l="1"/>
  <c r="A1329" i="11"/>
  <c r="Z1329" i="11"/>
  <c r="AA1329" i="11" s="1"/>
  <c r="AB1329" i="11"/>
  <c r="AC1329" i="11" s="1"/>
  <c r="P1329" i="11" l="1"/>
  <c r="Q1329" i="11" s="1"/>
  <c r="R1329" i="11" s="1"/>
  <c r="K1329" i="11"/>
  <c r="L1329" i="11" s="1"/>
  <c r="M1329" i="11" s="1"/>
  <c r="F1329" i="11"/>
  <c r="G1329" i="11" s="1"/>
  <c r="H1329" i="11" s="1"/>
  <c r="AD1329" i="11" s="1"/>
  <c r="AE1329" i="11" s="1"/>
  <c r="U1329" i="11"/>
  <c r="V1329" i="11" s="1"/>
  <c r="W1329" i="11" s="1"/>
  <c r="AF1329" i="11" l="1"/>
  <c r="A1330" i="11"/>
  <c r="Z1330" i="11"/>
  <c r="AA1330" i="11" s="1"/>
  <c r="AB1330" i="11"/>
  <c r="AC1330" i="11" s="1"/>
  <c r="P1330" i="11" l="1"/>
  <c r="Q1330" i="11" s="1"/>
  <c r="R1330" i="11" s="1"/>
  <c r="K1330" i="11"/>
  <c r="L1330" i="11" s="1"/>
  <c r="M1330" i="11" s="1"/>
  <c r="F1330" i="11"/>
  <c r="G1330" i="11" s="1"/>
  <c r="H1330" i="11" s="1"/>
  <c r="AD1330" i="11" s="1"/>
  <c r="AE1330" i="11" s="1"/>
  <c r="U1330" i="11"/>
  <c r="V1330" i="11" s="1"/>
  <c r="W1330" i="11" s="1"/>
  <c r="AF1330" i="11" l="1"/>
  <c r="A1331" i="11"/>
  <c r="Z1331" i="11"/>
  <c r="AA1331" i="11" s="1"/>
  <c r="AB1331" i="11"/>
  <c r="AC1331" i="11" s="1"/>
  <c r="F1331" i="11" l="1"/>
  <c r="G1331" i="11" s="1"/>
  <c r="H1331" i="11" s="1"/>
  <c r="P1331" i="11"/>
  <c r="Q1331" i="11" s="1"/>
  <c r="R1331" i="11" s="1"/>
  <c r="K1331" i="11"/>
  <c r="L1331" i="11" s="1"/>
  <c r="M1331" i="11" s="1"/>
  <c r="U1331" i="11"/>
  <c r="V1331" i="11" s="1"/>
  <c r="W1331" i="11" s="1"/>
  <c r="AD1331" i="11" l="1"/>
  <c r="AE1331" i="11" s="1"/>
  <c r="AF1331" i="11" l="1"/>
  <c r="A1332" i="11"/>
  <c r="Z1332" i="11"/>
  <c r="AA1332" i="11" s="1"/>
  <c r="AB1332" i="11"/>
  <c r="AC1332" i="11" s="1"/>
  <c r="F1332" i="11" l="1"/>
  <c r="G1332" i="11" s="1"/>
  <c r="H1332" i="11" s="1"/>
  <c r="P1332" i="11"/>
  <c r="Q1332" i="11" s="1"/>
  <c r="R1332" i="11" s="1"/>
  <c r="K1332" i="11"/>
  <c r="L1332" i="11" s="1"/>
  <c r="M1332" i="11" s="1"/>
  <c r="U1332" i="11"/>
  <c r="V1332" i="11" s="1"/>
  <c r="W1332" i="11" s="1"/>
  <c r="AD1332" i="11" l="1"/>
  <c r="AE1332" i="11" s="1"/>
  <c r="AF1332" i="11" l="1"/>
  <c r="A1333" i="11"/>
  <c r="Z1333" i="11"/>
  <c r="AA1333" i="11" s="1"/>
  <c r="AB1333" i="11"/>
  <c r="AC1333" i="11" s="1"/>
  <c r="P1333" i="11" l="1"/>
  <c r="Q1333" i="11" s="1"/>
  <c r="R1333" i="11" s="1"/>
  <c r="K1333" i="11"/>
  <c r="L1333" i="11" s="1"/>
  <c r="M1333" i="11" s="1"/>
  <c r="F1333" i="11"/>
  <c r="G1333" i="11" s="1"/>
  <c r="H1333" i="11" s="1"/>
  <c r="AD1333" i="11" s="1"/>
  <c r="AE1333" i="11" s="1"/>
  <c r="U1333" i="11"/>
  <c r="V1333" i="11" s="1"/>
  <c r="W1333" i="11" s="1"/>
  <c r="AF1333" i="11" l="1"/>
  <c r="A1334" i="11"/>
  <c r="Z1334" i="11"/>
  <c r="AA1334" i="11" s="1"/>
  <c r="AB1334" i="11"/>
  <c r="AC1334" i="11" s="1"/>
  <c r="P1334" i="11" l="1"/>
  <c r="Q1334" i="11" s="1"/>
  <c r="R1334" i="11" s="1"/>
  <c r="K1334" i="11"/>
  <c r="L1334" i="11" s="1"/>
  <c r="M1334" i="11" s="1"/>
  <c r="F1334" i="11"/>
  <c r="G1334" i="11" s="1"/>
  <c r="H1334" i="11" s="1"/>
  <c r="AD1334" i="11" s="1"/>
  <c r="AE1334" i="11" s="1"/>
  <c r="U1334" i="11"/>
  <c r="V1334" i="11" s="1"/>
  <c r="W1334" i="11" s="1"/>
  <c r="AF1334" i="11" l="1"/>
  <c r="A1335" i="11"/>
  <c r="Z1335" i="11"/>
  <c r="AA1335" i="11" s="1"/>
  <c r="AB1335" i="11"/>
  <c r="AC1335" i="11" s="1"/>
  <c r="K1335" i="11" l="1"/>
  <c r="L1335" i="11" s="1"/>
  <c r="M1335" i="11" s="1"/>
  <c r="P1335" i="11"/>
  <c r="Q1335" i="11" s="1"/>
  <c r="R1335" i="11" s="1"/>
  <c r="F1335" i="11"/>
  <c r="G1335" i="11" s="1"/>
  <c r="H1335" i="11" s="1"/>
  <c r="AD1335" i="11" s="1"/>
  <c r="AE1335" i="11" s="1"/>
  <c r="U1335" i="11"/>
  <c r="V1335" i="11" s="1"/>
  <c r="W1335" i="11" s="1"/>
  <c r="AF1335" i="11" l="1"/>
  <c r="A1336" i="11"/>
  <c r="Z1336" i="11"/>
  <c r="AA1336" i="11" s="1"/>
  <c r="AB1336" i="11"/>
  <c r="AC1336" i="11" s="1"/>
  <c r="P1336" i="11" l="1"/>
  <c r="Q1336" i="11" s="1"/>
  <c r="R1336" i="11" s="1"/>
  <c r="F1336" i="11"/>
  <c r="G1336" i="11" s="1"/>
  <c r="H1336" i="11" s="1"/>
  <c r="K1336" i="11"/>
  <c r="L1336" i="11" s="1"/>
  <c r="M1336" i="11" s="1"/>
  <c r="U1336" i="11"/>
  <c r="V1336" i="11" s="1"/>
  <c r="W1336" i="11" s="1"/>
  <c r="AD1336" i="11" l="1"/>
  <c r="AE1336" i="11" s="1"/>
  <c r="AF1336" i="11" s="1"/>
  <c r="AB1337" i="11" l="1"/>
  <c r="AC1337" i="11" s="1"/>
  <c r="Z1337" i="11"/>
  <c r="AA1337" i="11" s="1"/>
  <c r="A1337" i="11"/>
  <c r="P1337" i="11"/>
  <c r="Q1337" i="11" s="1"/>
  <c r="R1337" i="11" s="1"/>
  <c r="K1337" i="11"/>
  <c r="L1337" i="11" s="1"/>
  <c r="M1337" i="11" s="1"/>
  <c r="F1337" i="11"/>
  <c r="G1337" i="11" s="1"/>
  <c r="H1337" i="11" s="1"/>
  <c r="U1337" i="11"/>
  <c r="V1337" i="11" s="1"/>
  <c r="W1337" i="11" s="1"/>
  <c r="AD1337" i="11" l="1"/>
  <c r="AE1337" i="11" s="1"/>
  <c r="AF1337" i="11" s="1"/>
  <c r="AB1338" i="11" l="1"/>
  <c r="AC1338" i="11" s="1"/>
  <c r="Z1338" i="11"/>
  <c r="AA1338" i="11" s="1"/>
  <c r="A1338" i="11"/>
  <c r="P1338" i="11"/>
  <c r="Q1338" i="11" s="1"/>
  <c r="R1338" i="11" s="1"/>
  <c r="K1338" i="11"/>
  <c r="L1338" i="11" s="1"/>
  <c r="M1338" i="11" s="1"/>
  <c r="F1338" i="11"/>
  <c r="G1338" i="11" s="1"/>
  <c r="H1338" i="11" s="1"/>
  <c r="U1338" i="11"/>
  <c r="V1338" i="11" s="1"/>
  <c r="W1338" i="11" s="1"/>
  <c r="AD1338" i="11" l="1"/>
  <c r="AE1338" i="11" s="1"/>
  <c r="AF1338" i="11"/>
  <c r="A1339" i="11"/>
  <c r="Z1339" i="11"/>
  <c r="AA1339" i="11" s="1"/>
  <c r="AB1339" i="11"/>
  <c r="AC1339" i="11" s="1"/>
  <c r="K1339" i="11" l="1"/>
  <c r="L1339" i="11" s="1"/>
  <c r="M1339" i="11" s="1"/>
  <c r="F1339" i="11"/>
  <c r="G1339" i="11" s="1"/>
  <c r="H1339" i="11" s="1"/>
  <c r="P1339" i="11"/>
  <c r="Q1339" i="11" s="1"/>
  <c r="R1339" i="11" s="1"/>
  <c r="U1339" i="11"/>
  <c r="V1339" i="11" s="1"/>
  <c r="W1339" i="11" s="1"/>
  <c r="AD1339" i="11" l="1"/>
  <c r="AE1339" i="11" s="1"/>
  <c r="AF1339" i="11" l="1"/>
  <c r="A1340" i="11"/>
  <c r="Z1340" i="11"/>
  <c r="AA1340" i="11" s="1"/>
  <c r="AB1340" i="11"/>
  <c r="AC1340" i="11" s="1"/>
  <c r="F1340" i="11" l="1"/>
  <c r="G1340" i="11" s="1"/>
  <c r="H1340" i="11" s="1"/>
  <c r="P1340" i="11"/>
  <c r="Q1340" i="11" s="1"/>
  <c r="R1340" i="11" s="1"/>
  <c r="K1340" i="11"/>
  <c r="L1340" i="11" s="1"/>
  <c r="M1340" i="11" s="1"/>
  <c r="U1340" i="11"/>
  <c r="V1340" i="11" s="1"/>
  <c r="W1340" i="11" s="1"/>
  <c r="AD1340" i="11" l="1"/>
  <c r="AE1340" i="11" s="1"/>
  <c r="AF1340" i="11" l="1"/>
  <c r="A1341" i="11"/>
  <c r="Z1341" i="11"/>
  <c r="AA1341" i="11" s="1"/>
  <c r="AB1341" i="11"/>
  <c r="AC1341" i="11" s="1"/>
  <c r="K1341" i="11" l="1"/>
  <c r="L1341" i="11" s="1"/>
  <c r="M1341" i="11" s="1"/>
  <c r="P1341" i="11"/>
  <c r="Q1341" i="11" s="1"/>
  <c r="R1341" i="11" s="1"/>
  <c r="F1341" i="11"/>
  <c r="G1341" i="11" s="1"/>
  <c r="H1341" i="11" s="1"/>
  <c r="AD1341" i="11" s="1"/>
  <c r="AE1341" i="11" s="1"/>
  <c r="U1341" i="11"/>
  <c r="V1341" i="11" s="1"/>
  <c r="W1341" i="11" s="1"/>
  <c r="AF1341" i="11" l="1"/>
  <c r="A1342" i="11"/>
  <c r="Z1342" i="11"/>
  <c r="AA1342" i="11" s="1"/>
  <c r="AB1342" i="11"/>
  <c r="AC1342" i="11" s="1"/>
  <c r="P1342" i="11" l="1"/>
  <c r="Q1342" i="11" s="1"/>
  <c r="R1342" i="11" s="1"/>
  <c r="F1342" i="11"/>
  <c r="G1342" i="11" s="1"/>
  <c r="H1342" i="11" s="1"/>
  <c r="K1342" i="11"/>
  <c r="L1342" i="11" s="1"/>
  <c r="M1342" i="11" s="1"/>
  <c r="U1342" i="11"/>
  <c r="V1342" i="11" s="1"/>
  <c r="W1342" i="11" s="1"/>
  <c r="AD1342" i="11" l="1"/>
  <c r="AE1342" i="11" s="1"/>
  <c r="AF1342" i="11" l="1"/>
  <c r="A1343" i="11"/>
  <c r="Z1343" i="11"/>
  <c r="AA1343" i="11" s="1"/>
  <c r="AB1343" i="11"/>
  <c r="AC1343" i="11" s="1"/>
  <c r="K1343" i="11" l="1"/>
  <c r="L1343" i="11" s="1"/>
  <c r="M1343" i="11" s="1"/>
  <c r="P1343" i="11"/>
  <c r="Q1343" i="11" s="1"/>
  <c r="R1343" i="11" s="1"/>
  <c r="F1343" i="11"/>
  <c r="G1343" i="11" s="1"/>
  <c r="H1343" i="11" s="1"/>
  <c r="AD1343" i="11" s="1"/>
  <c r="AE1343" i="11" s="1"/>
  <c r="U1343" i="11"/>
  <c r="V1343" i="11" s="1"/>
  <c r="W1343" i="11" s="1"/>
  <c r="AF1343" i="11" l="1"/>
  <c r="A1344" i="11"/>
  <c r="AB1344" i="11"/>
  <c r="AC1344" i="11" s="1"/>
  <c r="Z1344" i="11"/>
  <c r="AA1344" i="11" s="1"/>
  <c r="K1344" i="11" l="1"/>
  <c r="L1344" i="11" s="1"/>
  <c r="M1344" i="11" s="1"/>
  <c r="P1344" i="11"/>
  <c r="Q1344" i="11" s="1"/>
  <c r="R1344" i="11" s="1"/>
  <c r="F1344" i="11"/>
  <c r="G1344" i="11" s="1"/>
  <c r="H1344" i="11" s="1"/>
  <c r="AD1344" i="11" s="1"/>
  <c r="AE1344" i="11" s="1"/>
  <c r="U1344" i="11"/>
  <c r="V1344" i="11" s="1"/>
  <c r="W1344" i="11" s="1"/>
  <c r="AF1344" i="11" l="1"/>
  <c r="A1345" i="11"/>
  <c r="AB1345" i="11"/>
  <c r="AC1345" i="11" s="1"/>
  <c r="Z1345" i="11"/>
  <c r="AA1345" i="11" s="1"/>
  <c r="P1345" i="11" l="1"/>
  <c r="Q1345" i="11" s="1"/>
  <c r="R1345" i="11" s="1"/>
  <c r="K1345" i="11"/>
  <c r="L1345" i="11" s="1"/>
  <c r="M1345" i="11" s="1"/>
  <c r="F1345" i="11"/>
  <c r="G1345" i="11" s="1"/>
  <c r="H1345" i="11" s="1"/>
  <c r="AD1345" i="11" s="1"/>
  <c r="AE1345" i="11" s="1"/>
  <c r="U1345" i="11"/>
  <c r="V1345" i="11" s="1"/>
  <c r="W1345" i="11" s="1"/>
  <c r="AF1345" i="11" l="1"/>
  <c r="A1346" i="11"/>
  <c r="AB1346" i="11"/>
  <c r="AC1346" i="11" s="1"/>
  <c r="Z1346" i="11"/>
  <c r="AA1346" i="11" s="1"/>
  <c r="P1346" i="11" l="1"/>
  <c r="Q1346" i="11" s="1"/>
  <c r="R1346" i="11" s="1"/>
  <c r="F1346" i="11"/>
  <c r="G1346" i="11" s="1"/>
  <c r="H1346" i="11" s="1"/>
  <c r="K1346" i="11"/>
  <c r="L1346" i="11" s="1"/>
  <c r="M1346" i="11" s="1"/>
  <c r="U1346" i="11"/>
  <c r="V1346" i="11" s="1"/>
  <c r="W1346" i="11" s="1"/>
  <c r="AD1346" i="11" l="1"/>
  <c r="AE1346" i="11" s="1"/>
  <c r="AF1346" i="11" l="1"/>
  <c r="A1347" i="11"/>
  <c r="Z1347" i="11"/>
  <c r="AA1347" i="11" s="1"/>
  <c r="AB1347" i="11"/>
  <c r="AC1347" i="11" s="1"/>
  <c r="F1347" i="11" l="1"/>
  <c r="G1347" i="11" s="1"/>
  <c r="H1347" i="11" s="1"/>
  <c r="K1347" i="11"/>
  <c r="L1347" i="11" s="1"/>
  <c r="M1347" i="11" s="1"/>
  <c r="P1347" i="11"/>
  <c r="Q1347" i="11" s="1"/>
  <c r="R1347" i="11" s="1"/>
  <c r="U1347" i="11"/>
  <c r="V1347" i="11" s="1"/>
  <c r="W1347" i="11" s="1"/>
  <c r="AD1347" i="11" l="1"/>
  <c r="AE1347" i="11" s="1"/>
  <c r="AF1347" i="11" l="1"/>
  <c r="A1348" i="11"/>
  <c r="AB1348" i="11"/>
  <c r="AC1348" i="11" s="1"/>
  <c r="Z1348" i="11"/>
  <c r="AA1348" i="11" s="1"/>
  <c r="F1348" i="11" l="1"/>
  <c r="G1348" i="11" s="1"/>
  <c r="H1348" i="11" s="1"/>
  <c r="P1348" i="11"/>
  <c r="Q1348" i="11" s="1"/>
  <c r="R1348" i="11" s="1"/>
  <c r="K1348" i="11"/>
  <c r="L1348" i="11" s="1"/>
  <c r="M1348" i="11" s="1"/>
  <c r="U1348" i="11"/>
  <c r="V1348" i="11" s="1"/>
  <c r="W1348" i="11" s="1"/>
  <c r="AD1348" i="11" l="1"/>
  <c r="AE1348" i="11" s="1"/>
  <c r="AF1348" i="11" l="1"/>
  <c r="A1349" i="11"/>
  <c r="Z1349" i="11"/>
  <c r="AA1349" i="11" s="1"/>
  <c r="AB1349" i="11"/>
  <c r="AC1349" i="11" s="1"/>
  <c r="K1349" i="11" l="1"/>
  <c r="L1349" i="11" s="1"/>
  <c r="M1349" i="11" s="1"/>
  <c r="P1349" i="11"/>
  <c r="Q1349" i="11" s="1"/>
  <c r="R1349" i="11" s="1"/>
  <c r="F1349" i="11"/>
  <c r="G1349" i="11" s="1"/>
  <c r="H1349" i="11" s="1"/>
  <c r="U1349" i="11"/>
  <c r="V1349" i="11" s="1"/>
  <c r="W1349" i="11" s="1"/>
  <c r="AD1349" i="11" l="1"/>
  <c r="AE1349" i="11" s="1"/>
  <c r="AF1349" i="11" s="1"/>
  <c r="AB1350" i="11" l="1"/>
  <c r="AC1350" i="11" s="1"/>
  <c r="Z1350" i="11"/>
  <c r="AA1350" i="11" s="1"/>
  <c r="A1350" i="11"/>
  <c r="K1350" i="11"/>
  <c r="L1350" i="11" s="1"/>
  <c r="M1350" i="11" s="1"/>
  <c r="P1350" i="11"/>
  <c r="Q1350" i="11" s="1"/>
  <c r="R1350" i="11" s="1"/>
  <c r="F1350" i="11"/>
  <c r="G1350" i="11" s="1"/>
  <c r="H1350" i="11" s="1"/>
  <c r="U1350" i="11"/>
  <c r="V1350" i="11" s="1"/>
  <c r="W1350" i="11" s="1"/>
  <c r="AD1350" i="11" l="1"/>
  <c r="AE1350" i="11" s="1"/>
  <c r="AF1350" i="11"/>
  <c r="A1351" i="11"/>
  <c r="Z1351" i="11"/>
  <c r="AA1351" i="11" s="1"/>
  <c r="AB1351" i="11"/>
  <c r="AC1351" i="11" s="1"/>
  <c r="P1351" i="11" l="1"/>
  <c r="Q1351" i="11" s="1"/>
  <c r="R1351" i="11" s="1"/>
  <c r="K1351" i="11"/>
  <c r="L1351" i="11" s="1"/>
  <c r="M1351" i="11" s="1"/>
  <c r="F1351" i="11"/>
  <c r="G1351" i="11" s="1"/>
  <c r="H1351" i="11" s="1"/>
  <c r="AD1351" i="11" s="1"/>
  <c r="AE1351" i="11" s="1"/>
  <c r="U1351" i="11"/>
  <c r="V1351" i="11" s="1"/>
  <c r="W1351" i="11" s="1"/>
  <c r="AF1351" i="11" l="1"/>
  <c r="A1352" i="11"/>
  <c r="Z1352" i="11"/>
  <c r="AA1352" i="11" s="1"/>
  <c r="AB1352" i="11"/>
  <c r="AC1352" i="11" s="1"/>
  <c r="P1352" i="11" l="1"/>
  <c r="Q1352" i="11" s="1"/>
  <c r="R1352" i="11" s="1"/>
  <c r="F1352" i="11"/>
  <c r="G1352" i="11" s="1"/>
  <c r="H1352" i="11" s="1"/>
  <c r="K1352" i="11"/>
  <c r="L1352" i="11" s="1"/>
  <c r="M1352" i="11" s="1"/>
  <c r="U1352" i="11"/>
  <c r="V1352" i="11" s="1"/>
  <c r="W1352" i="11" s="1"/>
  <c r="AD1352" i="11" l="1"/>
  <c r="AE1352" i="11" s="1"/>
  <c r="AF1352" i="11" l="1"/>
  <c r="A1353" i="11"/>
  <c r="Z1353" i="11"/>
  <c r="AA1353" i="11" s="1"/>
  <c r="AB1353" i="11"/>
  <c r="AC1353" i="11" s="1"/>
  <c r="P1353" i="11" l="1"/>
  <c r="Q1353" i="11" s="1"/>
  <c r="R1353" i="11" s="1"/>
  <c r="F1353" i="11"/>
  <c r="G1353" i="11" s="1"/>
  <c r="H1353" i="11" s="1"/>
  <c r="K1353" i="11"/>
  <c r="L1353" i="11" s="1"/>
  <c r="M1353" i="11" s="1"/>
  <c r="U1353" i="11"/>
  <c r="V1353" i="11" s="1"/>
  <c r="W1353" i="11" s="1"/>
  <c r="AD1353" i="11" l="1"/>
  <c r="AE1353" i="11" s="1"/>
  <c r="AF1353" i="11" l="1"/>
  <c r="A1354" i="11"/>
  <c r="Z1354" i="11"/>
  <c r="AA1354" i="11" s="1"/>
  <c r="AB1354" i="11"/>
  <c r="AC1354" i="11" s="1"/>
  <c r="K1354" i="11" l="1"/>
  <c r="L1354" i="11" s="1"/>
  <c r="M1354" i="11" s="1"/>
  <c r="P1354" i="11"/>
  <c r="Q1354" i="11" s="1"/>
  <c r="R1354" i="11" s="1"/>
  <c r="F1354" i="11"/>
  <c r="G1354" i="11" s="1"/>
  <c r="H1354" i="11" s="1"/>
  <c r="AD1354" i="11" s="1"/>
  <c r="AE1354" i="11" s="1"/>
  <c r="U1354" i="11"/>
  <c r="V1354" i="11" s="1"/>
  <c r="W1354" i="11" s="1"/>
  <c r="AF1354" i="11" l="1"/>
  <c r="A1355" i="11"/>
  <c r="Z1355" i="11"/>
  <c r="AA1355" i="11" s="1"/>
  <c r="AB1355" i="11"/>
  <c r="AC1355" i="11" s="1"/>
  <c r="F1355" i="11" l="1"/>
  <c r="G1355" i="11" s="1"/>
  <c r="H1355" i="11" s="1"/>
  <c r="K1355" i="11"/>
  <c r="L1355" i="11" s="1"/>
  <c r="M1355" i="11" s="1"/>
  <c r="P1355" i="11"/>
  <c r="Q1355" i="11" s="1"/>
  <c r="R1355" i="11" s="1"/>
  <c r="U1355" i="11"/>
  <c r="V1355" i="11" s="1"/>
  <c r="W1355" i="11" s="1"/>
  <c r="AD1355" i="11" l="1"/>
  <c r="AE1355" i="11" s="1"/>
  <c r="AF1355" i="11" l="1"/>
  <c r="A1356" i="11"/>
  <c r="Z1356" i="11"/>
  <c r="AA1356" i="11" s="1"/>
  <c r="AB1356" i="11"/>
  <c r="AC1356" i="11" s="1"/>
  <c r="F1356" i="11" l="1"/>
  <c r="G1356" i="11" s="1"/>
  <c r="H1356" i="11" s="1"/>
  <c r="P1356" i="11"/>
  <c r="Q1356" i="11" s="1"/>
  <c r="R1356" i="11" s="1"/>
  <c r="K1356" i="11"/>
  <c r="L1356" i="11" s="1"/>
  <c r="M1356" i="11" s="1"/>
  <c r="U1356" i="11"/>
  <c r="V1356" i="11" s="1"/>
  <c r="W1356" i="11" s="1"/>
  <c r="AD1356" i="11" l="1"/>
  <c r="AE1356" i="11" s="1"/>
  <c r="AF1356" i="11" l="1"/>
  <c r="A1357" i="11"/>
  <c r="Z1357" i="11"/>
  <c r="AA1357" i="11" s="1"/>
  <c r="AB1357" i="11"/>
  <c r="AC1357" i="11" s="1"/>
  <c r="K1357" i="11" l="1"/>
  <c r="L1357" i="11" s="1"/>
  <c r="M1357" i="11" s="1"/>
  <c r="P1357" i="11"/>
  <c r="Q1357" i="11" s="1"/>
  <c r="R1357" i="11" s="1"/>
  <c r="F1357" i="11"/>
  <c r="G1357" i="11" s="1"/>
  <c r="H1357" i="11" s="1"/>
  <c r="AD1357" i="11" s="1"/>
  <c r="AE1357" i="11" s="1"/>
  <c r="U1357" i="11"/>
  <c r="V1357" i="11" s="1"/>
  <c r="W1357" i="11" s="1"/>
  <c r="AF1357" i="11" l="1"/>
  <c r="A1358" i="11"/>
  <c r="Z1358" i="11"/>
  <c r="AA1358" i="11" s="1"/>
  <c r="AB1358" i="11"/>
  <c r="AC1358" i="11" s="1"/>
  <c r="K1358" i="11" l="1"/>
  <c r="L1358" i="11" s="1"/>
  <c r="M1358" i="11" s="1"/>
  <c r="P1358" i="11"/>
  <c r="Q1358" i="11" s="1"/>
  <c r="R1358" i="11" s="1"/>
  <c r="F1358" i="11"/>
  <c r="G1358" i="11" s="1"/>
  <c r="H1358" i="11" s="1"/>
  <c r="AD1358" i="11" s="1"/>
  <c r="AE1358" i="11" s="1"/>
  <c r="U1358" i="11"/>
  <c r="V1358" i="11" s="1"/>
  <c r="W1358" i="11" s="1"/>
  <c r="AF1358" i="11" l="1"/>
  <c r="A1359" i="11"/>
  <c r="Z1359" i="11"/>
  <c r="AA1359" i="11" s="1"/>
  <c r="AB1359" i="11"/>
  <c r="AC1359" i="11" s="1"/>
  <c r="P1359" i="11" l="1"/>
  <c r="Q1359" i="11" s="1"/>
  <c r="R1359" i="11" s="1"/>
  <c r="K1359" i="11"/>
  <c r="L1359" i="11" s="1"/>
  <c r="M1359" i="11" s="1"/>
  <c r="F1359" i="11"/>
  <c r="G1359" i="11" s="1"/>
  <c r="H1359" i="11" s="1"/>
  <c r="AD1359" i="11" s="1"/>
  <c r="AE1359" i="11" s="1"/>
  <c r="U1359" i="11"/>
  <c r="V1359" i="11" s="1"/>
  <c r="W1359" i="11" s="1"/>
  <c r="AF1359" i="11" l="1"/>
  <c r="A1360" i="11"/>
  <c r="AB1360" i="11"/>
  <c r="AC1360" i="11" s="1"/>
  <c r="Z1360" i="11"/>
  <c r="AA1360" i="11" s="1"/>
  <c r="K1360" i="11" l="1"/>
  <c r="L1360" i="11" s="1"/>
  <c r="M1360" i="11" s="1"/>
  <c r="P1360" i="11"/>
  <c r="Q1360" i="11" s="1"/>
  <c r="R1360" i="11" s="1"/>
  <c r="F1360" i="11"/>
  <c r="G1360" i="11" s="1"/>
  <c r="H1360" i="11" s="1"/>
  <c r="U1360" i="11"/>
  <c r="V1360" i="11" s="1"/>
  <c r="W1360" i="11" s="1"/>
  <c r="AD1360" i="11" l="1"/>
  <c r="AE1360" i="11" s="1"/>
  <c r="AF1360" i="11" l="1"/>
  <c r="A1361" i="11"/>
  <c r="AB1361" i="11"/>
  <c r="AC1361" i="11" s="1"/>
  <c r="Z1361" i="11"/>
  <c r="AA1361" i="11" s="1"/>
  <c r="P1361" i="11" l="1"/>
  <c r="Q1361" i="11" s="1"/>
  <c r="R1361" i="11" s="1"/>
  <c r="F1361" i="11"/>
  <c r="G1361" i="11" s="1"/>
  <c r="H1361" i="11" s="1"/>
  <c r="K1361" i="11"/>
  <c r="L1361" i="11" s="1"/>
  <c r="M1361" i="11" s="1"/>
  <c r="U1361" i="11"/>
  <c r="V1361" i="11" s="1"/>
  <c r="W1361" i="11" s="1"/>
  <c r="AD1361" i="11" l="1"/>
  <c r="AE1361" i="11" s="1"/>
  <c r="AF1361" i="11" s="1"/>
  <c r="Z1362" i="11" l="1"/>
  <c r="AA1362" i="11" s="1"/>
  <c r="AB1362" i="11"/>
  <c r="AC1362" i="11" s="1"/>
  <c r="A1362" i="11"/>
  <c r="P1362" i="11"/>
  <c r="Q1362" i="11" s="1"/>
  <c r="R1362" i="11" s="1"/>
  <c r="K1362" i="11"/>
  <c r="L1362" i="11" s="1"/>
  <c r="M1362" i="11" s="1"/>
  <c r="F1362" i="11"/>
  <c r="G1362" i="11" s="1"/>
  <c r="H1362" i="11" s="1"/>
  <c r="U1362" i="11"/>
  <c r="V1362" i="11" s="1"/>
  <c r="W1362" i="11" s="1"/>
  <c r="AD1362" i="11" l="1"/>
  <c r="AE1362" i="11" s="1"/>
  <c r="AF1362" i="11" s="1"/>
  <c r="Z1363" i="11" l="1"/>
  <c r="AA1363" i="11" s="1"/>
  <c r="AB1363" i="11"/>
  <c r="AC1363" i="11" s="1"/>
  <c r="A1363" i="11"/>
  <c r="F1363" i="11"/>
  <c r="G1363" i="11" s="1"/>
  <c r="H1363" i="11" s="1"/>
  <c r="P1363" i="11"/>
  <c r="Q1363" i="11" s="1"/>
  <c r="R1363" i="11" s="1"/>
  <c r="K1363" i="11"/>
  <c r="L1363" i="11" s="1"/>
  <c r="M1363" i="11" s="1"/>
  <c r="U1363" i="11"/>
  <c r="V1363" i="11" s="1"/>
  <c r="W1363" i="11" s="1"/>
  <c r="AD1363" i="11" l="1"/>
  <c r="AE1363" i="11" s="1"/>
  <c r="AF1363" i="11" l="1"/>
  <c r="A1364" i="11"/>
  <c r="AB1364" i="11"/>
  <c r="AC1364" i="11" s="1"/>
  <c r="Z1364" i="11"/>
  <c r="AA1364" i="11" s="1"/>
  <c r="F1364" i="11" l="1"/>
  <c r="G1364" i="11" s="1"/>
  <c r="H1364" i="11" s="1"/>
  <c r="P1364" i="11"/>
  <c r="Q1364" i="11" s="1"/>
  <c r="R1364" i="11" s="1"/>
  <c r="K1364" i="11"/>
  <c r="L1364" i="11" s="1"/>
  <c r="M1364" i="11" s="1"/>
  <c r="U1364" i="11"/>
  <c r="V1364" i="11" s="1"/>
  <c r="W1364" i="11" s="1"/>
  <c r="AD1364" i="11" l="1"/>
  <c r="AE1364" i="11" s="1"/>
  <c r="AF1364" i="11" l="1"/>
  <c r="A1365" i="11"/>
  <c r="AB1365" i="11"/>
  <c r="AC1365" i="11" s="1"/>
  <c r="Z1365" i="11"/>
  <c r="AA1365" i="11" s="1"/>
  <c r="P1365" i="11" l="1"/>
  <c r="Q1365" i="11" s="1"/>
  <c r="R1365" i="11" s="1"/>
  <c r="K1365" i="11"/>
  <c r="L1365" i="11" s="1"/>
  <c r="M1365" i="11" s="1"/>
  <c r="F1365" i="11"/>
  <c r="G1365" i="11" s="1"/>
  <c r="H1365" i="11" s="1"/>
  <c r="AD1365" i="11" s="1"/>
  <c r="AE1365" i="11" s="1"/>
  <c r="U1365" i="11"/>
  <c r="V1365" i="11" s="1"/>
  <c r="W1365" i="11" s="1"/>
  <c r="AF1365" i="11" l="1"/>
  <c r="A1366" i="11"/>
  <c r="Z1366" i="11"/>
  <c r="AA1366" i="11" s="1"/>
  <c r="AB1366" i="11"/>
  <c r="AC1366" i="11" s="1"/>
  <c r="K1366" i="11" l="1"/>
  <c r="L1366" i="11" s="1"/>
  <c r="M1366" i="11" s="1"/>
  <c r="P1366" i="11"/>
  <c r="Q1366" i="11" s="1"/>
  <c r="R1366" i="11" s="1"/>
  <c r="F1366" i="11"/>
  <c r="G1366" i="11" s="1"/>
  <c r="H1366" i="11" s="1"/>
  <c r="AD1366" i="11" s="1"/>
  <c r="AE1366" i="11" s="1"/>
  <c r="U1366" i="11"/>
  <c r="V1366" i="11" s="1"/>
  <c r="W1366" i="11" s="1"/>
  <c r="AF1366" i="11" l="1"/>
  <c r="A1367" i="11"/>
  <c r="Z1367" i="11"/>
  <c r="AA1367" i="11" s="1"/>
  <c r="AB1367" i="11"/>
  <c r="AC1367" i="11" s="1"/>
  <c r="P1367" i="11" l="1"/>
  <c r="Q1367" i="11" s="1"/>
  <c r="R1367" i="11" s="1"/>
  <c r="F1367" i="11"/>
  <c r="G1367" i="11" s="1"/>
  <c r="H1367" i="11" s="1"/>
  <c r="K1367" i="11"/>
  <c r="L1367" i="11" s="1"/>
  <c r="M1367" i="11" s="1"/>
  <c r="U1367" i="11"/>
  <c r="V1367" i="11" s="1"/>
  <c r="W1367" i="11" s="1"/>
  <c r="AD1367" i="11" l="1"/>
  <c r="AE1367" i="11" s="1"/>
  <c r="AF1367" i="11" l="1"/>
  <c r="A1368" i="11"/>
  <c r="AB1368" i="11"/>
  <c r="AC1368" i="11" s="1"/>
  <c r="Z1368" i="11"/>
  <c r="AA1368" i="11" s="1"/>
  <c r="K1368" i="11" l="1"/>
  <c r="L1368" i="11" s="1"/>
  <c r="M1368" i="11" s="1"/>
  <c r="P1368" i="11"/>
  <c r="Q1368" i="11" s="1"/>
  <c r="R1368" i="11" s="1"/>
  <c r="F1368" i="11"/>
  <c r="G1368" i="11" s="1"/>
  <c r="H1368" i="11" s="1"/>
  <c r="AD1368" i="11" s="1"/>
  <c r="AE1368" i="11" s="1"/>
  <c r="U1368" i="11"/>
  <c r="V1368" i="11" s="1"/>
  <c r="W1368" i="11" s="1"/>
  <c r="AF1368" i="11" l="1"/>
  <c r="A1369" i="11"/>
  <c r="AB1369" i="11"/>
  <c r="AC1369" i="11" s="1"/>
  <c r="Z1369" i="11"/>
  <c r="AA1369" i="11" s="1"/>
  <c r="P1369" i="11" l="1"/>
  <c r="Q1369" i="11" s="1"/>
  <c r="R1369" i="11" s="1"/>
  <c r="F1369" i="11"/>
  <c r="G1369" i="11" s="1"/>
  <c r="H1369" i="11" s="1"/>
  <c r="K1369" i="11"/>
  <c r="L1369" i="11" s="1"/>
  <c r="M1369" i="11" s="1"/>
  <c r="U1369" i="11"/>
  <c r="V1369" i="11" s="1"/>
  <c r="W1369" i="11" s="1"/>
  <c r="AD1369" i="11" l="1"/>
  <c r="AE1369" i="11" s="1"/>
  <c r="AF1369" i="11" s="1"/>
  <c r="AB1370" i="11" l="1"/>
  <c r="AC1370" i="11" s="1"/>
  <c r="Z1370" i="11"/>
  <c r="AA1370" i="11" s="1"/>
  <c r="A1370" i="11"/>
  <c r="D102" i="4" s="1"/>
  <c r="K1370" i="11"/>
  <c r="L1370" i="11" s="1"/>
  <c r="M1370" i="11" s="1"/>
  <c r="P1370" i="11"/>
  <c r="Q1370" i="11" s="1"/>
  <c r="R1370" i="11" s="1"/>
  <c r="F1370" i="11"/>
  <c r="G1370" i="11" s="1"/>
  <c r="H1370" i="11" s="1"/>
  <c r="U1370" i="11"/>
  <c r="V1370" i="11" s="1"/>
  <c r="W1370" i="11" s="1"/>
  <c r="AD1370" i="11" l="1"/>
  <c r="AE1370" i="11" s="1"/>
  <c r="AF1370" i="11" s="1"/>
  <c r="AB1371" i="11" l="1"/>
  <c r="AC1371" i="11" s="1"/>
  <c r="Z1371" i="11"/>
  <c r="AA1371" i="11" s="1"/>
  <c r="A1371" i="11"/>
  <c r="F1371" i="11"/>
  <c r="G1371" i="11" s="1"/>
  <c r="H1371" i="11" s="1"/>
  <c r="K1371" i="11"/>
  <c r="L1371" i="11" s="1"/>
  <c r="M1371" i="11" s="1"/>
  <c r="P1371" i="11"/>
  <c r="Q1371" i="11" s="1"/>
  <c r="R1371" i="11" s="1"/>
  <c r="U1371" i="11"/>
  <c r="V1371" i="11" s="1"/>
  <c r="W1371" i="11" s="1"/>
  <c r="AD1371" i="11" l="1"/>
  <c r="AE1371" i="11" s="1"/>
  <c r="AF1371" i="11" l="1"/>
  <c r="A1372" i="11"/>
  <c r="AB1372" i="11"/>
  <c r="AC1372" i="11" s="1"/>
  <c r="Z1372" i="11"/>
  <c r="AA1372" i="11" s="1"/>
  <c r="F1372" i="11" l="1"/>
  <c r="G1372" i="11" s="1"/>
  <c r="H1372" i="11" s="1"/>
  <c r="K1372" i="11"/>
  <c r="L1372" i="11" s="1"/>
  <c r="M1372" i="11" s="1"/>
  <c r="P1372" i="11"/>
  <c r="Q1372" i="11" s="1"/>
  <c r="R1372" i="11" s="1"/>
  <c r="U1372" i="11"/>
  <c r="V1372" i="11" s="1"/>
  <c r="W1372" i="11" s="1"/>
  <c r="AD1372" i="11" l="1"/>
  <c r="AE1372" i="11" s="1"/>
  <c r="AF1372" i="11" l="1"/>
  <c r="A1373" i="11"/>
  <c r="Z1373" i="11"/>
  <c r="AA1373" i="11" s="1"/>
  <c r="AB1373" i="11"/>
  <c r="AC1373" i="11" s="1"/>
  <c r="P1373" i="11" l="1"/>
  <c r="Q1373" i="11" s="1"/>
  <c r="R1373" i="11" s="1"/>
  <c r="K1373" i="11"/>
  <c r="L1373" i="11" s="1"/>
  <c r="M1373" i="11" s="1"/>
  <c r="F1373" i="11"/>
  <c r="G1373" i="11" s="1"/>
  <c r="H1373" i="11" s="1"/>
  <c r="U1373" i="11"/>
  <c r="V1373" i="11" s="1"/>
  <c r="W1373" i="11" s="1"/>
  <c r="AD1373" i="11" l="1"/>
  <c r="AE1373" i="11" s="1"/>
  <c r="AF1373" i="11" s="1"/>
  <c r="Z1374" i="11"/>
  <c r="AA1374" i="11" s="1"/>
  <c r="AB1374" i="11"/>
  <c r="AC1374" i="11" s="1"/>
  <c r="A1374" i="11" l="1"/>
  <c r="K1374" i="11"/>
  <c r="L1374" i="11" s="1"/>
  <c r="M1374" i="11" s="1"/>
  <c r="P1374" i="11"/>
  <c r="Q1374" i="11" s="1"/>
  <c r="R1374" i="11" s="1"/>
  <c r="F1374" i="11"/>
  <c r="G1374" i="11" s="1"/>
  <c r="H1374" i="11" s="1"/>
  <c r="U1374" i="11"/>
  <c r="V1374" i="11" s="1"/>
  <c r="W1374" i="11" s="1"/>
  <c r="AD1374" i="11" l="1"/>
  <c r="AE1374" i="11" s="1"/>
  <c r="AF1374" i="11" l="1"/>
  <c r="A1375" i="11"/>
  <c r="AB1375" i="11"/>
  <c r="AC1375" i="11" s="1"/>
  <c r="Z1375" i="11"/>
  <c r="AA1375" i="11" s="1"/>
  <c r="P1375" i="11" l="1"/>
  <c r="Q1375" i="11" s="1"/>
  <c r="R1375" i="11" s="1"/>
  <c r="K1375" i="11"/>
  <c r="L1375" i="11" s="1"/>
  <c r="M1375" i="11" s="1"/>
  <c r="F1375" i="11"/>
  <c r="G1375" i="11" s="1"/>
  <c r="H1375" i="11" s="1"/>
  <c r="AD1375" i="11" s="1"/>
  <c r="AE1375" i="11" s="1"/>
  <c r="U1375" i="11"/>
  <c r="V1375" i="11" s="1"/>
  <c r="W1375" i="11" s="1"/>
  <c r="AF1375" i="11" l="1"/>
  <c r="A1376" i="11"/>
  <c r="AB1376" i="11"/>
  <c r="AC1376" i="11" s="1"/>
  <c r="Z1376" i="11"/>
  <c r="AA1376" i="11" s="1"/>
  <c r="P1376" i="11" l="1"/>
  <c r="Q1376" i="11" s="1"/>
  <c r="R1376" i="11" s="1"/>
  <c r="K1376" i="11"/>
  <c r="L1376" i="11" s="1"/>
  <c r="M1376" i="11" s="1"/>
  <c r="F1376" i="11"/>
  <c r="G1376" i="11" s="1"/>
  <c r="H1376" i="11" s="1"/>
  <c r="AD1376" i="11" s="1"/>
  <c r="AE1376" i="11" s="1"/>
  <c r="U1376" i="11"/>
  <c r="V1376" i="11" s="1"/>
  <c r="W1376" i="11" s="1"/>
  <c r="AF1376" i="11" l="1"/>
  <c r="A1377" i="11"/>
  <c r="AB1377" i="11"/>
  <c r="AC1377" i="11" s="1"/>
  <c r="Z1377" i="11"/>
  <c r="AA1377" i="11" s="1"/>
  <c r="P1377" i="11" l="1"/>
  <c r="Q1377" i="11" s="1"/>
  <c r="R1377" i="11" s="1"/>
  <c r="F1377" i="11"/>
  <c r="G1377" i="11" s="1"/>
  <c r="H1377" i="11" s="1"/>
  <c r="K1377" i="11"/>
  <c r="L1377" i="11" s="1"/>
  <c r="M1377" i="11" s="1"/>
  <c r="U1377" i="11"/>
  <c r="V1377" i="11" s="1"/>
  <c r="W1377" i="11" s="1"/>
  <c r="AD1377" i="11" l="1"/>
  <c r="AE1377" i="11" s="1"/>
  <c r="AF1377" i="11" l="1"/>
  <c r="A1378" i="11"/>
  <c r="AB1378" i="11"/>
  <c r="AC1378" i="11" s="1"/>
  <c r="Z1378" i="11"/>
  <c r="AA1378" i="11" s="1"/>
  <c r="K1378" i="11" l="1"/>
  <c r="L1378" i="11" s="1"/>
  <c r="M1378" i="11" s="1"/>
  <c r="P1378" i="11"/>
  <c r="Q1378" i="11" s="1"/>
  <c r="R1378" i="11" s="1"/>
  <c r="F1378" i="11"/>
  <c r="G1378" i="11" s="1"/>
  <c r="H1378" i="11" s="1"/>
  <c r="AD1378" i="11" s="1"/>
  <c r="AE1378" i="11" s="1"/>
  <c r="U1378" i="11"/>
  <c r="V1378" i="11" s="1"/>
  <c r="W1378" i="11" s="1"/>
  <c r="AF1378" i="11" l="1"/>
  <c r="A1379" i="11"/>
  <c r="AB1379" i="11"/>
  <c r="AC1379" i="11" s="1"/>
  <c r="Z1379" i="11"/>
  <c r="AA1379" i="11" s="1"/>
  <c r="F1379" i="11" l="1"/>
  <c r="G1379" i="11" s="1"/>
  <c r="H1379" i="11" s="1"/>
  <c r="P1379" i="11"/>
  <c r="Q1379" i="11" s="1"/>
  <c r="R1379" i="11" s="1"/>
  <c r="K1379" i="11"/>
  <c r="L1379" i="11" s="1"/>
  <c r="M1379" i="11" s="1"/>
  <c r="U1379" i="11"/>
  <c r="V1379" i="11" s="1"/>
  <c r="W1379" i="11" s="1"/>
  <c r="AD1379" i="11" l="1"/>
  <c r="AE1379" i="11" s="1"/>
  <c r="AF1379" i="11" l="1"/>
  <c r="A1380" i="11"/>
  <c r="Z1380" i="11"/>
  <c r="AA1380" i="11" s="1"/>
  <c r="AB1380" i="11"/>
  <c r="AC1380" i="11" s="1"/>
  <c r="F1380" i="11" l="1"/>
  <c r="G1380" i="11" s="1"/>
  <c r="H1380" i="11" s="1"/>
  <c r="P1380" i="11"/>
  <c r="Q1380" i="11" s="1"/>
  <c r="R1380" i="11" s="1"/>
  <c r="K1380" i="11"/>
  <c r="L1380" i="11" s="1"/>
  <c r="M1380" i="11" s="1"/>
  <c r="U1380" i="11"/>
  <c r="V1380" i="11" s="1"/>
  <c r="W1380" i="11" s="1"/>
  <c r="AD1380" i="11" l="1"/>
  <c r="AE1380" i="11" s="1"/>
  <c r="AF1380" i="11" s="1"/>
  <c r="AB1381" i="11" l="1"/>
  <c r="AC1381" i="11" s="1"/>
  <c r="Z1381" i="11"/>
  <c r="AA1381" i="11" s="1"/>
  <c r="A1381" i="11"/>
  <c r="P1381" i="11"/>
  <c r="Q1381" i="11" s="1"/>
  <c r="R1381" i="11" s="1"/>
  <c r="K1381" i="11"/>
  <c r="L1381" i="11" s="1"/>
  <c r="M1381" i="11" s="1"/>
  <c r="F1381" i="11"/>
  <c r="G1381" i="11" s="1"/>
  <c r="H1381" i="11" s="1"/>
  <c r="U1381" i="11"/>
  <c r="V1381" i="11" s="1"/>
  <c r="W1381" i="11" s="1"/>
  <c r="AD1381" i="11" l="1"/>
  <c r="AE1381" i="11" s="1"/>
  <c r="AF1381" i="11" l="1"/>
  <c r="A1382" i="11"/>
  <c r="Z1382" i="11"/>
  <c r="AA1382" i="11" s="1"/>
  <c r="AB1382" i="11"/>
  <c r="AC1382" i="11" s="1"/>
  <c r="P1382" i="11" l="1"/>
  <c r="Q1382" i="11" s="1"/>
  <c r="R1382" i="11" s="1"/>
  <c r="K1382" i="11"/>
  <c r="L1382" i="11" s="1"/>
  <c r="M1382" i="11" s="1"/>
  <c r="F1382" i="11"/>
  <c r="G1382" i="11" s="1"/>
  <c r="H1382" i="11" s="1"/>
  <c r="AD1382" i="11" s="1"/>
  <c r="AE1382" i="11" s="1"/>
  <c r="U1382" i="11"/>
  <c r="V1382" i="11" s="1"/>
  <c r="W1382" i="11" s="1"/>
  <c r="AF1382" i="11" l="1"/>
  <c r="A1383" i="11"/>
  <c r="Z1383" i="11"/>
  <c r="AA1383" i="11" s="1"/>
  <c r="AB1383" i="11"/>
  <c r="AC1383" i="11" s="1"/>
  <c r="P1383" i="11" l="1"/>
  <c r="Q1383" i="11" s="1"/>
  <c r="R1383" i="11" s="1"/>
  <c r="F1383" i="11"/>
  <c r="G1383" i="11" s="1"/>
  <c r="H1383" i="11" s="1"/>
  <c r="K1383" i="11"/>
  <c r="L1383" i="11" s="1"/>
  <c r="M1383" i="11" s="1"/>
  <c r="U1383" i="11"/>
  <c r="V1383" i="11" s="1"/>
  <c r="W1383" i="11" s="1"/>
  <c r="AD1383" i="11" l="1"/>
  <c r="AE1383" i="11" s="1"/>
  <c r="AF1383" i="11" l="1"/>
  <c r="A1384" i="11"/>
  <c r="AB1384" i="11"/>
  <c r="AC1384" i="11" s="1"/>
  <c r="Z1384" i="11"/>
  <c r="AA1384" i="11" s="1"/>
  <c r="P1384" i="11" l="1"/>
  <c r="Q1384" i="11" s="1"/>
  <c r="R1384" i="11" s="1"/>
  <c r="K1384" i="11"/>
  <c r="L1384" i="11" s="1"/>
  <c r="M1384" i="11" s="1"/>
  <c r="F1384" i="11"/>
  <c r="G1384" i="11" s="1"/>
  <c r="H1384" i="11" s="1"/>
  <c r="AD1384" i="11" s="1"/>
  <c r="AE1384" i="11" s="1"/>
  <c r="U1384" i="11"/>
  <c r="V1384" i="11" s="1"/>
  <c r="W1384" i="11" s="1"/>
  <c r="AF1384" i="11" l="1"/>
  <c r="A1385" i="11"/>
  <c r="Z1385" i="11"/>
  <c r="AA1385" i="11" s="1"/>
  <c r="AB1385" i="11"/>
  <c r="AC1385" i="11" s="1"/>
  <c r="P1385" i="11" l="1"/>
  <c r="Q1385" i="11" s="1"/>
  <c r="R1385" i="11" s="1"/>
  <c r="F1385" i="11"/>
  <c r="G1385" i="11" s="1"/>
  <c r="H1385" i="11" s="1"/>
  <c r="K1385" i="11"/>
  <c r="L1385" i="11" s="1"/>
  <c r="M1385" i="11" s="1"/>
  <c r="U1385" i="11"/>
  <c r="V1385" i="11" s="1"/>
  <c r="W1385" i="11" s="1"/>
  <c r="AD1385" i="11" l="1"/>
  <c r="AE1385" i="11" s="1"/>
  <c r="AF1385" i="11" l="1"/>
  <c r="A1386" i="11"/>
  <c r="Z1386" i="11"/>
  <c r="AA1386" i="11" s="1"/>
  <c r="AB1386" i="11"/>
  <c r="AC1386" i="11" s="1"/>
  <c r="P1386" i="11" l="1"/>
  <c r="Q1386" i="11" s="1"/>
  <c r="R1386" i="11" s="1"/>
  <c r="K1386" i="11"/>
  <c r="L1386" i="11" s="1"/>
  <c r="M1386" i="11" s="1"/>
  <c r="F1386" i="11"/>
  <c r="G1386" i="11" s="1"/>
  <c r="H1386" i="11" s="1"/>
  <c r="U1386" i="11"/>
  <c r="V1386" i="11" s="1"/>
  <c r="W1386" i="11" s="1"/>
  <c r="AD1386" i="11" l="1"/>
  <c r="AE1386" i="11" s="1"/>
  <c r="AF1386" i="11" s="1"/>
  <c r="AB1387" i="11" l="1"/>
  <c r="AC1387" i="11" s="1"/>
  <c r="Z1387" i="11"/>
  <c r="AA1387" i="11" s="1"/>
  <c r="A1387" i="11"/>
  <c r="F1387" i="11"/>
  <c r="G1387" i="11" s="1"/>
  <c r="H1387" i="11" s="1"/>
  <c r="P1387" i="11"/>
  <c r="Q1387" i="11" s="1"/>
  <c r="R1387" i="11" s="1"/>
  <c r="K1387" i="11"/>
  <c r="L1387" i="11" s="1"/>
  <c r="M1387" i="11" s="1"/>
  <c r="U1387" i="11"/>
  <c r="V1387" i="11" s="1"/>
  <c r="W1387" i="11" s="1"/>
  <c r="AD1387" i="11" l="1"/>
  <c r="AE1387" i="11" s="1"/>
  <c r="AF1387" i="11" l="1"/>
  <c r="A1388" i="11"/>
  <c r="Z1388" i="11"/>
  <c r="AA1388" i="11" s="1"/>
  <c r="AB1388" i="11"/>
  <c r="AC1388" i="11" s="1"/>
  <c r="F1388" i="11" l="1"/>
  <c r="G1388" i="11" s="1"/>
  <c r="H1388" i="11" s="1"/>
  <c r="P1388" i="11"/>
  <c r="Q1388" i="11" s="1"/>
  <c r="R1388" i="11" s="1"/>
  <c r="K1388" i="11"/>
  <c r="L1388" i="11" s="1"/>
  <c r="M1388" i="11" s="1"/>
  <c r="U1388" i="11"/>
  <c r="V1388" i="11" s="1"/>
  <c r="W1388" i="11" s="1"/>
  <c r="AD1388" i="11" l="1"/>
  <c r="AE1388" i="11" s="1"/>
  <c r="AF1388" i="11" l="1"/>
  <c r="A1389" i="11"/>
  <c r="Z1389" i="11"/>
  <c r="AA1389" i="11" s="1"/>
  <c r="AB1389" i="11"/>
  <c r="AC1389" i="11" s="1"/>
  <c r="K1389" i="11" l="1"/>
  <c r="L1389" i="11" s="1"/>
  <c r="M1389" i="11" s="1"/>
  <c r="P1389" i="11"/>
  <c r="Q1389" i="11" s="1"/>
  <c r="R1389" i="11" s="1"/>
  <c r="F1389" i="11"/>
  <c r="G1389" i="11" s="1"/>
  <c r="H1389" i="11" s="1"/>
  <c r="U1389" i="11"/>
  <c r="V1389" i="11" s="1"/>
  <c r="W1389" i="11" s="1"/>
  <c r="AD1389" i="11" l="1"/>
  <c r="AE1389" i="11" s="1"/>
  <c r="AF1389" i="11" s="1"/>
  <c r="AB1390" i="11"/>
  <c r="AC1390" i="11" s="1"/>
  <c r="Z1390" i="11" l="1"/>
  <c r="AA1390" i="11" s="1"/>
  <c r="A1390" i="11"/>
  <c r="P1390" i="11"/>
  <c r="Q1390" i="11" s="1"/>
  <c r="R1390" i="11" s="1"/>
  <c r="K1390" i="11"/>
  <c r="L1390" i="11" s="1"/>
  <c r="M1390" i="11" s="1"/>
  <c r="F1390" i="11"/>
  <c r="G1390" i="11" s="1"/>
  <c r="H1390" i="11" s="1"/>
  <c r="U1390" i="11"/>
  <c r="V1390" i="11" s="1"/>
  <c r="W1390" i="11" s="1"/>
  <c r="AD1390" i="11" l="1"/>
  <c r="AE1390" i="11" s="1"/>
  <c r="AF1390" i="11"/>
  <c r="A1391" i="11"/>
  <c r="Z1391" i="11"/>
  <c r="AA1391" i="11" s="1"/>
  <c r="AB1391" i="11"/>
  <c r="AC1391" i="11" s="1"/>
  <c r="K1391" i="11" l="1"/>
  <c r="L1391" i="11" s="1"/>
  <c r="M1391" i="11" s="1"/>
  <c r="P1391" i="11"/>
  <c r="Q1391" i="11" s="1"/>
  <c r="R1391" i="11" s="1"/>
  <c r="F1391" i="11"/>
  <c r="G1391" i="11" s="1"/>
  <c r="H1391" i="11" s="1"/>
  <c r="U1391" i="11"/>
  <c r="V1391" i="11" s="1"/>
  <c r="W1391" i="11" s="1"/>
  <c r="AD1391" i="11" l="1"/>
  <c r="AE1391" i="11" s="1"/>
  <c r="AF1391" i="11" s="1"/>
  <c r="AB1392" i="11"/>
  <c r="AC1392" i="11" s="1"/>
  <c r="Z1392" i="11"/>
  <c r="AA1392" i="11" s="1"/>
  <c r="A1392" i="11" l="1"/>
  <c r="P1392" i="11"/>
  <c r="Q1392" i="11" s="1"/>
  <c r="R1392" i="11" s="1"/>
  <c r="K1392" i="11"/>
  <c r="L1392" i="11" s="1"/>
  <c r="M1392" i="11" s="1"/>
  <c r="F1392" i="11"/>
  <c r="G1392" i="11" s="1"/>
  <c r="H1392" i="11" s="1"/>
  <c r="AD1392" i="11" s="1"/>
  <c r="AE1392" i="11" s="1"/>
  <c r="U1392" i="11"/>
  <c r="V1392" i="11" s="1"/>
  <c r="W1392" i="11" s="1"/>
  <c r="AF1392" i="11" l="1"/>
  <c r="A1393" i="11"/>
  <c r="AB1393" i="11"/>
  <c r="AC1393" i="11" s="1"/>
  <c r="Z1393" i="11"/>
  <c r="AA1393" i="11" s="1"/>
  <c r="P1393" i="11" l="1"/>
  <c r="Q1393" i="11" s="1"/>
  <c r="R1393" i="11" s="1"/>
  <c r="F1393" i="11"/>
  <c r="G1393" i="11" s="1"/>
  <c r="H1393" i="11" s="1"/>
  <c r="K1393" i="11"/>
  <c r="L1393" i="11" s="1"/>
  <c r="M1393" i="11" s="1"/>
  <c r="U1393" i="11"/>
  <c r="V1393" i="11" s="1"/>
  <c r="W1393" i="11" s="1"/>
  <c r="AD1393" i="11" l="1"/>
  <c r="AE1393" i="11" s="1"/>
  <c r="AF1393" i="11" l="1"/>
  <c r="A1394" i="11"/>
  <c r="Z1394" i="11"/>
  <c r="AA1394" i="11" s="1"/>
  <c r="AB1394" i="11"/>
  <c r="AC1394" i="11" s="1"/>
  <c r="P1394" i="11" l="1"/>
  <c r="Q1394" i="11" s="1"/>
  <c r="R1394" i="11" s="1"/>
  <c r="F1394" i="11"/>
  <c r="G1394" i="11" s="1"/>
  <c r="H1394" i="11" s="1"/>
  <c r="K1394" i="11"/>
  <c r="L1394" i="11" s="1"/>
  <c r="M1394" i="11" s="1"/>
  <c r="U1394" i="11"/>
  <c r="V1394" i="11" s="1"/>
  <c r="W1394" i="11" s="1"/>
  <c r="AD1394" i="11" l="1"/>
  <c r="AE1394" i="11" s="1"/>
  <c r="AF1394" i="11" l="1"/>
  <c r="A1395" i="11"/>
  <c r="Z1395" i="11"/>
  <c r="AA1395" i="11" s="1"/>
  <c r="AB1395" i="11"/>
  <c r="AC1395" i="11" s="1"/>
  <c r="F1395" i="11" l="1"/>
  <c r="G1395" i="11" s="1"/>
  <c r="H1395" i="11" s="1"/>
  <c r="P1395" i="11"/>
  <c r="Q1395" i="11" s="1"/>
  <c r="R1395" i="11" s="1"/>
  <c r="K1395" i="11"/>
  <c r="L1395" i="11" s="1"/>
  <c r="M1395" i="11" s="1"/>
  <c r="U1395" i="11"/>
  <c r="V1395" i="11" s="1"/>
  <c r="W1395" i="11" s="1"/>
  <c r="AD1395" i="11" l="1"/>
  <c r="AE1395" i="11" s="1"/>
  <c r="AF1395" i="11" l="1"/>
  <c r="A1396" i="11"/>
  <c r="Z1396" i="11"/>
  <c r="AA1396" i="11" s="1"/>
  <c r="AB1396" i="11"/>
  <c r="AC1396" i="11" s="1"/>
  <c r="F1396" i="11" l="1"/>
  <c r="G1396" i="11" s="1"/>
  <c r="H1396" i="11" s="1"/>
  <c r="P1396" i="11"/>
  <c r="Q1396" i="11" s="1"/>
  <c r="R1396" i="11" s="1"/>
  <c r="K1396" i="11"/>
  <c r="L1396" i="11" s="1"/>
  <c r="M1396" i="11" s="1"/>
  <c r="U1396" i="11"/>
  <c r="V1396" i="11" s="1"/>
  <c r="W1396" i="11" s="1"/>
  <c r="AD1396" i="11" l="1"/>
  <c r="AE1396" i="11" s="1"/>
  <c r="AF1396" i="11" l="1"/>
  <c r="A1397" i="11"/>
  <c r="Z1397" i="11"/>
  <c r="AA1397" i="11" s="1"/>
  <c r="AB1397" i="11"/>
  <c r="AC1397" i="11" s="1"/>
  <c r="P1397" i="11" l="1"/>
  <c r="Q1397" i="11" s="1"/>
  <c r="R1397" i="11" s="1"/>
  <c r="K1397" i="11"/>
  <c r="L1397" i="11" s="1"/>
  <c r="M1397" i="11" s="1"/>
  <c r="F1397" i="11"/>
  <c r="G1397" i="11" s="1"/>
  <c r="H1397" i="11" s="1"/>
  <c r="U1397" i="11"/>
  <c r="V1397" i="11" s="1"/>
  <c r="W1397" i="11" s="1"/>
  <c r="AD1397" i="11" l="1"/>
  <c r="AE1397" i="11" s="1"/>
  <c r="AF1397" i="11" s="1"/>
  <c r="AB1398" i="11" l="1"/>
  <c r="AC1398" i="11" s="1"/>
  <c r="Z1398" i="11"/>
  <c r="AA1398" i="11" s="1"/>
  <c r="A1398" i="11"/>
  <c r="P1398" i="11"/>
  <c r="Q1398" i="11" s="1"/>
  <c r="R1398" i="11" s="1"/>
  <c r="K1398" i="11"/>
  <c r="L1398" i="11" s="1"/>
  <c r="M1398" i="11" s="1"/>
  <c r="F1398" i="11"/>
  <c r="G1398" i="11" s="1"/>
  <c r="H1398" i="11" s="1"/>
  <c r="U1398" i="11"/>
  <c r="V1398" i="11" s="1"/>
  <c r="W1398" i="11" s="1"/>
  <c r="AD1398" i="11" l="1"/>
  <c r="AE1398" i="11" s="1"/>
  <c r="AF1398" i="11" s="1"/>
  <c r="Z1399" i="11"/>
  <c r="AA1399" i="11" s="1"/>
  <c r="AB1399" i="11"/>
  <c r="AC1399" i="11" s="1"/>
  <c r="A1399" i="11" l="1"/>
  <c r="K1399" i="11"/>
  <c r="L1399" i="11" s="1"/>
  <c r="M1399" i="11" s="1"/>
  <c r="P1399" i="11"/>
  <c r="Q1399" i="11" s="1"/>
  <c r="R1399" i="11" s="1"/>
  <c r="F1399" i="11"/>
  <c r="G1399" i="11" s="1"/>
  <c r="H1399" i="11" s="1"/>
  <c r="U1399" i="11"/>
  <c r="V1399" i="11" s="1"/>
  <c r="W1399" i="11" s="1"/>
  <c r="AD1399" i="11" l="1"/>
  <c r="AE1399" i="11" s="1"/>
  <c r="AF1399" i="11" l="1"/>
  <c r="A1400" i="11"/>
  <c r="Z1400" i="11"/>
  <c r="AA1400" i="11" s="1"/>
  <c r="AB1400" i="11"/>
  <c r="AC1400" i="11" s="1"/>
  <c r="P1400" i="11" l="1"/>
  <c r="Q1400" i="11" s="1"/>
  <c r="R1400" i="11" s="1"/>
  <c r="F1400" i="11"/>
  <c r="G1400" i="11" s="1"/>
  <c r="H1400" i="11" s="1"/>
  <c r="K1400" i="11"/>
  <c r="L1400" i="11" s="1"/>
  <c r="M1400" i="11" s="1"/>
  <c r="U1400" i="11"/>
  <c r="V1400" i="11" s="1"/>
  <c r="W1400" i="11" s="1"/>
  <c r="AD1400" i="11" l="1"/>
  <c r="AE1400" i="11" s="1"/>
  <c r="AF1400" i="11" l="1"/>
  <c r="A1401" i="11"/>
  <c r="Z1401" i="11"/>
  <c r="AA1401" i="11" s="1"/>
  <c r="AB1401" i="11"/>
  <c r="AC1401" i="11" s="1"/>
  <c r="P1401" i="11" l="1"/>
  <c r="Q1401" i="11" s="1"/>
  <c r="R1401" i="11" s="1"/>
  <c r="K1401" i="11"/>
  <c r="L1401" i="11" s="1"/>
  <c r="M1401" i="11" s="1"/>
  <c r="F1401" i="11"/>
  <c r="G1401" i="11" s="1"/>
  <c r="H1401" i="11" s="1"/>
  <c r="AD1401" i="11" s="1"/>
  <c r="AE1401" i="11" s="1"/>
  <c r="U1401" i="11"/>
  <c r="V1401" i="11" s="1"/>
  <c r="W1401" i="11" s="1"/>
  <c r="AF1401" i="11" l="1"/>
  <c r="A1402" i="11"/>
  <c r="AB1402" i="11"/>
  <c r="AC1402" i="11" s="1"/>
  <c r="Z1402" i="11"/>
  <c r="AA1402" i="11" s="1"/>
  <c r="P1402" i="11" l="1"/>
  <c r="Q1402" i="11" s="1"/>
  <c r="R1402" i="11" s="1"/>
  <c r="K1402" i="11"/>
  <c r="L1402" i="11" s="1"/>
  <c r="M1402" i="11" s="1"/>
  <c r="F1402" i="11"/>
  <c r="G1402" i="11" s="1"/>
  <c r="H1402" i="11" s="1"/>
  <c r="AD1402" i="11" s="1"/>
  <c r="AE1402" i="11" s="1"/>
  <c r="U1402" i="11"/>
  <c r="V1402" i="11" s="1"/>
  <c r="W1402" i="11" s="1"/>
  <c r="A1403" i="11" l="1"/>
  <c r="AF1402" i="11"/>
  <c r="Z1403" i="11"/>
  <c r="AA1403" i="11" s="1"/>
  <c r="AB1403" i="11"/>
  <c r="AC1403" i="11" s="1"/>
  <c r="P1403" i="11" l="1"/>
  <c r="Q1403" i="11" s="1"/>
  <c r="R1403" i="11" s="1"/>
  <c r="K1403" i="11"/>
  <c r="L1403" i="11" s="1"/>
  <c r="M1403" i="11" s="1"/>
  <c r="F1403" i="11"/>
  <c r="G1403" i="11" s="1"/>
  <c r="H1403" i="11" s="1"/>
  <c r="AD1403" i="11" s="1"/>
  <c r="AE1403" i="11" s="1"/>
  <c r="U1403" i="11"/>
  <c r="V1403" i="11" s="1"/>
  <c r="W1403" i="11" s="1"/>
  <c r="AF1403" i="11" l="1"/>
  <c r="A1404" i="11"/>
  <c r="Z1404" i="11"/>
  <c r="AA1404" i="11" s="1"/>
  <c r="AB1404" i="11"/>
  <c r="AC1404" i="11" s="1"/>
  <c r="F1404" i="11" l="1"/>
  <c r="G1404" i="11" s="1"/>
  <c r="H1404" i="11" s="1"/>
  <c r="P1404" i="11"/>
  <c r="Q1404" i="11" s="1"/>
  <c r="R1404" i="11" s="1"/>
  <c r="K1404" i="11"/>
  <c r="L1404" i="11" s="1"/>
  <c r="M1404" i="11" s="1"/>
  <c r="U1404" i="11"/>
  <c r="V1404" i="11" s="1"/>
  <c r="W1404" i="11" s="1"/>
  <c r="AD1404" i="11" l="1"/>
  <c r="AE1404" i="11" s="1"/>
  <c r="A1405" i="11" l="1"/>
  <c r="AF1404" i="11"/>
  <c r="AB1405" i="11"/>
  <c r="AC1405" i="11" s="1"/>
  <c r="Z1405" i="11"/>
  <c r="AA1405" i="11" s="1"/>
  <c r="P1405" i="11" l="1"/>
  <c r="Q1405" i="11" s="1"/>
  <c r="R1405" i="11" s="1"/>
  <c r="F1405" i="11"/>
  <c r="G1405" i="11" s="1"/>
  <c r="H1405" i="11" s="1"/>
  <c r="K1405" i="11"/>
  <c r="L1405" i="11" s="1"/>
  <c r="M1405" i="11" s="1"/>
  <c r="U1405" i="11"/>
  <c r="V1405" i="11" s="1"/>
  <c r="W1405" i="11" s="1"/>
  <c r="AD1405" i="11" l="1"/>
  <c r="AE1405" i="11" s="1"/>
  <c r="AF1405" i="11" l="1"/>
  <c r="A1406" i="11"/>
  <c r="Z1406" i="11"/>
  <c r="AA1406" i="11" s="1"/>
  <c r="AB1406" i="11"/>
  <c r="AC1406" i="11" s="1"/>
  <c r="K1406" i="11" l="1"/>
  <c r="L1406" i="11" s="1"/>
  <c r="M1406" i="11" s="1"/>
  <c r="F1406" i="11"/>
  <c r="G1406" i="11" s="1"/>
  <c r="H1406" i="11" s="1"/>
  <c r="P1406" i="11"/>
  <c r="Q1406" i="11" s="1"/>
  <c r="R1406" i="11" s="1"/>
  <c r="U1406" i="11"/>
  <c r="V1406" i="11" s="1"/>
  <c r="W1406" i="11" s="1"/>
  <c r="AD1406" i="11" l="1"/>
  <c r="AE1406" i="11" s="1"/>
  <c r="A1407" i="11" l="1"/>
  <c r="AF1406" i="11"/>
  <c r="Z1407" i="11"/>
  <c r="AA1407" i="11" s="1"/>
  <c r="AB1407" i="11"/>
  <c r="AC1407" i="11" s="1"/>
  <c r="P1407" i="11" l="1"/>
  <c r="Q1407" i="11" s="1"/>
  <c r="R1407" i="11" s="1"/>
  <c r="K1407" i="11"/>
  <c r="L1407" i="11" s="1"/>
  <c r="M1407" i="11" s="1"/>
  <c r="F1407" i="11"/>
  <c r="G1407" i="11" s="1"/>
  <c r="H1407" i="11" s="1"/>
  <c r="U1407" i="11"/>
  <c r="V1407" i="11" s="1"/>
  <c r="W1407" i="11" s="1"/>
  <c r="AD1407" i="11" l="1"/>
  <c r="AE1407" i="11" s="1"/>
  <c r="AF1407" i="11" s="1"/>
  <c r="Z1408" i="11"/>
  <c r="AA1408" i="11" s="1"/>
  <c r="AB1408" i="11" l="1"/>
  <c r="AC1408" i="11" s="1"/>
  <c r="A1408" i="11"/>
  <c r="K1408" i="11"/>
  <c r="L1408" i="11" s="1"/>
  <c r="M1408" i="11" s="1"/>
  <c r="P1408" i="11"/>
  <c r="Q1408" i="11" s="1"/>
  <c r="R1408" i="11" s="1"/>
  <c r="F1408" i="11"/>
  <c r="G1408" i="11" s="1"/>
  <c r="H1408" i="11" s="1"/>
  <c r="U1408" i="11"/>
  <c r="V1408" i="11" s="1"/>
  <c r="W1408" i="11" s="1"/>
  <c r="AD1408" i="11" l="1"/>
  <c r="AE1408" i="11" s="1"/>
  <c r="A1409" i="11" s="1"/>
  <c r="AB1409" i="11"/>
  <c r="AC1409" i="11" s="1"/>
  <c r="Z1409" i="11" l="1"/>
  <c r="AA1409" i="11" s="1"/>
  <c r="AF1408" i="11"/>
  <c r="P1409" i="11"/>
  <c r="Q1409" i="11" s="1"/>
  <c r="R1409" i="11" s="1"/>
  <c r="K1409" i="11"/>
  <c r="L1409" i="11" s="1"/>
  <c r="M1409" i="11" s="1"/>
  <c r="F1409" i="11"/>
  <c r="G1409" i="11" s="1"/>
  <c r="H1409" i="11" s="1"/>
  <c r="U1409" i="11"/>
  <c r="V1409" i="11" s="1"/>
  <c r="W1409" i="11" s="1"/>
  <c r="AD1409" i="11" l="1"/>
  <c r="AE1409" i="11" s="1"/>
  <c r="AF1409" i="11" l="1"/>
  <c r="A1410" i="11"/>
  <c r="AB1410" i="11"/>
  <c r="AC1410" i="11" s="1"/>
  <c r="Z1410" i="11"/>
  <c r="AA1410" i="11" s="1"/>
  <c r="P1410" i="11" l="1"/>
  <c r="Q1410" i="11" s="1"/>
  <c r="R1410" i="11" s="1"/>
  <c r="K1410" i="11"/>
  <c r="L1410" i="11" s="1"/>
  <c r="M1410" i="11" s="1"/>
  <c r="F1410" i="11"/>
  <c r="G1410" i="11" s="1"/>
  <c r="H1410" i="11" s="1"/>
  <c r="U1410" i="11"/>
  <c r="V1410" i="11" s="1"/>
  <c r="W1410" i="11" s="1"/>
  <c r="AD1410" i="11" l="1"/>
  <c r="AE1410" i="11" s="1"/>
  <c r="AF1410" i="11" s="1"/>
  <c r="AB1411" i="11" l="1"/>
  <c r="AC1411" i="11" s="1"/>
  <c r="Z1411" i="11"/>
  <c r="AA1411" i="11" s="1"/>
  <c r="A1411" i="11"/>
  <c r="K1411" i="11"/>
  <c r="L1411" i="11" s="1"/>
  <c r="M1411" i="11" s="1"/>
  <c r="F1411" i="11"/>
  <c r="G1411" i="11" s="1"/>
  <c r="H1411" i="11" s="1"/>
  <c r="P1411" i="11"/>
  <c r="Q1411" i="11" s="1"/>
  <c r="R1411" i="11" s="1"/>
  <c r="U1411" i="11"/>
  <c r="V1411" i="11" s="1"/>
  <c r="W1411" i="11" s="1"/>
  <c r="AD1411" i="11" l="1"/>
  <c r="AE1411" i="11" s="1"/>
  <c r="AF1411" i="11" l="1"/>
  <c r="A1412" i="11"/>
  <c r="AB1412" i="11"/>
  <c r="AC1412" i="11" s="1"/>
  <c r="Z1412" i="11"/>
  <c r="AA1412" i="11" s="1"/>
  <c r="P1412" i="11" l="1"/>
  <c r="Q1412" i="11" s="1"/>
  <c r="R1412" i="11" s="1"/>
  <c r="F1412" i="11"/>
  <c r="G1412" i="11" s="1"/>
  <c r="H1412" i="11" s="1"/>
  <c r="K1412" i="11"/>
  <c r="L1412" i="11" s="1"/>
  <c r="M1412" i="11" s="1"/>
  <c r="U1412" i="11"/>
  <c r="V1412" i="11" s="1"/>
  <c r="W1412" i="11" s="1"/>
  <c r="AD1412" i="11" l="1"/>
  <c r="AE1412" i="11" s="1"/>
  <c r="A1413" i="11" l="1"/>
  <c r="AF1412" i="11"/>
  <c r="AB1413" i="11"/>
  <c r="AC1413" i="11" s="1"/>
  <c r="Z1413" i="11"/>
  <c r="AA1413" i="11" s="1"/>
  <c r="K1413" i="11" l="1"/>
  <c r="L1413" i="11" s="1"/>
  <c r="M1413" i="11" s="1"/>
  <c r="P1413" i="11"/>
  <c r="Q1413" i="11" s="1"/>
  <c r="R1413" i="11" s="1"/>
  <c r="F1413" i="11"/>
  <c r="G1413" i="11" s="1"/>
  <c r="H1413" i="11" s="1"/>
  <c r="AD1413" i="11" s="1"/>
  <c r="AE1413" i="11" s="1"/>
  <c r="U1413" i="11"/>
  <c r="V1413" i="11" s="1"/>
  <c r="W1413" i="11" s="1"/>
  <c r="AF1413" i="11" l="1"/>
  <c r="A1414" i="11"/>
  <c r="AB1414" i="11"/>
  <c r="AC1414" i="11" s="1"/>
  <c r="Z1414" i="11"/>
  <c r="AA1414" i="11" s="1"/>
  <c r="P1414" i="11" l="1"/>
  <c r="Q1414" i="11" s="1"/>
  <c r="R1414" i="11" s="1"/>
  <c r="K1414" i="11"/>
  <c r="L1414" i="11" s="1"/>
  <c r="M1414" i="11" s="1"/>
  <c r="F1414" i="11"/>
  <c r="G1414" i="11" s="1"/>
  <c r="H1414" i="11" s="1"/>
  <c r="AD1414" i="11" s="1"/>
  <c r="AE1414" i="11" s="1"/>
  <c r="U1414" i="11"/>
  <c r="V1414" i="11" s="1"/>
  <c r="W1414" i="11" s="1"/>
  <c r="A1415" i="11" l="1"/>
  <c r="AF1414" i="11"/>
  <c r="Z1415" i="11"/>
  <c r="AA1415" i="11" s="1"/>
  <c r="AB1415" i="11"/>
  <c r="AC1415" i="11" s="1"/>
  <c r="K1415" i="11" l="1"/>
  <c r="L1415" i="11" s="1"/>
  <c r="M1415" i="11" s="1"/>
  <c r="P1415" i="11"/>
  <c r="Q1415" i="11" s="1"/>
  <c r="R1415" i="11" s="1"/>
  <c r="F1415" i="11"/>
  <c r="G1415" i="11" s="1"/>
  <c r="H1415" i="11" s="1"/>
  <c r="AD1415" i="11" s="1"/>
  <c r="AE1415" i="11" s="1"/>
  <c r="U1415" i="11"/>
  <c r="V1415" i="11" s="1"/>
  <c r="W1415" i="11" s="1"/>
  <c r="AF1415" i="11" l="1"/>
  <c r="A1416" i="11"/>
  <c r="AB1416" i="11"/>
  <c r="AC1416" i="11" s="1"/>
  <c r="Z1416" i="11"/>
  <c r="AA1416" i="11" s="1"/>
  <c r="P1416" i="11" l="1"/>
  <c r="Q1416" i="11" s="1"/>
  <c r="R1416" i="11" s="1"/>
  <c r="F1416" i="11"/>
  <c r="G1416" i="11" s="1"/>
  <c r="H1416" i="11" s="1"/>
  <c r="K1416" i="11"/>
  <c r="L1416" i="11" s="1"/>
  <c r="M1416" i="11" s="1"/>
  <c r="U1416" i="11"/>
  <c r="V1416" i="11" s="1"/>
  <c r="W1416" i="11" s="1"/>
  <c r="AD1416" i="11" l="1"/>
  <c r="AE1416" i="11" s="1"/>
  <c r="A1417" i="11" s="1"/>
  <c r="AB1417" i="11" l="1"/>
  <c r="AC1417" i="11" s="1"/>
  <c r="Z1417" i="11"/>
  <c r="AA1417" i="11" s="1"/>
  <c r="AF1416" i="11"/>
  <c r="U1417" i="11" s="1"/>
  <c r="V1417" i="11" s="1"/>
  <c r="W1417" i="11" s="1"/>
  <c r="P1417" i="11"/>
  <c r="Q1417" i="11" s="1"/>
  <c r="R1417" i="11" s="1"/>
  <c r="F1417" i="11"/>
  <c r="G1417" i="11" s="1"/>
  <c r="H1417" i="11" s="1"/>
  <c r="K1417" i="11"/>
  <c r="L1417" i="11" s="1"/>
  <c r="M1417" i="11" s="1"/>
  <c r="AD1417" i="11" l="1"/>
  <c r="AE1417" i="11" s="1"/>
  <c r="AF1417" i="11" l="1"/>
  <c r="A1418" i="11"/>
  <c r="AB1418" i="11"/>
  <c r="AC1418" i="11" s="1"/>
  <c r="Z1418" i="11"/>
  <c r="AA1418" i="11" s="1"/>
  <c r="P1418" i="11" l="1"/>
  <c r="Q1418" i="11" s="1"/>
  <c r="R1418" i="11" s="1"/>
  <c r="K1418" i="11"/>
  <c r="L1418" i="11" s="1"/>
  <c r="M1418" i="11" s="1"/>
  <c r="F1418" i="11"/>
  <c r="G1418" i="11" s="1"/>
  <c r="H1418" i="11" s="1"/>
  <c r="U1418" i="11"/>
  <c r="V1418" i="11" s="1"/>
  <c r="W1418" i="11" s="1"/>
  <c r="AD1418" i="11" l="1"/>
  <c r="AE1418" i="11" s="1"/>
  <c r="AF1418" i="11" s="1"/>
  <c r="AB1419" i="11"/>
  <c r="AC1419" i="11" s="1"/>
  <c r="Z1419" i="11" l="1"/>
  <c r="AA1419" i="11" s="1"/>
  <c r="A1419" i="11"/>
  <c r="F1419" i="11"/>
  <c r="G1419" i="11" s="1"/>
  <c r="H1419" i="11" s="1"/>
  <c r="K1419" i="11"/>
  <c r="L1419" i="11" s="1"/>
  <c r="M1419" i="11" s="1"/>
  <c r="P1419" i="11"/>
  <c r="Q1419" i="11" s="1"/>
  <c r="R1419" i="11" s="1"/>
  <c r="U1419" i="11"/>
  <c r="V1419" i="11" s="1"/>
  <c r="W1419" i="11" s="1"/>
  <c r="AD1419" i="11" l="1"/>
  <c r="AE1419" i="11" s="1"/>
  <c r="AF1419" i="11" l="1"/>
  <c r="A1420" i="11"/>
  <c r="Z1420" i="11"/>
  <c r="AA1420" i="11" s="1"/>
  <c r="AB1420" i="11"/>
  <c r="AC1420" i="11" s="1"/>
  <c r="F1420" i="11" l="1"/>
  <c r="G1420" i="11" s="1"/>
  <c r="H1420" i="11" s="1"/>
  <c r="P1420" i="11"/>
  <c r="Q1420" i="11" s="1"/>
  <c r="R1420" i="11" s="1"/>
  <c r="K1420" i="11"/>
  <c r="L1420" i="11" s="1"/>
  <c r="M1420" i="11" s="1"/>
  <c r="U1420" i="11"/>
  <c r="V1420" i="11" s="1"/>
  <c r="W1420" i="11" s="1"/>
  <c r="AD1420" i="11" l="1"/>
  <c r="AE1420" i="11" s="1"/>
  <c r="A1421" i="11" l="1"/>
  <c r="AF1420" i="11"/>
  <c r="Z1421" i="11"/>
  <c r="AA1421" i="11" s="1"/>
  <c r="AB1421" i="11"/>
  <c r="AC1421" i="11" s="1"/>
  <c r="K1421" i="11" l="1"/>
  <c r="L1421" i="11" s="1"/>
  <c r="M1421" i="11" s="1"/>
  <c r="F1421" i="11"/>
  <c r="G1421" i="11" s="1"/>
  <c r="H1421" i="11" s="1"/>
  <c r="P1421" i="11"/>
  <c r="Q1421" i="11" s="1"/>
  <c r="R1421" i="11" s="1"/>
  <c r="U1421" i="11"/>
  <c r="V1421" i="11" s="1"/>
  <c r="W1421" i="11" s="1"/>
  <c r="AD1421" i="11" l="1"/>
  <c r="AE1421" i="11" s="1"/>
  <c r="AF1421" i="11" l="1"/>
  <c r="A1422" i="11"/>
  <c r="AB1422" i="11"/>
  <c r="AC1422" i="11" s="1"/>
  <c r="Z1422" i="11"/>
  <c r="AA1422" i="11" s="1"/>
  <c r="K1422" i="11" l="1"/>
  <c r="L1422" i="11" s="1"/>
  <c r="M1422" i="11" s="1"/>
  <c r="F1422" i="11"/>
  <c r="G1422" i="11" s="1"/>
  <c r="H1422" i="11" s="1"/>
  <c r="P1422" i="11"/>
  <c r="Q1422" i="11" s="1"/>
  <c r="R1422" i="11" s="1"/>
  <c r="U1422" i="11"/>
  <c r="V1422" i="11" s="1"/>
  <c r="W1422" i="11" s="1"/>
  <c r="AD1422" i="11" l="1"/>
  <c r="AE1422" i="11" s="1"/>
  <c r="AF1422" i="11" l="1"/>
  <c r="A1423" i="11"/>
  <c r="AB1423" i="11"/>
  <c r="AC1423" i="11" s="1"/>
  <c r="Z1423" i="11"/>
  <c r="AA1423" i="11" s="1"/>
  <c r="P1423" i="11" l="1"/>
  <c r="Q1423" i="11" s="1"/>
  <c r="R1423" i="11" s="1"/>
  <c r="K1423" i="11"/>
  <c r="L1423" i="11" s="1"/>
  <c r="M1423" i="11" s="1"/>
  <c r="F1423" i="11"/>
  <c r="G1423" i="11" s="1"/>
  <c r="H1423" i="11" s="1"/>
  <c r="U1423" i="11"/>
  <c r="V1423" i="11" s="1"/>
  <c r="W1423" i="11" s="1"/>
  <c r="AD1423" i="11" l="1"/>
  <c r="AE1423" i="11" s="1"/>
  <c r="AF1423" i="11" s="1"/>
  <c r="Z1424" i="11"/>
  <c r="AA1424" i="11" s="1"/>
  <c r="AB1424" i="11" l="1"/>
  <c r="AC1424" i="11" s="1"/>
  <c r="A1424" i="11"/>
  <c r="K1424" i="11"/>
  <c r="L1424" i="11" s="1"/>
  <c r="M1424" i="11" s="1"/>
  <c r="P1424" i="11"/>
  <c r="Q1424" i="11" s="1"/>
  <c r="R1424" i="11" s="1"/>
  <c r="F1424" i="11"/>
  <c r="G1424" i="11" s="1"/>
  <c r="H1424" i="11" s="1"/>
  <c r="AD1424" i="11" s="1"/>
  <c r="AE1424" i="11" s="1"/>
  <c r="U1424" i="11"/>
  <c r="V1424" i="11" s="1"/>
  <c r="W1424" i="11" s="1"/>
  <c r="A1425" i="11" l="1"/>
  <c r="AF1424" i="11"/>
  <c r="Z1425" i="11"/>
  <c r="AA1425" i="11" s="1"/>
  <c r="AB1425" i="11"/>
  <c r="AC1425" i="11" s="1"/>
  <c r="K1425" i="11" l="1"/>
  <c r="L1425" i="11" s="1"/>
  <c r="M1425" i="11" s="1"/>
  <c r="P1425" i="11"/>
  <c r="Q1425" i="11" s="1"/>
  <c r="R1425" i="11" s="1"/>
  <c r="F1425" i="11"/>
  <c r="G1425" i="11" s="1"/>
  <c r="H1425" i="11" s="1"/>
  <c r="AD1425" i="11" s="1"/>
  <c r="AE1425" i="11" s="1"/>
  <c r="U1425" i="11"/>
  <c r="V1425" i="11" s="1"/>
  <c r="W1425" i="11" s="1"/>
  <c r="AF1425" i="11" l="1"/>
  <c r="A1426" i="11"/>
  <c r="AB1426" i="11"/>
  <c r="AC1426" i="11" s="1"/>
  <c r="Z1426" i="11"/>
  <c r="AA1426" i="11" s="1"/>
  <c r="K1426" i="11" l="1"/>
  <c r="L1426" i="11" s="1"/>
  <c r="M1426" i="11" s="1"/>
  <c r="P1426" i="11"/>
  <c r="Q1426" i="11" s="1"/>
  <c r="R1426" i="11" s="1"/>
  <c r="F1426" i="11"/>
  <c r="G1426" i="11" s="1"/>
  <c r="H1426" i="11" s="1"/>
  <c r="AD1426" i="11" s="1"/>
  <c r="AE1426" i="11" s="1"/>
  <c r="U1426" i="11"/>
  <c r="V1426" i="11" s="1"/>
  <c r="W1426" i="11" s="1"/>
  <c r="AF1426" i="11" l="1"/>
  <c r="A1427" i="11"/>
  <c r="AB1427" i="11"/>
  <c r="AC1427" i="11" s="1"/>
  <c r="Z1427" i="11"/>
  <c r="AA1427" i="11" s="1"/>
  <c r="F1427" i="11" l="1"/>
  <c r="G1427" i="11" s="1"/>
  <c r="H1427" i="11" s="1"/>
  <c r="P1427" i="11"/>
  <c r="Q1427" i="11" s="1"/>
  <c r="R1427" i="11" s="1"/>
  <c r="K1427" i="11"/>
  <c r="L1427" i="11" s="1"/>
  <c r="M1427" i="11" s="1"/>
  <c r="U1427" i="11"/>
  <c r="V1427" i="11" s="1"/>
  <c r="W1427" i="11" s="1"/>
  <c r="AD1427" i="11" l="1"/>
  <c r="AE1427" i="11" s="1"/>
  <c r="AF1427" i="11" l="1"/>
  <c r="A1428" i="11"/>
  <c r="Z1428" i="11"/>
  <c r="AA1428" i="11" s="1"/>
  <c r="AB1428" i="11"/>
  <c r="AC1428" i="11" s="1"/>
  <c r="P1428" i="11" l="1"/>
  <c r="Q1428" i="11" s="1"/>
  <c r="R1428" i="11" s="1"/>
  <c r="K1428" i="11"/>
  <c r="L1428" i="11" s="1"/>
  <c r="M1428" i="11" s="1"/>
  <c r="F1428" i="11"/>
  <c r="G1428" i="11" s="1"/>
  <c r="H1428" i="11" s="1"/>
  <c r="AD1428" i="11" s="1"/>
  <c r="AE1428" i="11" s="1"/>
  <c r="U1428" i="11"/>
  <c r="V1428" i="11" s="1"/>
  <c r="W1428" i="11" s="1"/>
  <c r="A1429" i="11" l="1"/>
  <c r="AF1428" i="11"/>
  <c r="Z1429" i="11"/>
  <c r="AA1429" i="11" s="1"/>
  <c r="AB1429" i="11"/>
  <c r="AC1429" i="11" s="1"/>
  <c r="F1429" i="11" l="1"/>
  <c r="G1429" i="11" s="1"/>
  <c r="H1429" i="11" s="1"/>
  <c r="K1429" i="11"/>
  <c r="L1429" i="11" s="1"/>
  <c r="M1429" i="11" s="1"/>
  <c r="P1429" i="11"/>
  <c r="Q1429" i="11" s="1"/>
  <c r="R1429" i="11" s="1"/>
  <c r="U1429" i="11"/>
  <c r="V1429" i="11" s="1"/>
  <c r="W1429" i="11" s="1"/>
  <c r="AD1429" i="11" l="1"/>
  <c r="AE1429" i="11" s="1"/>
  <c r="AF1429" i="11" l="1"/>
  <c r="A1430" i="11"/>
  <c r="D103" i="4" s="1"/>
  <c r="Z1430" i="11"/>
  <c r="AA1430" i="11" s="1"/>
  <c r="AB1430" i="11"/>
  <c r="AC1430" i="11" s="1"/>
  <c r="P1430" i="11" l="1"/>
  <c r="Q1430" i="11" s="1"/>
  <c r="R1430" i="11" s="1"/>
  <c r="F1430" i="11"/>
  <c r="G1430" i="11" s="1"/>
  <c r="H1430" i="11" s="1"/>
  <c r="K1430" i="11"/>
  <c r="L1430" i="11" s="1"/>
  <c r="M1430" i="11" s="1"/>
  <c r="U1430" i="11"/>
  <c r="V1430" i="11" s="1"/>
  <c r="W1430" i="11" s="1"/>
  <c r="AD1430" i="11" l="1"/>
  <c r="AE1430" i="11" s="1"/>
  <c r="AF1430" i="11" l="1"/>
  <c r="A1431" i="11"/>
  <c r="Z1431" i="11"/>
  <c r="AA1431" i="11" s="1"/>
  <c r="AB1431" i="11"/>
  <c r="AC1431" i="11" s="1"/>
  <c r="P1431" i="11" l="1"/>
  <c r="Q1431" i="11" s="1"/>
  <c r="R1431" i="11" s="1"/>
  <c r="K1431" i="11"/>
  <c r="L1431" i="11" s="1"/>
  <c r="M1431" i="11" s="1"/>
  <c r="F1431" i="11"/>
  <c r="G1431" i="11" s="1"/>
  <c r="H1431" i="11" s="1"/>
  <c r="U1431" i="11"/>
  <c r="V1431" i="11" s="1"/>
  <c r="W1431" i="11" s="1"/>
  <c r="AD1431" i="11" l="1"/>
  <c r="AE1431" i="11" s="1"/>
  <c r="A1432" i="11" s="1"/>
  <c r="AF1431" i="11" l="1"/>
  <c r="Z1432" i="11"/>
  <c r="AA1432" i="11" s="1"/>
  <c r="AB1432" i="11"/>
  <c r="AC1432" i="11" s="1"/>
  <c r="P1432" i="11"/>
  <c r="Q1432" i="11" s="1"/>
  <c r="R1432" i="11" s="1"/>
  <c r="F1432" i="11"/>
  <c r="G1432" i="11" s="1"/>
  <c r="H1432" i="11" s="1"/>
  <c r="K1432" i="11"/>
  <c r="L1432" i="11" s="1"/>
  <c r="M1432" i="11" s="1"/>
  <c r="U1432" i="11"/>
  <c r="V1432" i="11" s="1"/>
  <c r="W1432" i="11" s="1"/>
  <c r="AD1432" i="11" l="1"/>
  <c r="AE1432" i="11" s="1"/>
  <c r="A1433" i="11" l="1"/>
  <c r="AF1432" i="11"/>
  <c r="AB1433" i="11"/>
  <c r="AC1433" i="11" s="1"/>
  <c r="Z1433" i="11"/>
  <c r="AA1433" i="11" s="1"/>
  <c r="K1433" i="11" l="1"/>
  <c r="L1433" i="11" s="1"/>
  <c r="M1433" i="11" s="1"/>
  <c r="F1433" i="11"/>
  <c r="G1433" i="11" s="1"/>
  <c r="H1433" i="11" s="1"/>
  <c r="P1433" i="11"/>
  <c r="Q1433" i="11" s="1"/>
  <c r="R1433" i="11" s="1"/>
  <c r="U1433" i="11"/>
  <c r="V1433" i="11" s="1"/>
  <c r="W1433" i="11" s="1"/>
  <c r="AD1433" i="11" l="1"/>
  <c r="AE1433" i="11" s="1"/>
  <c r="AF1433" i="11" l="1"/>
  <c r="A1434" i="11"/>
  <c r="Z1434" i="11"/>
  <c r="AA1434" i="11" s="1"/>
  <c r="AB1434" i="11"/>
  <c r="AC1434" i="11" s="1"/>
  <c r="P1434" i="11" l="1"/>
  <c r="Q1434" i="11" s="1"/>
  <c r="R1434" i="11" s="1"/>
  <c r="K1434" i="11"/>
  <c r="L1434" i="11" s="1"/>
  <c r="M1434" i="11" s="1"/>
  <c r="F1434" i="11"/>
  <c r="G1434" i="11" s="1"/>
  <c r="H1434" i="11" s="1"/>
  <c r="AD1434" i="11" s="1"/>
  <c r="AE1434" i="11" s="1"/>
  <c r="U1434" i="11"/>
  <c r="V1434" i="11" s="1"/>
  <c r="W1434" i="11" s="1"/>
  <c r="AF1434" i="11" l="1"/>
  <c r="A1435" i="11"/>
  <c r="AB1435" i="11"/>
  <c r="AC1435" i="11" s="1"/>
  <c r="Z1435" i="11"/>
  <c r="AA1435" i="11" s="1"/>
  <c r="P1435" i="11" l="1"/>
  <c r="Q1435" i="11" s="1"/>
  <c r="R1435" i="11" s="1"/>
  <c r="F1435" i="11"/>
  <c r="G1435" i="11" s="1"/>
  <c r="H1435" i="11" s="1"/>
  <c r="K1435" i="11"/>
  <c r="L1435" i="11" s="1"/>
  <c r="M1435" i="11" s="1"/>
  <c r="U1435" i="11"/>
  <c r="V1435" i="11" s="1"/>
  <c r="W1435" i="11" s="1"/>
  <c r="AD1435" i="11" l="1"/>
  <c r="AE1435" i="11" s="1"/>
  <c r="AF1435" i="11" l="1"/>
  <c r="A1436" i="11"/>
  <c r="Z1436" i="11"/>
  <c r="AA1436" i="11" s="1"/>
  <c r="AB1436" i="11"/>
  <c r="AC1436" i="11" s="1"/>
  <c r="F1436" i="11" l="1"/>
  <c r="G1436" i="11" s="1"/>
  <c r="H1436" i="11" s="1"/>
  <c r="P1436" i="11"/>
  <c r="Q1436" i="11" s="1"/>
  <c r="R1436" i="11" s="1"/>
  <c r="K1436" i="11"/>
  <c r="L1436" i="11" s="1"/>
  <c r="M1436" i="11" s="1"/>
  <c r="U1436" i="11"/>
  <c r="V1436" i="11" s="1"/>
  <c r="W1436" i="11" s="1"/>
  <c r="AD1436" i="11" l="1"/>
  <c r="AE1436" i="11" s="1"/>
  <c r="A1437" i="11" l="1"/>
  <c r="AF1436" i="11"/>
  <c r="Z1437" i="11"/>
  <c r="AA1437" i="11" s="1"/>
  <c r="AB1437" i="11"/>
  <c r="AC1437" i="11" s="1"/>
  <c r="P1437" i="11" l="1"/>
  <c r="Q1437" i="11" s="1"/>
  <c r="R1437" i="11" s="1"/>
  <c r="F1437" i="11"/>
  <c r="G1437" i="11" s="1"/>
  <c r="H1437" i="11" s="1"/>
  <c r="K1437" i="11"/>
  <c r="L1437" i="11" s="1"/>
  <c r="M1437" i="11" s="1"/>
  <c r="U1437" i="11"/>
  <c r="V1437" i="11" s="1"/>
  <c r="W1437" i="11" s="1"/>
  <c r="AD1437" i="11" l="1"/>
  <c r="AE1437" i="11" s="1"/>
  <c r="AF1437" i="11" l="1"/>
  <c r="A1438" i="11"/>
  <c r="Z1438" i="11"/>
  <c r="AA1438" i="11" s="1"/>
  <c r="AB1438" i="11"/>
  <c r="AC1438" i="11" s="1"/>
  <c r="K1438" i="11" l="1"/>
  <c r="L1438" i="11" s="1"/>
  <c r="M1438" i="11" s="1"/>
  <c r="F1438" i="11"/>
  <c r="G1438" i="11" s="1"/>
  <c r="H1438" i="11" s="1"/>
  <c r="P1438" i="11"/>
  <c r="Q1438" i="11" s="1"/>
  <c r="R1438" i="11" s="1"/>
  <c r="U1438" i="11"/>
  <c r="V1438" i="11" s="1"/>
  <c r="W1438" i="11" s="1"/>
  <c r="AD1438" i="11" l="1"/>
  <c r="AE1438" i="11" s="1"/>
  <c r="AF1438" i="11" l="1"/>
  <c r="A1439" i="11"/>
  <c r="Z1439" i="11"/>
  <c r="AA1439" i="11" s="1"/>
  <c r="AB1439" i="11"/>
  <c r="AC1439" i="11" s="1"/>
  <c r="P1439" i="11" l="1"/>
  <c r="Q1439" i="11" s="1"/>
  <c r="R1439" i="11" s="1"/>
  <c r="K1439" i="11"/>
  <c r="L1439" i="11" s="1"/>
  <c r="M1439" i="11" s="1"/>
  <c r="F1439" i="11"/>
  <c r="G1439" i="11" s="1"/>
  <c r="H1439" i="11" s="1"/>
  <c r="AD1439" i="11" s="1"/>
  <c r="AE1439" i="11" s="1"/>
  <c r="U1439" i="11"/>
  <c r="V1439" i="11" s="1"/>
  <c r="W1439" i="11" s="1"/>
  <c r="AF1439" i="11" l="1"/>
  <c r="A1440" i="11"/>
  <c r="Z1440" i="11"/>
  <c r="AA1440" i="11" s="1"/>
  <c r="AB1440" i="11"/>
  <c r="AC1440" i="11" s="1"/>
  <c r="K1440" i="11" l="1"/>
  <c r="L1440" i="11" s="1"/>
  <c r="M1440" i="11" s="1"/>
  <c r="P1440" i="11"/>
  <c r="Q1440" i="11" s="1"/>
  <c r="R1440" i="11" s="1"/>
  <c r="F1440" i="11"/>
  <c r="G1440" i="11" s="1"/>
  <c r="H1440" i="11" s="1"/>
  <c r="AD1440" i="11" s="1"/>
  <c r="AE1440" i="11" s="1"/>
  <c r="U1440" i="11"/>
  <c r="V1440" i="11" s="1"/>
  <c r="W1440" i="11" s="1"/>
  <c r="A1441" i="11" l="1"/>
  <c r="AF1440" i="11"/>
  <c r="Z1441" i="11"/>
  <c r="AA1441" i="11" s="1"/>
  <c r="AB1441" i="11"/>
  <c r="AC1441" i="11" s="1"/>
  <c r="P1441" i="11" l="1"/>
  <c r="Q1441" i="11" s="1"/>
  <c r="R1441" i="11" s="1"/>
  <c r="K1441" i="11"/>
  <c r="L1441" i="11" s="1"/>
  <c r="M1441" i="11" s="1"/>
  <c r="F1441" i="11"/>
  <c r="G1441" i="11" s="1"/>
  <c r="H1441" i="11" s="1"/>
  <c r="AD1441" i="11" s="1"/>
  <c r="AE1441" i="11" s="1"/>
  <c r="U1441" i="11"/>
  <c r="V1441" i="11" s="1"/>
  <c r="W1441" i="11" s="1"/>
  <c r="AF1441" i="11" l="1"/>
  <c r="A1442" i="11"/>
  <c r="Z1442" i="11"/>
  <c r="AA1442" i="11" s="1"/>
  <c r="AB1442" i="11"/>
  <c r="AC1442" i="11" s="1"/>
  <c r="P1442" i="11" l="1"/>
  <c r="Q1442" i="11" s="1"/>
  <c r="R1442" i="11" s="1"/>
  <c r="K1442" i="11"/>
  <c r="L1442" i="11" s="1"/>
  <c r="M1442" i="11" s="1"/>
  <c r="F1442" i="11"/>
  <c r="G1442" i="11" s="1"/>
  <c r="H1442" i="11" s="1"/>
  <c r="U1442" i="11"/>
  <c r="V1442" i="11" s="1"/>
  <c r="W1442" i="11" s="1"/>
  <c r="AD1442" i="11" l="1"/>
  <c r="AE1442" i="11" s="1"/>
  <c r="AF1442" i="11" l="1"/>
  <c r="A1443" i="11"/>
  <c r="Z1443" i="11"/>
  <c r="AA1443" i="11" s="1"/>
  <c r="AB1443" i="11"/>
  <c r="AC1443" i="11" s="1"/>
  <c r="P1443" i="11" l="1"/>
  <c r="Q1443" i="11" s="1"/>
  <c r="R1443" i="11" s="1"/>
  <c r="K1443" i="11"/>
  <c r="L1443" i="11" s="1"/>
  <c r="M1443" i="11" s="1"/>
  <c r="F1443" i="11"/>
  <c r="G1443" i="11" s="1"/>
  <c r="H1443" i="11" s="1"/>
  <c r="U1443" i="11"/>
  <c r="V1443" i="11" s="1"/>
  <c r="W1443" i="11" s="1"/>
  <c r="AD1443" i="11" l="1"/>
  <c r="AE1443" i="11" s="1"/>
  <c r="AF1443" i="11"/>
  <c r="A1444" i="11"/>
  <c r="Z1444" i="11"/>
  <c r="AA1444" i="11" s="1"/>
  <c r="AB1444" i="11"/>
  <c r="AC1444" i="11" s="1"/>
  <c r="P1444" i="11" l="1"/>
  <c r="Q1444" i="11" s="1"/>
  <c r="R1444" i="11" s="1"/>
  <c r="F1444" i="11"/>
  <c r="G1444" i="11" s="1"/>
  <c r="H1444" i="11" s="1"/>
  <c r="K1444" i="11"/>
  <c r="L1444" i="11" s="1"/>
  <c r="M1444" i="11" s="1"/>
  <c r="U1444" i="11"/>
  <c r="V1444" i="11" s="1"/>
  <c r="W1444" i="11" s="1"/>
  <c r="AD1444" i="11" l="1"/>
  <c r="AE1444" i="11" s="1"/>
  <c r="A1445" i="11" l="1"/>
  <c r="AF1444" i="11"/>
  <c r="AB1445" i="11"/>
  <c r="AC1445" i="11" s="1"/>
  <c r="Z1445" i="11"/>
  <c r="AA1445" i="11" s="1"/>
  <c r="P1445" i="11" l="1"/>
  <c r="Q1445" i="11" s="1"/>
  <c r="R1445" i="11" s="1"/>
  <c r="F1445" i="11"/>
  <c r="G1445" i="11" s="1"/>
  <c r="H1445" i="11" s="1"/>
  <c r="K1445" i="11"/>
  <c r="L1445" i="11" s="1"/>
  <c r="M1445" i="11" s="1"/>
  <c r="U1445" i="11"/>
  <c r="V1445" i="11" s="1"/>
  <c r="W1445" i="11" s="1"/>
  <c r="AD1445" i="11" l="1"/>
  <c r="AE1445" i="11" s="1"/>
  <c r="AF1445" i="11" l="1"/>
  <c r="A1446" i="11"/>
  <c r="AB1446" i="11"/>
  <c r="AC1446" i="11" s="1"/>
  <c r="Z1446" i="11"/>
  <c r="AA1446" i="11" s="1"/>
  <c r="P1446" i="11" l="1"/>
  <c r="Q1446" i="11" s="1"/>
  <c r="R1446" i="11" s="1"/>
  <c r="F1446" i="11"/>
  <c r="G1446" i="11" s="1"/>
  <c r="H1446" i="11" s="1"/>
  <c r="K1446" i="11"/>
  <c r="L1446" i="11" s="1"/>
  <c r="M1446" i="11" s="1"/>
  <c r="U1446" i="11"/>
  <c r="V1446" i="11" s="1"/>
  <c r="W1446" i="11" s="1"/>
  <c r="AD1446" i="11" l="1"/>
  <c r="AE1446" i="11" s="1"/>
  <c r="AF1446" i="11" l="1"/>
  <c r="A1447" i="11"/>
  <c r="Z1447" i="11"/>
  <c r="AA1447" i="11" s="1"/>
  <c r="AB1447" i="11"/>
  <c r="AC1447" i="11" s="1"/>
  <c r="K1447" i="11" l="1"/>
  <c r="L1447" i="11" s="1"/>
  <c r="M1447" i="11" s="1"/>
  <c r="P1447" i="11"/>
  <c r="Q1447" i="11" s="1"/>
  <c r="R1447" i="11" s="1"/>
  <c r="F1447" i="11"/>
  <c r="G1447" i="11" s="1"/>
  <c r="H1447" i="11" s="1"/>
  <c r="U1447" i="11"/>
  <c r="V1447" i="11" s="1"/>
  <c r="W1447" i="11" s="1"/>
  <c r="AD1447" i="11" l="1"/>
  <c r="AE1447" i="11" s="1"/>
  <c r="AF1447" i="11" s="1"/>
  <c r="Z1448" i="11" l="1"/>
  <c r="AA1448" i="11" s="1"/>
  <c r="AB1448" i="11"/>
  <c r="AC1448" i="11" s="1"/>
  <c r="A1448" i="11"/>
  <c r="P1448" i="11"/>
  <c r="Q1448" i="11" s="1"/>
  <c r="R1448" i="11" s="1"/>
  <c r="F1448" i="11"/>
  <c r="G1448" i="11" s="1"/>
  <c r="H1448" i="11" s="1"/>
  <c r="K1448" i="11"/>
  <c r="L1448" i="11" s="1"/>
  <c r="M1448" i="11" s="1"/>
  <c r="U1448" i="11"/>
  <c r="V1448" i="11" s="1"/>
  <c r="W1448" i="11" s="1"/>
  <c r="AD1448" i="11" l="1"/>
  <c r="AE1448" i="11" s="1"/>
  <c r="A1449" i="11" s="1"/>
  <c r="AB1449" i="11" l="1"/>
  <c r="AC1449" i="11" s="1"/>
  <c r="Z1449" i="11"/>
  <c r="AA1449" i="11" s="1"/>
  <c r="AF1448" i="11"/>
  <c r="P1449" i="11"/>
  <c r="Q1449" i="11" s="1"/>
  <c r="R1449" i="11" s="1"/>
  <c r="F1449" i="11"/>
  <c r="G1449" i="11" s="1"/>
  <c r="H1449" i="11" s="1"/>
  <c r="K1449" i="11"/>
  <c r="L1449" i="11" s="1"/>
  <c r="M1449" i="11" s="1"/>
  <c r="U1449" i="11"/>
  <c r="V1449" i="11" s="1"/>
  <c r="W1449" i="11" s="1"/>
  <c r="AD1449" i="11" l="1"/>
  <c r="AE1449" i="11" s="1"/>
  <c r="AF1449" i="11" s="1"/>
  <c r="Z1450" i="11"/>
  <c r="AA1450" i="11" s="1"/>
  <c r="AB1450" i="11"/>
  <c r="AC1450" i="11" s="1"/>
  <c r="A1450" i="11" l="1"/>
  <c r="P1450" i="11"/>
  <c r="Q1450" i="11" s="1"/>
  <c r="R1450" i="11" s="1"/>
  <c r="K1450" i="11"/>
  <c r="L1450" i="11" s="1"/>
  <c r="M1450" i="11" s="1"/>
  <c r="F1450" i="11"/>
  <c r="G1450" i="11" s="1"/>
  <c r="H1450" i="11" s="1"/>
  <c r="AD1450" i="11" s="1"/>
  <c r="AE1450" i="11" s="1"/>
  <c r="U1450" i="11"/>
  <c r="V1450" i="11" s="1"/>
  <c r="W1450" i="11" s="1"/>
  <c r="AF1450" i="11" l="1"/>
  <c r="A1451" i="11"/>
  <c r="AB1451" i="11"/>
  <c r="AC1451" i="11" s="1"/>
  <c r="Z1451" i="11"/>
  <c r="AA1451" i="11" s="1"/>
  <c r="K1451" i="11" l="1"/>
  <c r="L1451" i="11" s="1"/>
  <c r="M1451" i="11" s="1"/>
  <c r="P1451" i="11"/>
  <c r="Q1451" i="11" s="1"/>
  <c r="R1451" i="11" s="1"/>
  <c r="F1451" i="11"/>
  <c r="G1451" i="11" s="1"/>
  <c r="H1451" i="11" s="1"/>
  <c r="U1451" i="11"/>
  <c r="V1451" i="11" s="1"/>
  <c r="W1451" i="11" s="1"/>
  <c r="AD1451" i="11" l="1"/>
  <c r="AE1451" i="11" s="1"/>
  <c r="AF1451" i="11"/>
  <c r="A1452" i="11"/>
  <c r="Z1452" i="11"/>
  <c r="AA1452" i="11" s="1"/>
  <c r="AB1452" i="11"/>
  <c r="AC1452" i="11" s="1"/>
  <c r="F1452" i="11" l="1"/>
  <c r="G1452" i="11" s="1"/>
  <c r="H1452" i="11" s="1"/>
  <c r="P1452" i="11"/>
  <c r="Q1452" i="11" s="1"/>
  <c r="R1452" i="11" s="1"/>
  <c r="K1452" i="11"/>
  <c r="L1452" i="11" s="1"/>
  <c r="M1452" i="11" s="1"/>
  <c r="U1452" i="11"/>
  <c r="V1452" i="11" s="1"/>
  <c r="W1452" i="11" s="1"/>
  <c r="AD1452" i="11" l="1"/>
  <c r="AE1452" i="11" s="1"/>
  <c r="A1453" i="11" l="1"/>
  <c r="AF1452" i="11"/>
  <c r="Z1453" i="11"/>
  <c r="AA1453" i="11" s="1"/>
  <c r="AB1453" i="11"/>
  <c r="AC1453" i="11" s="1"/>
  <c r="F1453" i="11" l="1"/>
  <c r="G1453" i="11" s="1"/>
  <c r="H1453" i="11" s="1"/>
  <c r="P1453" i="11"/>
  <c r="Q1453" i="11" s="1"/>
  <c r="R1453" i="11" s="1"/>
  <c r="K1453" i="11"/>
  <c r="L1453" i="11" s="1"/>
  <c r="M1453" i="11" s="1"/>
  <c r="U1453" i="11"/>
  <c r="V1453" i="11" s="1"/>
  <c r="W1453" i="11" s="1"/>
  <c r="AD1453" i="11" l="1"/>
  <c r="AE1453" i="11" s="1"/>
  <c r="AF1453" i="11" l="1"/>
  <c r="A1454" i="11"/>
  <c r="Z1454" i="11"/>
  <c r="AA1454" i="11" s="1"/>
  <c r="AB1454" i="11"/>
  <c r="AC1454" i="11" s="1"/>
  <c r="K1454" i="11" l="1"/>
  <c r="L1454" i="11" s="1"/>
  <c r="M1454" i="11" s="1"/>
  <c r="F1454" i="11"/>
  <c r="G1454" i="11" s="1"/>
  <c r="H1454" i="11" s="1"/>
  <c r="P1454" i="11"/>
  <c r="Q1454" i="11" s="1"/>
  <c r="R1454" i="11" s="1"/>
  <c r="U1454" i="11"/>
  <c r="V1454" i="11" s="1"/>
  <c r="W1454" i="11" s="1"/>
  <c r="AD1454" i="11" l="1"/>
  <c r="AE1454" i="11" s="1"/>
  <c r="AF1454" i="11" l="1"/>
  <c r="A1455" i="11"/>
  <c r="Z1455" i="11"/>
  <c r="AA1455" i="11" s="1"/>
  <c r="AB1455" i="11"/>
  <c r="AC1455" i="11" s="1"/>
  <c r="P1455" i="11" l="1"/>
  <c r="Q1455" i="11" s="1"/>
  <c r="R1455" i="11" s="1"/>
  <c r="K1455" i="11"/>
  <c r="L1455" i="11" s="1"/>
  <c r="M1455" i="11" s="1"/>
  <c r="F1455" i="11"/>
  <c r="G1455" i="11" s="1"/>
  <c r="H1455" i="11" s="1"/>
  <c r="U1455" i="11"/>
  <c r="V1455" i="11" s="1"/>
  <c r="W1455" i="11" s="1"/>
  <c r="AD1455" i="11" l="1"/>
  <c r="AE1455" i="11" s="1"/>
  <c r="AF1455" i="11" l="1"/>
  <c r="A1456" i="11"/>
  <c r="Z1456" i="11"/>
  <c r="AA1456" i="11" s="1"/>
  <c r="AB1456" i="11"/>
  <c r="AC1456" i="11" s="1"/>
  <c r="P1456" i="11" l="1"/>
  <c r="Q1456" i="11" s="1"/>
  <c r="R1456" i="11" s="1"/>
  <c r="K1456" i="11"/>
  <c r="L1456" i="11" s="1"/>
  <c r="M1456" i="11" s="1"/>
  <c r="F1456" i="11"/>
  <c r="G1456" i="11" s="1"/>
  <c r="H1456" i="11" s="1"/>
  <c r="U1456" i="11"/>
  <c r="V1456" i="11" s="1"/>
  <c r="W1456" i="11" s="1"/>
  <c r="AD1456" i="11" l="1"/>
  <c r="AE1456" i="11" s="1"/>
  <c r="A1457" i="11" s="1"/>
  <c r="AB1457" i="11" l="1"/>
  <c r="AC1457" i="11" s="1"/>
  <c r="Z1457" i="11"/>
  <c r="AA1457" i="11" s="1"/>
  <c r="AF1456" i="11"/>
  <c r="U1457" i="11" s="1"/>
  <c r="V1457" i="11" s="1"/>
  <c r="W1457" i="11" s="1"/>
  <c r="P1457" i="11"/>
  <c r="Q1457" i="11" s="1"/>
  <c r="R1457" i="11" s="1"/>
  <c r="F1457" i="11"/>
  <c r="G1457" i="11" s="1"/>
  <c r="H1457" i="11" s="1"/>
  <c r="K1457" i="11"/>
  <c r="L1457" i="11" s="1"/>
  <c r="M1457" i="11" s="1"/>
  <c r="AD1457" i="11" l="1"/>
  <c r="AE1457" i="11" s="1"/>
  <c r="AF1457" i="11" s="1"/>
  <c r="Z1458" i="11" l="1"/>
  <c r="AA1458" i="11" s="1"/>
  <c r="A1458" i="11"/>
  <c r="AB1458" i="11"/>
  <c r="AC1458" i="11" s="1"/>
  <c r="K1458" i="11"/>
  <c r="L1458" i="11" s="1"/>
  <c r="M1458" i="11" s="1"/>
  <c r="P1458" i="11"/>
  <c r="Q1458" i="11" s="1"/>
  <c r="R1458" i="11" s="1"/>
  <c r="F1458" i="11"/>
  <c r="G1458" i="11" s="1"/>
  <c r="H1458" i="11" s="1"/>
  <c r="U1458" i="11"/>
  <c r="V1458" i="11" s="1"/>
  <c r="W1458" i="11" s="1"/>
  <c r="AD1458" i="11" l="1"/>
  <c r="AE1458" i="11" s="1"/>
  <c r="AF1458" i="11" l="1"/>
  <c r="A1459" i="11"/>
  <c r="Z1459" i="11"/>
  <c r="AA1459" i="11" s="1"/>
  <c r="AB1459" i="11"/>
  <c r="AC1459" i="11" s="1"/>
  <c r="P1459" i="11" l="1"/>
  <c r="Q1459" i="11" s="1"/>
  <c r="R1459" i="11" s="1"/>
  <c r="K1459" i="11"/>
  <c r="L1459" i="11" s="1"/>
  <c r="M1459" i="11" s="1"/>
  <c r="F1459" i="11"/>
  <c r="G1459" i="11" s="1"/>
  <c r="H1459" i="11" s="1"/>
  <c r="AD1459" i="11" s="1"/>
  <c r="AE1459" i="11" s="1"/>
  <c r="U1459" i="11"/>
  <c r="V1459" i="11" s="1"/>
  <c r="W1459" i="11" s="1"/>
  <c r="AF1459" i="11" l="1"/>
  <c r="A1460" i="11"/>
  <c r="Z1460" i="11"/>
  <c r="AA1460" i="11" s="1"/>
  <c r="AB1460" i="11"/>
  <c r="AC1460" i="11" s="1"/>
  <c r="P1460" i="11" l="1"/>
  <c r="Q1460" i="11" s="1"/>
  <c r="R1460" i="11" s="1"/>
  <c r="K1460" i="11"/>
  <c r="L1460" i="11" s="1"/>
  <c r="M1460" i="11" s="1"/>
  <c r="F1460" i="11"/>
  <c r="G1460" i="11" s="1"/>
  <c r="H1460" i="11" s="1"/>
  <c r="AD1460" i="11" s="1"/>
  <c r="AE1460" i="11" s="1"/>
  <c r="U1460" i="11"/>
  <c r="V1460" i="11" s="1"/>
  <c r="W1460" i="11" s="1"/>
  <c r="A1461" i="11" l="1"/>
  <c r="AF1460" i="11"/>
  <c r="Z1461" i="11"/>
  <c r="AA1461" i="11" s="1"/>
  <c r="AB1461" i="11"/>
  <c r="AC1461" i="11" s="1"/>
  <c r="F1461" i="11" l="1"/>
  <c r="G1461" i="11" s="1"/>
  <c r="H1461" i="11" s="1"/>
  <c r="P1461" i="11"/>
  <c r="Q1461" i="11" s="1"/>
  <c r="R1461" i="11" s="1"/>
  <c r="K1461" i="11"/>
  <c r="L1461" i="11" s="1"/>
  <c r="M1461" i="11" s="1"/>
  <c r="U1461" i="11"/>
  <c r="V1461" i="11" s="1"/>
  <c r="W1461" i="11" s="1"/>
  <c r="AD1461" i="11" l="1"/>
  <c r="AE1461" i="11" s="1"/>
  <c r="AF1461" i="11" l="1"/>
  <c r="A1462" i="11"/>
  <c r="Z1462" i="11"/>
  <c r="AA1462" i="11" s="1"/>
  <c r="AB1462" i="11"/>
  <c r="AC1462" i="11" s="1"/>
  <c r="P1462" i="11" l="1"/>
  <c r="Q1462" i="11" s="1"/>
  <c r="R1462" i="11" s="1"/>
  <c r="F1462" i="11"/>
  <c r="G1462" i="11" s="1"/>
  <c r="H1462" i="11" s="1"/>
  <c r="K1462" i="11"/>
  <c r="L1462" i="11" s="1"/>
  <c r="M1462" i="11" s="1"/>
  <c r="U1462" i="11"/>
  <c r="V1462" i="11" s="1"/>
  <c r="W1462" i="11" s="1"/>
  <c r="AD1462" i="11" l="1"/>
  <c r="AE1462" i="11" s="1"/>
  <c r="AF1462" i="11" l="1"/>
  <c r="A1463" i="11"/>
  <c r="Z1463" i="11"/>
  <c r="AA1463" i="11" s="1"/>
  <c r="AB1463" i="11"/>
  <c r="AC1463" i="11" s="1"/>
  <c r="P1463" i="11" l="1"/>
  <c r="Q1463" i="11" s="1"/>
  <c r="R1463" i="11" s="1"/>
  <c r="F1463" i="11"/>
  <c r="G1463" i="11" s="1"/>
  <c r="H1463" i="11" s="1"/>
  <c r="K1463" i="11"/>
  <c r="L1463" i="11" s="1"/>
  <c r="M1463" i="11" s="1"/>
  <c r="U1463" i="11"/>
  <c r="V1463" i="11" s="1"/>
  <c r="W1463" i="11" s="1"/>
  <c r="AD1463" i="11" l="1"/>
  <c r="AE1463" i="11" s="1"/>
  <c r="AF1463" i="11" l="1"/>
  <c r="A1464" i="11"/>
  <c r="Z1464" i="11"/>
  <c r="AA1464" i="11" s="1"/>
  <c r="AB1464" i="11"/>
  <c r="AC1464" i="11" s="1"/>
  <c r="F1464" i="11" l="1"/>
  <c r="G1464" i="11" s="1"/>
  <c r="H1464" i="11" s="1"/>
  <c r="P1464" i="11"/>
  <c r="Q1464" i="11" s="1"/>
  <c r="R1464" i="11" s="1"/>
  <c r="K1464" i="11"/>
  <c r="L1464" i="11" s="1"/>
  <c r="M1464" i="11" s="1"/>
  <c r="U1464" i="11"/>
  <c r="V1464" i="11" s="1"/>
  <c r="W1464" i="11" s="1"/>
  <c r="AD1464" i="11" l="1"/>
  <c r="AE1464" i="11" s="1"/>
  <c r="A1465" i="11" l="1"/>
  <c r="AF1464" i="11"/>
  <c r="AB1465" i="11"/>
  <c r="AC1465" i="11" s="1"/>
  <c r="Z1465" i="11"/>
  <c r="AA1465" i="11" s="1"/>
  <c r="F1465" i="11" l="1"/>
  <c r="G1465" i="11" s="1"/>
  <c r="H1465" i="11" s="1"/>
  <c r="P1465" i="11"/>
  <c r="Q1465" i="11" s="1"/>
  <c r="R1465" i="11" s="1"/>
  <c r="K1465" i="11"/>
  <c r="L1465" i="11" s="1"/>
  <c r="M1465" i="11" s="1"/>
  <c r="U1465" i="11"/>
  <c r="V1465" i="11" s="1"/>
  <c r="W1465" i="11" s="1"/>
  <c r="AD1465" i="11" l="1"/>
  <c r="AE1465" i="11" s="1"/>
  <c r="AF1465" i="11" l="1"/>
  <c r="A1466" i="11"/>
  <c r="AB1466" i="11"/>
  <c r="AC1466" i="11" s="1"/>
  <c r="Z1466" i="11"/>
  <c r="AA1466" i="11" s="1"/>
  <c r="P1466" i="11" l="1"/>
  <c r="Q1466" i="11" s="1"/>
  <c r="R1466" i="11" s="1"/>
  <c r="K1466" i="11"/>
  <c r="L1466" i="11" s="1"/>
  <c r="M1466" i="11" s="1"/>
  <c r="F1466" i="11"/>
  <c r="G1466" i="11" s="1"/>
  <c r="H1466" i="11" s="1"/>
  <c r="AD1466" i="11" s="1"/>
  <c r="AE1466" i="11" s="1"/>
  <c r="U1466" i="11"/>
  <c r="V1466" i="11" s="1"/>
  <c r="W1466" i="11" s="1"/>
  <c r="AF1466" i="11" l="1"/>
  <c r="A1467" i="11"/>
  <c r="AB1467" i="11"/>
  <c r="AC1467" i="11" s="1"/>
  <c r="Z1467" i="11"/>
  <c r="AA1467" i="11" s="1"/>
  <c r="F1467" i="11" l="1"/>
  <c r="G1467" i="11" s="1"/>
  <c r="H1467" i="11" s="1"/>
  <c r="P1467" i="11"/>
  <c r="Q1467" i="11" s="1"/>
  <c r="R1467" i="11" s="1"/>
  <c r="K1467" i="11"/>
  <c r="L1467" i="11" s="1"/>
  <c r="M1467" i="11" s="1"/>
  <c r="U1467" i="11"/>
  <c r="V1467" i="11" s="1"/>
  <c r="W1467" i="11" s="1"/>
  <c r="AD1467" i="11" l="1"/>
  <c r="AE1467" i="11" s="1"/>
  <c r="AF1467" i="11" l="1"/>
  <c r="A1468" i="11"/>
  <c r="Z1468" i="11"/>
  <c r="AA1468" i="11" s="1"/>
  <c r="AB1468" i="11"/>
  <c r="AC1468" i="11" s="1"/>
  <c r="F1468" i="11" l="1"/>
  <c r="G1468" i="11" s="1"/>
  <c r="H1468" i="11" s="1"/>
  <c r="P1468" i="11"/>
  <c r="Q1468" i="11" s="1"/>
  <c r="R1468" i="11" s="1"/>
  <c r="K1468" i="11"/>
  <c r="L1468" i="11" s="1"/>
  <c r="M1468" i="11" s="1"/>
  <c r="U1468" i="11"/>
  <c r="V1468" i="11" s="1"/>
  <c r="W1468" i="11" s="1"/>
  <c r="AD1468" i="11" l="1"/>
  <c r="AE1468" i="11" s="1"/>
  <c r="A1469" i="11" l="1"/>
  <c r="AF1468" i="11"/>
  <c r="AB1469" i="11"/>
  <c r="AC1469" i="11" s="1"/>
  <c r="Z1469" i="11"/>
  <c r="AA1469" i="11" s="1"/>
  <c r="K1469" i="11" l="1"/>
  <c r="L1469" i="11" s="1"/>
  <c r="M1469" i="11" s="1"/>
  <c r="P1469" i="11"/>
  <c r="Q1469" i="11" s="1"/>
  <c r="R1469" i="11" s="1"/>
  <c r="F1469" i="11"/>
  <c r="G1469" i="11" s="1"/>
  <c r="H1469" i="11" s="1"/>
  <c r="AD1469" i="11" s="1"/>
  <c r="AE1469" i="11" s="1"/>
  <c r="U1469" i="11"/>
  <c r="V1469" i="11" s="1"/>
  <c r="W1469" i="11" s="1"/>
  <c r="AF1469" i="11" l="1"/>
  <c r="A1470" i="11"/>
  <c r="AB1470" i="11"/>
  <c r="AC1470" i="11" s="1"/>
  <c r="Z1470" i="11"/>
  <c r="AA1470" i="11" s="1"/>
  <c r="K1470" i="11" l="1"/>
  <c r="L1470" i="11" s="1"/>
  <c r="M1470" i="11" s="1"/>
  <c r="F1470" i="11"/>
  <c r="G1470" i="11" s="1"/>
  <c r="H1470" i="11" s="1"/>
  <c r="P1470" i="11"/>
  <c r="Q1470" i="11" s="1"/>
  <c r="R1470" i="11" s="1"/>
  <c r="U1470" i="11"/>
  <c r="V1470" i="11" s="1"/>
  <c r="W1470" i="11" s="1"/>
  <c r="AD1470" i="11" l="1"/>
  <c r="AE1470" i="11" s="1"/>
  <c r="AF1470" i="11" l="1"/>
  <c r="A1471" i="11"/>
  <c r="Z1471" i="11"/>
  <c r="AA1471" i="11" s="1"/>
  <c r="AB1471" i="11"/>
  <c r="AC1471" i="11" s="1"/>
  <c r="P1471" i="11" l="1"/>
  <c r="Q1471" i="11" s="1"/>
  <c r="R1471" i="11" s="1"/>
  <c r="K1471" i="11"/>
  <c r="L1471" i="11" s="1"/>
  <c r="M1471" i="11" s="1"/>
  <c r="F1471" i="11"/>
  <c r="G1471" i="11" s="1"/>
  <c r="H1471" i="11" s="1"/>
  <c r="U1471" i="11"/>
  <c r="V1471" i="11" s="1"/>
  <c r="W1471" i="11" s="1"/>
  <c r="AD1471" i="11" l="1"/>
  <c r="AE1471" i="11" s="1"/>
  <c r="AF1471" i="11" s="1"/>
  <c r="Z1472" i="11"/>
  <c r="AA1472" i="11" s="1"/>
  <c r="AB1472" i="11" l="1"/>
  <c r="AC1472" i="11" s="1"/>
  <c r="A1472" i="11"/>
  <c r="P1472" i="11"/>
  <c r="Q1472" i="11" s="1"/>
  <c r="R1472" i="11" s="1"/>
  <c r="K1472" i="11"/>
  <c r="L1472" i="11" s="1"/>
  <c r="M1472" i="11" s="1"/>
  <c r="F1472" i="11"/>
  <c r="G1472" i="11" s="1"/>
  <c r="H1472" i="11" s="1"/>
  <c r="U1472" i="11"/>
  <c r="V1472" i="11" s="1"/>
  <c r="W1472" i="11" s="1"/>
  <c r="AD1472" i="11" l="1"/>
  <c r="AE1472" i="11" s="1"/>
  <c r="A1473" i="11" s="1"/>
  <c r="Z1473" i="11"/>
  <c r="AA1473" i="11" s="1"/>
  <c r="AB1473" i="11"/>
  <c r="AC1473" i="11" s="1"/>
  <c r="AF1472" i="11" l="1"/>
  <c r="P1473" i="11"/>
  <c r="Q1473" i="11" s="1"/>
  <c r="R1473" i="11" s="1"/>
  <c r="K1473" i="11"/>
  <c r="L1473" i="11" s="1"/>
  <c r="M1473" i="11" s="1"/>
  <c r="F1473" i="11"/>
  <c r="G1473" i="11" s="1"/>
  <c r="H1473" i="11" s="1"/>
  <c r="U1473" i="11"/>
  <c r="V1473" i="11" s="1"/>
  <c r="W1473" i="11" s="1"/>
  <c r="AD1473" i="11" l="1"/>
  <c r="AE1473" i="11" s="1"/>
  <c r="A1474" i="11" s="1"/>
  <c r="AF1473" i="11" l="1"/>
  <c r="AB1474" i="11"/>
  <c r="AC1474" i="11" s="1"/>
  <c r="Z1474" i="11"/>
  <c r="AA1474" i="11" s="1"/>
  <c r="K1474" i="11"/>
  <c r="L1474" i="11" s="1"/>
  <c r="M1474" i="11" s="1"/>
  <c r="P1474" i="11"/>
  <c r="Q1474" i="11" s="1"/>
  <c r="R1474" i="11" s="1"/>
  <c r="F1474" i="11"/>
  <c r="G1474" i="11" s="1"/>
  <c r="H1474" i="11" s="1"/>
  <c r="U1474" i="11"/>
  <c r="V1474" i="11" s="1"/>
  <c r="W1474" i="11" s="1"/>
  <c r="AD1474" i="11" l="1"/>
  <c r="AE1474" i="11" s="1"/>
  <c r="AF1474" i="11"/>
  <c r="A1475" i="11"/>
  <c r="AB1475" i="11"/>
  <c r="AC1475" i="11" s="1"/>
  <c r="Z1475" i="11"/>
  <c r="AA1475" i="11" s="1"/>
  <c r="P1475" i="11" l="1"/>
  <c r="Q1475" i="11" s="1"/>
  <c r="R1475" i="11" s="1"/>
  <c r="K1475" i="11"/>
  <c r="L1475" i="11" s="1"/>
  <c r="M1475" i="11" s="1"/>
  <c r="F1475" i="11"/>
  <c r="G1475" i="11" s="1"/>
  <c r="H1475" i="11" s="1"/>
  <c r="AD1475" i="11" s="1"/>
  <c r="AE1475" i="11" s="1"/>
  <c r="U1475" i="11"/>
  <c r="V1475" i="11" s="1"/>
  <c r="W1475" i="11" s="1"/>
  <c r="AF1475" i="11" l="1"/>
  <c r="A1476" i="11"/>
  <c r="AB1476" i="11"/>
  <c r="AC1476" i="11" s="1"/>
  <c r="Z1476" i="11"/>
  <c r="AA1476" i="11" s="1"/>
  <c r="P1476" i="11" l="1"/>
  <c r="Q1476" i="11" s="1"/>
  <c r="R1476" i="11" s="1"/>
  <c r="K1476" i="11"/>
  <c r="L1476" i="11" s="1"/>
  <c r="M1476" i="11" s="1"/>
  <c r="F1476" i="11"/>
  <c r="G1476" i="11" s="1"/>
  <c r="H1476" i="11" s="1"/>
  <c r="AD1476" i="11" s="1"/>
  <c r="AE1476" i="11" s="1"/>
  <c r="U1476" i="11"/>
  <c r="V1476" i="11" s="1"/>
  <c r="W1476" i="11" s="1"/>
  <c r="A1477" i="11" l="1"/>
  <c r="AF1476" i="11"/>
  <c r="AB1477" i="11"/>
  <c r="AC1477" i="11" s="1"/>
  <c r="Z1477" i="11"/>
  <c r="AA1477" i="11" s="1"/>
  <c r="P1477" i="11" l="1"/>
  <c r="Q1477" i="11" s="1"/>
  <c r="R1477" i="11" s="1"/>
  <c r="K1477" i="11"/>
  <c r="L1477" i="11" s="1"/>
  <c r="M1477" i="11" s="1"/>
  <c r="F1477" i="11"/>
  <c r="G1477" i="11" s="1"/>
  <c r="H1477" i="11" s="1"/>
  <c r="AD1477" i="11" s="1"/>
  <c r="AE1477" i="11" s="1"/>
  <c r="U1477" i="11"/>
  <c r="V1477" i="11" s="1"/>
  <c r="W1477" i="11" s="1"/>
  <c r="AF1477" i="11" l="1"/>
  <c r="A1478" i="11"/>
  <c r="Z1478" i="11"/>
  <c r="AA1478" i="11" s="1"/>
  <c r="AB1478" i="11"/>
  <c r="AC1478" i="11" s="1"/>
  <c r="P1478" i="11" l="1"/>
  <c r="Q1478" i="11" s="1"/>
  <c r="R1478" i="11" s="1"/>
  <c r="F1478" i="11"/>
  <c r="G1478" i="11" s="1"/>
  <c r="H1478" i="11" s="1"/>
  <c r="K1478" i="11"/>
  <c r="L1478" i="11" s="1"/>
  <c r="M1478" i="11" s="1"/>
  <c r="U1478" i="11"/>
  <c r="V1478" i="11" s="1"/>
  <c r="W1478" i="11" s="1"/>
  <c r="AD1478" i="11" l="1"/>
  <c r="AE1478" i="11" s="1"/>
  <c r="AF1478" i="11" l="1"/>
  <c r="A1479" i="11"/>
  <c r="AB1479" i="11"/>
  <c r="AC1479" i="11" s="1"/>
  <c r="Z1479" i="11"/>
  <c r="AA1479" i="11" s="1"/>
  <c r="F1479" i="11" l="1"/>
  <c r="G1479" i="11" s="1"/>
  <c r="H1479" i="11" s="1"/>
  <c r="P1479" i="11"/>
  <c r="Q1479" i="11" s="1"/>
  <c r="R1479" i="11" s="1"/>
  <c r="K1479" i="11"/>
  <c r="L1479" i="11" s="1"/>
  <c r="M1479" i="11" s="1"/>
  <c r="U1479" i="11"/>
  <c r="V1479" i="11" s="1"/>
  <c r="W1479" i="11" s="1"/>
  <c r="AD1479" i="11" l="1"/>
  <c r="AE1479" i="11" s="1"/>
  <c r="AF1479" i="11" l="1"/>
  <c r="A1480" i="11"/>
  <c r="AB1480" i="11"/>
  <c r="AC1480" i="11" s="1"/>
  <c r="Z1480" i="11"/>
  <c r="AA1480" i="11" s="1"/>
  <c r="P1480" i="11" l="1"/>
  <c r="Q1480" i="11" s="1"/>
  <c r="R1480" i="11" s="1"/>
  <c r="K1480" i="11"/>
  <c r="L1480" i="11" s="1"/>
  <c r="M1480" i="11" s="1"/>
  <c r="F1480" i="11"/>
  <c r="G1480" i="11" s="1"/>
  <c r="H1480" i="11" s="1"/>
  <c r="U1480" i="11"/>
  <c r="V1480" i="11" s="1"/>
  <c r="W1480" i="11" s="1"/>
  <c r="AD1480" i="11" l="1"/>
  <c r="AE1480" i="11" s="1"/>
  <c r="A1481" i="11" l="1"/>
  <c r="AF1480" i="11"/>
  <c r="AB1481" i="11"/>
  <c r="AC1481" i="11" s="1"/>
  <c r="Z1481" i="11"/>
  <c r="AA1481" i="11" s="1"/>
  <c r="P1481" i="11" l="1"/>
  <c r="Q1481" i="11" s="1"/>
  <c r="R1481" i="11" s="1"/>
  <c r="F1481" i="11"/>
  <c r="G1481" i="11" s="1"/>
  <c r="H1481" i="11" s="1"/>
  <c r="K1481" i="11"/>
  <c r="L1481" i="11" s="1"/>
  <c r="M1481" i="11" s="1"/>
  <c r="U1481" i="11"/>
  <c r="V1481" i="11" s="1"/>
  <c r="W1481" i="11" s="1"/>
  <c r="AD1481" i="11" l="1"/>
  <c r="AE1481" i="11" s="1"/>
  <c r="AF1481" i="11" l="1"/>
  <c r="A1482" i="11"/>
  <c r="Z1482" i="11"/>
  <c r="AA1482" i="11" s="1"/>
  <c r="AB1482" i="11"/>
  <c r="AC1482" i="11" s="1"/>
  <c r="P1482" i="11" l="1"/>
  <c r="Q1482" i="11" s="1"/>
  <c r="R1482" i="11" s="1"/>
  <c r="K1482" i="11"/>
  <c r="L1482" i="11" s="1"/>
  <c r="M1482" i="11" s="1"/>
  <c r="F1482" i="11"/>
  <c r="G1482" i="11" s="1"/>
  <c r="H1482" i="11" s="1"/>
  <c r="U1482" i="11"/>
  <c r="V1482" i="11" s="1"/>
  <c r="W1482" i="11" s="1"/>
  <c r="AD1482" i="11" l="1"/>
  <c r="AE1482" i="11" s="1"/>
  <c r="AF1482" i="11" s="1"/>
  <c r="Z1483" i="11" l="1"/>
  <c r="AA1483" i="11" s="1"/>
  <c r="AB1483" i="11"/>
  <c r="AC1483" i="11" s="1"/>
  <c r="A1483" i="11"/>
  <c r="F1483" i="11"/>
  <c r="G1483" i="11" s="1"/>
  <c r="H1483" i="11" s="1"/>
  <c r="K1483" i="11"/>
  <c r="L1483" i="11" s="1"/>
  <c r="M1483" i="11" s="1"/>
  <c r="P1483" i="11"/>
  <c r="Q1483" i="11" s="1"/>
  <c r="R1483" i="11" s="1"/>
  <c r="U1483" i="11"/>
  <c r="V1483" i="11" s="1"/>
  <c r="W1483" i="11" s="1"/>
  <c r="AD1483" i="11" l="1"/>
  <c r="AE1483" i="11" s="1"/>
  <c r="AF1483" i="11" l="1"/>
  <c r="A1484" i="11"/>
  <c r="AB1484" i="11"/>
  <c r="AC1484" i="11" s="1"/>
  <c r="Z1484" i="11"/>
  <c r="AA1484" i="11" s="1"/>
  <c r="P1484" i="11" l="1"/>
  <c r="Q1484" i="11" s="1"/>
  <c r="R1484" i="11" s="1"/>
  <c r="F1484" i="11"/>
  <c r="G1484" i="11" s="1"/>
  <c r="H1484" i="11" s="1"/>
  <c r="K1484" i="11"/>
  <c r="L1484" i="11" s="1"/>
  <c r="M1484" i="11" s="1"/>
  <c r="U1484" i="11"/>
  <c r="V1484" i="11" s="1"/>
  <c r="W1484" i="11" s="1"/>
  <c r="AD1484" i="11" l="1"/>
  <c r="AE1484" i="11" s="1"/>
  <c r="A1485" i="11" l="1"/>
  <c r="AF1484" i="11"/>
  <c r="Z1485" i="11"/>
  <c r="AA1485" i="11" s="1"/>
  <c r="AB1485" i="11"/>
  <c r="AC1485" i="11" s="1"/>
  <c r="F1485" i="11" l="1"/>
  <c r="G1485" i="11" s="1"/>
  <c r="H1485" i="11" s="1"/>
  <c r="K1485" i="11"/>
  <c r="L1485" i="11" s="1"/>
  <c r="M1485" i="11" s="1"/>
  <c r="P1485" i="11"/>
  <c r="Q1485" i="11" s="1"/>
  <c r="R1485" i="11" s="1"/>
  <c r="U1485" i="11"/>
  <c r="V1485" i="11" s="1"/>
  <c r="W1485" i="11" s="1"/>
  <c r="AD1485" i="11" l="1"/>
  <c r="AE1485" i="11" s="1"/>
  <c r="AF1485" i="11" l="1"/>
  <c r="A1486" i="11"/>
  <c r="Z1486" i="11"/>
  <c r="AA1486" i="11" s="1"/>
  <c r="AB1486" i="11"/>
  <c r="AC1486" i="11" s="1"/>
  <c r="K1486" i="11" l="1"/>
  <c r="L1486" i="11" s="1"/>
  <c r="M1486" i="11" s="1"/>
  <c r="P1486" i="11"/>
  <c r="Q1486" i="11" s="1"/>
  <c r="R1486" i="11" s="1"/>
  <c r="F1486" i="11"/>
  <c r="G1486" i="11" s="1"/>
  <c r="H1486" i="11" s="1"/>
  <c r="AD1486" i="11" s="1"/>
  <c r="AE1486" i="11" s="1"/>
  <c r="U1486" i="11"/>
  <c r="V1486" i="11" s="1"/>
  <c r="W1486" i="11" s="1"/>
  <c r="AF1486" i="11" l="1"/>
  <c r="A1487" i="11"/>
  <c r="AB1487" i="11"/>
  <c r="AC1487" i="11" s="1"/>
  <c r="Z1487" i="11"/>
  <c r="AA1487" i="11" s="1"/>
  <c r="P1487" i="11" l="1"/>
  <c r="Q1487" i="11" s="1"/>
  <c r="R1487" i="11" s="1"/>
  <c r="F1487" i="11"/>
  <c r="G1487" i="11" s="1"/>
  <c r="H1487" i="11" s="1"/>
  <c r="K1487" i="11"/>
  <c r="L1487" i="11" s="1"/>
  <c r="M1487" i="11" s="1"/>
  <c r="U1487" i="11"/>
  <c r="V1487" i="11" s="1"/>
  <c r="W1487" i="11" s="1"/>
  <c r="AD1487" i="11" l="1"/>
  <c r="AE1487" i="11" s="1"/>
  <c r="AF1487" i="11" l="1"/>
  <c r="A1488" i="11"/>
  <c r="Z1488" i="11"/>
  <c r="AA1488" i="11" s="1"/>
  <c r="AB1488" i="11"/>
  <c r="AC1488" i="11" s="1"/>
  <c r="F1488" i="11" l="1"/>
  <c r="G1488" i="11" s="1"/>
  <c r="H1488" i="11" s="1"/>
  <c r="K1488" i="11"/>
  <c r="L1488" i="11" s="1"/>
  <c r="M1488" i="11" s="1"/>
  <c r="P1488" i="11"/>
  <c r="Q1488" i="11" s="1"/>
  <c r="R1488" i="11" s="1"/>
  <c r="U1488" i="11"/>
  <c r="V1488" i="11" s="1"/>
  <c r="W1488" i="11" s="1"/>
  <c r="AD1488" i="11" l="1"/>
  <c r="AE1488" i="11" s="1"/>
  <c r="AF1488" i="11" l="1"/>
  <c r="A1489" i="11"/>
  <c r="Z1489" i="11"/>
  <c r="AA1489" i="11" s="1"/>
  <c r="AB1489" i="11"/>
  <c r="AC1489" i="11" s="1"/>
  <c r="K1489" i="11" l="1"/>
  <c r="L1489" i="11" s="1"/>
  <c r="M1489" i="11" s="1"/>
  <c r="P1489" i="11"/>
  <c r="Q1489" i="11" s="1"/>
  <c r="R1489" i="11" s="1"/>
  <c r="F1489" i="11"/>
  <c r="G1489" i="11" s="1"/>
  <c r="H1489" i="11" s="1"/>
  <c r="AD1489" i="11" s="1"/>
  <c r="AE1489" i="11" s="1"/>
  <c r="U1489" i="11"/>
  <c r="V1489" i="11" s="1"/>
  <c r="W1489" i="11" s="1"/>
  <c r="AF1489" i="11" l="1"/>
  <c r="D10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Bennie</author>
  </authors>
  <commentList>
    <comment ref="A62" authorId="0" shapeId="0" xr:uid="{00000000-0006-0000-0000-000001000000}">
      <text>
        <r>
          <rPr>
            <sz val="10"/>
            <color rgb="FF000000"/>
            <rFont val="Arial"/>
            <family val="2"/>
          </rPr>
          <t>Bij coating en bespuiting is er een profielvolgende bescherming, bij beplating is er een kokervormige bescherming.</t>
        </r>
      </text>
    </comment>
  </commentList>
</comments>
</file>

<file path=xl/sharedStrings.xml><?xml version="1.0" encoding="utf-8"?>
<sst xmlns="http://schemas.openxmlformats.org/spreadsheetml/2006/main" count="900" uniqueCount="458">
  <si>
    <t>Bepaling brandwerendheid gevelkolom</t>
  </si>
  <si>
    <t>Toelichting</t>
  </si>
  <si>
    <t>Invoer</t>
  </si>
  <si>
    <t>IPE 600</t>
  </si>
  <si>
    <t>IPE 550</t>
  </si>
  <si>
    <t>IPE 500</t>
  </si>
  <si>
    <t>IPE 450</t>
  </si>
  <si>
    <t>IPE 400</t>
  </si>
  <si>
    <t>IPE 360</t>
  </si>
  <si>
    <t>IPE 330</t>
  </si>
  <si>
    <t>IPE 300</t>
  </si>
  <si>
    <t>IPE 270</t>
  </si>
  <si>
    <t>IPE 240</t>
  </si>
  <si>
    <t>IPE 220</t>
  </si>
  <si>
    <t>IPE 200</t>
  </si>
  <si>
    <t>IPE 180</t>
  </si>
  <si>
    <t>IPE 160</t>
  </si>
  <si>
    <t>IPE 140</t>
  </si>
  <si>
    <t>IPE 120</t>
  </si>
  <si>
    <t>IPE 100</t>
  </si>
  <si>
    <t>IPE 80</t>
  </si>
  <si>
    <t>HEM 1000</t>
  </si>
  <si>
    <t>HEM 900</t>
  </si>
  <si>
    <t>HEM 800</t>
  </si>
  <si>
    <t>HEM 700</t>
  </si>
  <si>
    <t>HEM 650</t>
  </si>
  <si>
    <t>HEM 600</t>
  </si>
  <si>
    <t>HEM 550</t>
  </si>
  <si>
    <t>HEM 500</t>
  </si>
  <si>
    <t>HEM 450</t>
  </si>
  <si>
    <t>HEM 400</t>
  </si>
  <si>
    <t>HEM 360</t>
  </si>
  <si>
    <t>HEM 340</t>
  </si>
  <si>
    <t>HEM 320</t>
  </si>
  <si>
    <t>HEM 300</t>
  </si>
  <si>
    <t>HEM 280</t>
  </si>
  <si>
    <t>HEM 260</t>
  </si>
  <si>
    <t>HEM 240</t>
  </si>
  <si>
    <t>HEM 220</t>
  </si>
  <si>
    <t>HEM 200</t>
  </si>
  <si>
    <t>HEM 180</t>
  </si>
  <si>
    <t>HEM 160</t>
  </si>
  <si>
    <t>HEM 140</t>
  </si>
  <si>
    <t>HEM 120</t>
  </si>
  <si>
    <t>HEM 100</t>
  </si>
  <si>
    <t>HEB 1000</t>
  </si>
  <si>
    <t>HEB 900</t>
  </si>
  <si>
    <t>HEB 800</t>
  </si>
  <si>
    <t>HEB 700</t>
  </si>
  <si>
    <t>HEB 650</t>
  </si>
  <si>
    <t>HEB 600</t>
  </si>
  <si>
    <t>HEB 550</t>
  </si>
  <si>
    <t>HEB 500</t>
  </si>
  <si>
    <t>HEB 450</t>
  </si>
  <si>
    <t>HEB 400</t>
  </si>
  <si>
    <t>HEB 360</t>
  </si>
  <si>
    <t>HEB 340</t>
  </si>
  <si>
    <t>HEB 320</t>
  </si>
  <si>
    <t>HEB 300</t>
  </si>
  <si>
    <t>HEB 280</t>
  </si>
  <si>
    <t>HEB 260</t>
  </si>
  <si>
    <t>HEB 240</t>
  </si>
  <si>
    <t>HEB 220</t>
  </si>
  <si>
    <t>HEB 200</t>
  </si>
  <si>
    <t>HEB 180</t>
  </si>
  <si>
    <t>HEB 160</t>
  </si>
  <si>
    <t>HEB 140</t>
  </si>
  <si>
    <t>HEB 120</t>
  </si>
  <si>
    <t>HEB 100</t>
  </si>
  <si>
    <t>HEA 1000</t>
  </si>
  <si>
    <t>HEA 900</t>
  </si>
  <si>
    <t>HEA 800</t>
  </si>
  <si>
    <t>HEA 700</t>
  </si>
  <si>
    <t>HEA 650</t>
  </si>
  <si>
    <t>HEA 600</t>
  </si>
  <si>
    <t>HEA 550</t>
  </si>
  <si>
    <t>HEA 500</t>
  </si>
  <si>
    <t>HEA 450</t>
  </si>
  <si>
    <t>HEA 400</t>
  </si>
  <si>
    <t>HEA 360</t>
  </si>
  <si>
    <t>HEA 340</t>
  </si>
  <si>
    <t>HEA 320</t>
  </si>
  <si>
    <t>HEA 300</t>
  </si>
  <si>
    <t>HEA 280</t>
  </si>
  <si>
    <t>HEA 260</t>
  </si>
  <si>
    <t>HEA 240</t>
  </si>
  <si>
    <t>HEA 220</t>
  </si>
  <si>
    <t>HEA 200</t>
  </si>
  <si>
    <t>HEA 180</t>
  </si>
  <si>
    <t>HEA 160</t>
  </si>
  <si>
    <t>HEA 140</t>
  </si>
  <si>
    <t>HEA 120</t>
  </si>
  <si>
    <t>HEA 100</t>
  </si>
  <si>
    <t>[mm]</t>
  </si>
  <si>
    <t xml:space="preserve"> </t>
  </si>
  <si>
    <t>h/d</t>
  </si>
  <si>
    <t>b</t>
    <phoneticPr fontId="1" type="noConversion"/>
  </si>
  <si>
    <t>A</t>
    <phoneticPr fontId="1" type="noConversion"/>
  </si>
  <si>
    <r>
      <t>[mm</t>
    </r>
    <r>
      <rPr>
        <vertAlign val="superscript"/>
        <sz val="8"/>
        <rFont val="Arial"/>
        <family val="2"/>
      </rPr>
      <t>2</t>
    </r>
    <r>
      <rPr>
        <sz val="8"/>
        <rFont val="Arial"/>
        <family val="2"/>
      </rPr>
      <t>]</t>
    </r>
  </si>
  <si>
    <t>CF SHS 40 x 2</t>
  </si>
  <si>
    <t>CF SHS 40 x 3</t>
  </si>
  <si>
    <t>CF SHS 50 x 3</t>
  </si>
  <si>
    <t>CF SHS 60 x 3</t>
  </si>
  <si>
    <t>CF SHS 70 x 3</t>
  </si>
  <si>
    <t>CF SHS 80 x 3</t>
  </si>
  <si>
    <t>CF SHS 80 x 4</t>
  </si>
  <si>
    <t>CF SHS 90 x 4</t>
  </si>
  <si>
    <t>CF SHS 100 x 4</t>
  </si>
  <si>
    <t>CF SHS 100 x 5</t>
  </si>
  <si>
    <t>CF SHS 120 x 5</t>
  </si>
  <si>
    <t>CF SHS 140 x 6</t>
  </si>
  <si>
    <t>CF SHS 150 x 6</t>
  </si>
  <si>
    <t>CF SHS 160 x 6</t>
  </si>
  <si>
    <t>CF SHS 180 x 6</t>
  </si>
  <si>
    <t>CF SHS 200 x 6</t>
  </si>
  <si>
    <t>CF SHS 220 x 6</t>
  </si>
  <si>
    <t>CF SHS 250 x 6</t>
  </si>
  <si>
    <t>CF SHS 250 x 8</t>
  </si>
  <si>
    <t>CF SHS 260 x 8</t>
  </si>
  <si>
    <t>CF SHS 300 x 8</t>
  </si>
  <si>
    <t>CF SHS 350 x 8</t>
  </si>
  <si>
    <t>CF SHS 350 x 10</t>
  </si>
  <si>
    <t>CF SHS 400 x 10</t>
  </si>
  <si>
    <t>CF SHS 400 x 12</t>
  </si>
  <si>
    <t>CF SHS 400 x 16</t>
  </si>
  <si>
    <t>HF SHS 40 x 2,5</t>
  </si>
  <si>
    <t>HF SHS 40 x 3</t>
  </si>
  <si>
    <t>HF SHS 50 x 3</t>
  </si>
  <si>
    <t>HF SHS 60 x 3</t>
  </si>
  <si>
    <t>HF SHS 70 x 3</t>
  </si>
  <si>
    <t>HF SHS 80 x 3</t>
  </si>
  <si>
    <t>HF SHS 80 x 4</t>
  </si>
  <si>
    <t>HF SHS 90 x 4</t>
  </si>
  <si>
    <t>HF SHS 100 x 4</t>
  </si>
  <si>
    <t>HF SHS 100 x 5</t>
  </si>
  <si>
    <t>HF SHS 120 x 5</t>
  </si>
  <si>
    <t>HF SHS 120 x 6</t>
  </si>
  <si>
    <t>HF SHS 140 x 6</t>
  </si>
  <si>
    <t>HF SHS 150 x 6</t>
  </si>
  <si>
    <t>HF SHS 160 x 6</t>
  </si>
  <si>
    <t>HF SHS 180 x 6</t>
  </si>
  <si>
    <t>HF SHS 200 x 6</t>
  </si>
  <si>
    <t>HF SHS 220 x 6</t>
  </si>
  <si>
    <t>HF SHS 250 x 6</t>
  </si>
  <si>
    <t>HF SHS 250 x 8</t>
  </si>
  <si>
    <t>HF SHS 260 x 8</t>
  </si>
  <si>
    <t>HF SHS 300 x 8</t>
  </si>
  <si>
    <t>HF SHS 350 x 8</t>
  </si>
  <si>
    <t>HF SHS 350 x 10</t>
  </si>
  <si>
    <t>HF SHS 400 x 10</t>
  </si>
  <si>
    <t>HF SHS 400 x 12</t>
  </si>
  <si>
    <t>HF SHS 400 x 16</t>
  </si>
  <si>
    <t>HF SHS 400 x 20</t>
  </si>
  <si>
    <t>CF SHS 120 x 6</t>
  </si>
  <si>
    <t>flens evenwijdig aan gevel</t>
  </si>
  <si>
    <t>flens loodrecht op gevel</t>
  </si>
  <si>
    <t>profieltype:</t>
  </si>
  <si>
    <t>IPE</t>
  </si>
  <si>
    <t>HEA</t>
  </si>
  <si>
    <t>HEB</t>
  </si>
  <si>
    <t>HEM</t>
  </si>
  <si>
    <t>buis koud</t>
  </si>
  <si>
    <t>buis warm</t>
  </si>
  <si>
    <r>
      <rPr>
        <vertAlign val="subscript"/>
        <sz val="10"/>
        <rFont val="Verdana"/>
        <family val="2"/>
      </rPr>
      <t xml:space="preserve"> </t>
    </r>
    <r>
      <rPr>
        <sz val="10"/>
        <rFont val="Verdana"/>
        <family val="2"/>
      </rPr>
      <t>°C</t>
    </r>
  </si>
  <si>
    <t>minuten</t>
  </si>
  <si>
    <t>profiel:</t>
  </si>
  <si>
    <t>kritieke staaltemperatuur:</t>
  </si>
  <si>
    <t>brandwerendheid gevel:</t>
  </si>
  <si>
    <t>bescherming zijde 1:</t>
  </si>
  <si>
    <t>bescherming zijde 2:</t>
  </si>
  <si>
    <t>bescherming zijde 3:</t>
  </si>
  <si>
    <t>onbeschermd</t>
  </si>
  <si>
    <t>coating</t>
  </si>
  <si>
    <t>code</t>
  </si>
  <si>
    <t>bescherming</t>
  </si>
  <si>
    <t>geen</t>
  </si>
  <si>
    <t>Gegevens</t>
  </si>
  <si>
    <r>
      <t xml:space="preserve">emissiefactor brand, </t>
    </r>
    <r>
      <rPr>
        <sz val="10"/>
        <rFont val="Symbol"/>
        <charset val="2"/>
      </rPr>
      <t>e</t>
    </r>
    <r>
      <rPr>
        <vertAlign val="subscript"/>
        <sz val="10"/>
        <rFont val="Arial"/>
        <family val="2"/>
      </rPr>
      <t>f</t>
    </r>
    <r>
      <rPr>
        <sz val="10"/>
        <rFont val="Arial"/>
        <family val="2"/>
      </rPr>
      <t xml:space="preserve"> = </t>
    </r>
  </si>
  <si>
    <r>
      <t xml:space="preserve">emissiefactor staal, </t>
    </r>
    <r>
      <rPr>
        <sz val="10"/>
        <rFont val="Symbol"/>
        <charset val="2"/>
      </rPr>
      <t>e</t>
    </r>
    <r>
      <rPr>
        <vertAlign val="subscript"/>
        <sz val="10"/>
        <rFont val="Arial"/>
        <family val="2"/>
      </rPr>
      <t>m</t>
    </r>
    <r>
      <rPr>
        <sz val="10"/>
        <rFont val="Arial"/>
        <family val="2"/>
      </rPr>
      <t xml:space="preserve"> = </t>
    </r>
  </si>
  <si>
    <t>NEN-EN 1993-1-2, art. 4.2.5.1 (3) en NEN-EN 1991-1-2, art. 3.1 (6)</t>
  </si>
  <si>
    <t>NEN-EN 1991-1-2, art. 3.1 (6)</t>
  </si>
  <si>
    <r>
      <t xml:space="preserve">constante van Stephan Boltzmann, </t>
    </r>
    <r>
      <rPr>
        <sz val="10"/>
        <rFont val="Symbol"/>
        <charset val="2"/>
      </rPr>
      <t>s</t>
    </r>
    <r>
      <rPr>
        <sz val="10"/>
        <rFont val="Arial"/>
        <family val="2"/>
      </rPr>
      <t xml:space="preserve"> =</t>
    </r>
  </si>
  <si>
    <t>s</t>
  </si>
  <si>
    <r>
      <t>W/(m</t>
    </r>
    <r>
      <rPr>
        <vertAlign val="superscript"/>
        <sz val="10"/>
        <rFont val="Arial"/>
        <family val="2"/>
      </rPr>
      <t>2</t>
    </r>
    <r>
      <rPr>
        <sz val="10"/>
        <rFont val="Arial"/>
        <family val="2"/>
      </rPr>
      <t>K</t>
    </r>
    <r>
      <rPr>
        <vertAlign val="superscript"/>
        <sz val="10"/>
        <rFont val="Arial"/>
        <family val="2"/>
      </rPr>
      <t>4</t>
    </r>
    <r>
      <rPr>
        <sz val="10"/>
        <rFont val="Arial"/>
        <family val="2"/>
      </rPr>
      <t>)</t>
    </r>
  </si>
  <si>
    <r>
      <t xml:space="preserve">tijdstap, </t>
    </r>
    <r>
      <rPr>
        <sz val="10"/>
        <rFont val="Symbol"/>
        <charset val="2"/>
      </rPr>
      <t>D</t>
    </r>
    <r>
      <rPr>
        <sz val="10"/>
        <rFont val="Arial"/>
        <family val="2"/>
      </rPr>
      <t xml:space="preserve">t = </t>
    </r>
  </si>
  <si>
    <r>
      <t xml:space="preserve">warmteoverdrachtscoëfficiënt convectie, </t>
    </r>
    <r>
      <rPr>
        <sz val="10"/>
        <rFont val="Symbol"/>
        <charset val="2"/>
      </rPr>
      <t>a</t>
    </r>
    <r>
      <rPr>
        <vertAlign val="subscript"/>
        <sz val="10"/>
        <rFont val="Arial"/>
        <family val="2"/>
      </rPr>
      <t>c</t>
    </r>
    <r>
      <rPr>
        <sz val="10"/>
        <rFont val="Arial"/>
        <family val="2"/>
      </rPr>
      <t xml:space="preserve"> =</t>
    </r>
  </si>
  <si>
    <r>
      <t>W/(m</t>
    </r>
    <r>
      <rPr>
        <vertAlign val="superscript"/>
        <sz val="10"/>
        <rFont val="Arial"/>
        <family val="2"/>
      </rPr>
      <t>2</t>
    </r>
    <r>
      <rPr>
        <sz val="10"/>
        <rFont val="Arial"/>
        <family val="2"/>
      </rPr>
      <t>K</t>
    </r>
    <r>
      <rPr>
        <sz val="10"/>
        <rFont val="Arial"/>
        <family val="2"/>
      </rPr>
      <t>)</t>
    </r>
  </si>
  <si>
    <t>Calculatie</t>
  </si>
  <si>
    <t>NEN-EN 1991-1-2, art. 3.2.2 (2)</t>
  </si>
  <si>
    <t>Algemeen</t>
  </si>
  <si>
    <t>Zijde 1</t>
  </si>
  <si>
    <t>Tijd</t>
  </si>
  <si>
    <t>[s]</t>
  </si>
  <si>
    <t>[min]</t>
  </si>
  <si>
    <t>Standaardbrand</t>
  </si>
  <si>
    <t>W/(mK)</t>
  </si>
  <si>
    <t>J/(kgK)</t>
  </si>
  <si>
    <r>
      <t>kg/m</t>
    </r>
    <r>
      <rPr>
        <vertAlign val="superscript"/>
        <sz val="10"/>
        <rFont val="Arial"/>
        <family val="2"/>
      </rPr>
      <t>3</t>
    </r>
  </si>
  <si>
    <t>Warmtestroom</t>
  </si>
  <si>
    <t>Energie</t>
  </si>
  <si>
    <r>
      <t>h'</t>
    </r>
    <r>
      <rPr>
        <vertAlign val="subscript"/>
        <sz val="10"/>
        <rFont val="Arial"/>
        <family val="2"/>
      </rPr>
      <t>net</t>
    </r>
    <r>
      <rPr>
        <sz val="10"/>
        <rFont val="Arial"/>
        <family val="2"/>
      </rPr>
      <t xml:space="preserve"> [W/m</t>
    </r>
    <r>
      <rPr>
        <vertAlign val="superscript"/>
        <sz val="10"/>
        <rFont val="Arial"/>
        <family val="2"/>
      </rPr>
      <t>2</t>
    </r>
    <r>
      <rPr>
        <sz val="10"/>
        <rFont val="Arial"/>
        <family val="2"/>
      </rPr>
      <t>]</t>
    </r>
  </si>
  <si>
    <r>
      <t>h'</t>
    </r>
    <r>
      <rPr>
        <vertAlign val="subscript"/>
        <sz val="10"/>
        <rFont val="Arial"/>
        <family val="2"/>
      </rPr>
      <t>net</t>
    </r>
    <r>
      <rPr>
        <sz val="10"/>
        <rFont val="Arial"/>
        <family val="2"/>
      </rPr>
      <t>A</t>
    </r>
    <r>
      <rPr>
        <sz val="10"/>
        <rFont val="Symbol"/>
        <charset val="2"/>
      </rPr>
      <t>D</t>
    </r>
    <r>
      <rPr>
        <sz val="10"/>
        <rFont val="Arial"/>
        <family val="2"/>
      </rPr>
      <t>t [J]</t>
    </r>
  </si>
  <si>
    <t>Zichtfactor</t>
  </si>
  <si>
    <r>
      <rPr>
        <sz val="10"/>
        <rFont val="Symbol"/>
        <charset val="2"/>
      </rPr>
      <t>F</t>
    </r>
    <r>
      <rPr>
        <sz val="10"/>
        <rFont val="Arial"/>
        <family val="2"/>
      </rPr>
      <t xml:space="preserve"> [-]</t>
    </r>
  </si>
  <si>
    <t>formule (A)</t>
  </si>
  <si>
    <t>Normaal gedeelte</t>
  </si>
  <si>
    <t>Beschadigd gedeelte</t>
  </si>
  <si>
    <t>formule (B)</t>
  </si>
  <si>
    <t>formule (C)</t>
  </si>
  <si>
    <t>formule (D) en (E)</t>
  </si>
  <si>
    <t>formule (F) en (G)</t>
  </si>
  <si>
    <t>c</t>
  </si>
  <si>
    <t>l</t>
  </si>
  <si>
    <t>r</t>
  </si>
  <si>
    <t>[W/(mK)]</t>
  </si>
  <si>
    <t>[J/(kgK)]</t>
  </si>
  <si>
    <r>
      <t>[kg/m</t>
    </r>
    <r>
      <rPr>
        <vertAlign val="superscript"/>
        <sz val="8"/>
        <rFont val="Arial"/>
        <family val="2"/>
      </rPr>
      <t>3</t>
    </r>
    <r>
      <rPr>
        <sz val="8"/>
        <rFont val="Arial"/>
        <family val="2"/>
      </rPr>
      <t>]</t>
    </r>
  </si>
  <si>
    <t>volume, V =</t>
  </si>
  <si>
    <r>
      <t>m</t>
    </r>
    <r>
      <rPr>
        <vertAlign val="superscript"/>
        <sz val="10"/>
        <rFont val="Arial"/>
        <family val="2"/>
      </rPr>
      <t>3</t>
    </r>
    <r>
      <rPr>
        <sz val="10"/>
        <rFont val="Arial"/>
        <family val="2"/>
      </rPr>
      <t>/m</t>
    </r>
  </si>
  <si>
    <t>O</t>
  </si>
  <si>
    <t>--</t>
  </si>
  <si>
    <r>
      <t xml:space="preserve">dichtheid staal, </t>
    </r>
    <r>
      <rPr>
        <sz val="10"/>
        <rFont val="Symbol"/>
        <charset val="2"/>
      </rPr>
      <t>r</t>
    </r>
    <r>
      <rPr>
        <vertAlign val="subscript"/>
        <sz val="10"/>
        <rFont val="Arial"/>
        <family val="2"/>
      </rPr>
      <t>a</t>
    </r>
    <r>
      <rPr>
        <sz val="10"/>
        <rFont val="Arial"/>
        <family val="2"/>
      </rPr>
      <t xml:space="preserve"> =</t>
    </r>
  </si>
  <si>
    <r>
      <t>c</t>
    </r>
    <r>
      <rPr>
        <vertAlign val="subscript"/>
        <sz val="10"/>
        <rFont val="Arial"/>
        <family val="2"/>
      </rPr>
      <t>a</t>
    </r>
    <r>
      <rPr>
        <sz val="10"/>
        <rFont val="Arial"/>
        <family val="2"/>
      </rPr>
      <t xml:space="preserve"> [W/(mK)]</t>
    </r>
  </si>
  <si>
    <r>
      <rPr>
        <sz val="10"/>
        <rFont val="Symbol"/>
        <charset val="2"/>
      </rPr>
      <t>Q</t>
    </r>
    <r>
      <rPr>
        <vertAlign val="subscript"/>
        <sz val="10"/>
        <rFont val="Arial"/>
        <family val="2"/>
      </rPr>
      <t>r</t>
    </r>
    <r>
      <rPr>
        <sz val="10"/>
        <rFont val="Arial"/>
        <family val="2"/>
      </rPr>
      <t xml:space="preserve"> = </t>
    </r>
    <r>
      <rPr>
        <sz val="10"/>
        <rFont val="Symbol"/>
        <charset val="2"/>
      </rPr>
      <t>Q</t>
    </r>
    <r>
      <rPr>
        <vertAlign val="subscript"/>
        <sz val="10"/>
        <rFont val="Arial"/>
        <family val="2"/>
      </rPr>
      <t>g</t>
    </r>
    <r>
      <rPr>
        <sz val="10"/>
        <rFont val="Arial"/>
        <family val="2"/>
      </rPr>
      <t xml:space="preserve"> [°C]</t>
    </r>
  </si>
  <si>
    <t>Zijde 2</t>
  </si>
  <si>
    <t>Zijde 3</t>
  </si>
  <si>
    <t>Gevel</t>
  </si>
  <si>
    <r>
      <rPr>
        <sz val="10"/>
        <rFont val="Symbol"/>
        <charset val="2"/>
      </rPr>
      <t>Dq</t>
    </r>
    <r>
      <rPr>
        <vertAlign val="subscript"/>
        <sz val="10"/>
        <rFont val="Arial"/>
        <family val="2"/>
      </rPr>
      <t xml:space="preserve">a,t1 </t>
    </r>
    <r>
      <rPr>
        <sz val="10"/>
        <rFont val="Arial"/>
        <family val="2"/>
      </rPr>
      <t>[°C]</t>
    </r>
  </si>
  <si>
    <r>
      <rPr>
        <sz val="10"/>
        <rFont val="Symbol"/>
        <charset val="2"/>
      </rPr>
      <t>q</t>
    </r>
    <r>
      <rPr>
        <vertAlign val="subscript"/>
        <sz val="10"/>
        <rFont val="Arial"/>
        <family val="2"/>
      </rPr>
      <t xml:space="preserve">a,t1 </t>
    </r>
    <r>
      <rPr>
        <sz val="10"/>
        <rFont val="Arial"/>
        <family val="2"/>
      </rPr>
      <t>[°C]</t>
    </r>
  </si>
  <si>
    <r>
      <rPr>
        <sz val="10"/>
        <rFont val="Symbol"/>
        <charset val="2"/>
      </rPr>
      <t>q</t>
    </r>
    <r>
      <rPr>
        <vertAlign val="subscript"/>
        <sz val="10"/>
        <rFont val="Arial"/>
        <family val="2"/>
      </rPr>
      <t xml:space="preserve">a,t0 </t>
    </r>
    <r>
      <rPr>
        <sz val="10"/>
        <rFont val="Arial"/>
        <family val="2"/>
      </rPr>
      <t>[°C]</t>
    </r>
  </si>
  <si>
    <t>Resultaat</t>
  </si>
  <si>
    <t>Brandwerendheid:</t>
  </si>
  <si>
    <t>NEN-EN 1993-1-2, art. 2.2 (2)</t>
  </si>
  <si>
    <t>formule (D)</t>
  </si>
  <si>
    <t>formule (F)</t>
  </si>
  <si>
    <t>silicaatplaat</t>
  </si>
  <si>
    <t>steenwolplaat</t>
  </si>
  <si>
    <t>Externe brand</t>
  </si>
  <si>
    <t>bescherming zijde 4:</t>
  </si>
  <si>
    <t>Zijde 4</t>
  </si>
  <si>
    <t>afstand kolom tot gevel, A =</t>
  </si>
  <si>
    <t>mm</t>
  </si>
  <si>
    <t>zijde 1</t>
  </si>
  <si>
    <t>zijde 2</t>
  </si>
  <si>
    <t>zijde 3</t>
  </si>
  <si>
    <t>zijde 4</t>
  </si>
  <si>
    <t>rekengrootheden</t>
  </si>
  <si>
    <t>eigen invoer 1c</t>
  </si>
  <si>
    <t>hulpveld</t>
  </si>
  <si>
    <t>eigen invoer</t>
  </si>
  <si>
    <t>eigen invoer 2c</t>
  </si>
  <si>
    <t>eigen invoer 4c</t>
  </si>
  <si>
    <t>eigen invoer 3c</t>
  </si>
  <si>
    <t>afstand kolom tot gevel:</t>
  </si>
  <si>
    <t>beschadiging:</t>
  </si>
  <si>
    <t>dikte:</t>
  </si>
  <si>
    <r>
      <t>A</t>
    </r>
    <r>
      <rPr>
        <vertAlign val="subscript"/>
        <sz val="10"/>
        <rFont val="Arial"/>
        <family val="2"/>
      </rPr>
      <t>1</t>
    </r>
    <r>
      <rPr>
        <sz val="10"/>
        <rFont val="Arial"/>
        <family val="2"/>
      </rPr>
      <t xml:space="preserve"> = </t>
    </r>
  </si>
  <si>
    <r>
      <t>k</t>
    </r>
    <r>
      <rPr>
        <vertAlign val="subscript"/>
        <sz val="10"/>
        <rFont val="Arial"/>
        <family val="2"/>
      </rPr>
      <t>sh,1</t>
    </r>
    <r>
      <rPr>
        <sz val="10"/>
        <rFont val="Arial"/>
        <family val="2"/>
      </rPr>
      <t xml:space="preserve"> =</t>
    </r>
  </si>
  <si>
    <r>
      <rPr>
        <sz val="10"/>
        <rFont val="Symbol"/>
        <charset val="2"/>
      </rPr>
      <t>l</t>
    </r>
    <r>
      <rPr>
        <vertAlign val="subscript"/>
        <sz val="10"/>
        <rFont val="Arial"/>
        <family val="2"/>
      </rPr>
      <t>p,1</t>
    </r>
    <r>
      <rPr>
        <sz val="10"/>
        <rFont val="Arial"/>
        <family val="2"/>
      </rPr>
      <t xml:space="preserve"> = </t>
    </r>
  </si>
  <si>
    <r>
      <t>A</t>
    </r>
    <r>
      <rPr>
        <vertAlign val="subscript"/>
        <sz val="10"/>
        <rFont val="Arial"/>
        <family val="2"/>
      </rPr>
      <t>2</t>
    </r>
    <r>
      <rPr>
        <sz val="10"/>
        <rFont val="Arial"/>
        <family val="2"/>
      </rPr>
      <t xml:space="preserve"> = </t>
    </r>
  </si>
  <si>
    <r>
      <t>k</t>
    </r>
    <r>
      <rPr>
        <vertAlign val="subscript"/>
        <sz val="10"/>
        <rFont val="Arial"/>
        <family val="2"/>
      </rPr>
      <t>sh,2</t>
    </r>
    <r>
      <rPr>
        <sz val="10"/>
        <rFont val="Arial"/>
        <family val="2"/>
      </rPr>
      <t xml:space="preserve"> =</t>
    </r>
  </si>
  <si>
    <r>
      <rPr>
        <sz val="10"/>
        <rFont val="Symbol"/>
        <charset val="2"/>
      </rPr>
      <t>l</t>
    </r>
    <r>
      <rPr>
        <vertAlign val="subscript"/>
        <sz val="10"/>
        <rFont val="Arial"/>
        <family val="2"/>
      </rPr>
      <t>p,2</t>
    </r>
    <r>
      <rPr>
        <sz val="10"/>
        <rFont val="Arial"/>
        <family val="2"/>
      </rPr>
      <t xml:space="preserve"> = </t>
    </r>
  </si>
  <si>
    <r>
      <t>A</t>
    </r>
    <r>
      <rPr>
        <vertAlign val="subscript"/>
        <sz val="10"/>
        <rFont val="Arial"/>
        <family val="2"/>
      </rPr>
      <t>3</t>
    </r>
    <r>
      <rPr>
        <sz val="10"/>
        <rFont val="Arial"/>
        <family val="2"/>
      </rPr>
      <t xml:space="preserve"> = </t>
    </r>
  </si>
  <si>
    <r>
      <t>k</t>
    </r>
    <r>
      <rPr>
        <vertAlign val="subscript"/>
        <sz val="10"/>
        <rFont val="Arial"/>
        <family val="2"/>
      </rPr>
      <t>sh,3</t>
    </r>
    <r>
      <rPr>
        <sz val="10"/>
        <rFont val="Arial"/>
        <family val="2"/>
      </rPr>
      <t xml:space="preserve"> =</t>
    </r>
  </si>
  <si>
    <r>
      <rPr>
        <sz val="10"/>
        <rFont val="Symbol"/>
        <charset val="2"/>
      </rPr>
      <t>l</t>
    </r>
    <r>
      <rPr>
        <vertAlign val="subscript"/>
        <sz val="10"/>
        <rFont val="Arial"/>
        <family val="2"/>
      </rPr>
      <t>p,3</t>
    </r>
    <r>
      <rPr>
        <sz val="10"/>
        <rFont val="Arial"/>
        <family val="2"/>
      </rPr>
      <t xml:space="preserve"> = </t>
    </r>
  </si>
  <si>
    <r>
      <t>A</t>
    </r>
    <r>
      <rPr>
        <vertAlign val="subscript"/>
        <sz val="10"/>
        <rFont val="Arial"/>
        <family val="2"/>
      </rPr>
      <t>4</t>
    </r>
    <r>
      <rPr>
        <sz val="10"/>
        <rFont val="Arial"/>
        <family val="2"/>
      </rPr>
      <t xml:space="preserve"> = </t>
    </r>
  </si>
  <si>
    <r>
      <t>k</t>
    </r>
    <r>
      <rPr>
        <vertAlign val="subscript"/>
        <sz val="10"/>
        <rFont val="Arial"/>
        <family val="2"/>
      </rPr>
      <t>sh,4</t>
    </r>
    <r>
      <rPr>
        <sz val="10"/>
        <rFont val="Arial"/>
        <family val="2"/>
      </rPr>
      <t xml:space="preserve"> =</t>
    </r>
  </si>
  <si>
    <r>
      <rPr>
        <sz val="10"/>
        <rFont val="Symbol"/>
        <charset val="2"/>
      </rPr>
      <t>l</t>
    </r>
    <r>
      <rPr>
        <vertAlign val="subscript"/>
        <sz val="10"/>
        <rFont val="Arial"/>
        <family val="2"/>
      </rPr>
      <t>p,4</t>
    </r>
    <r>
      <rPr>
        <sz val="10"/>
        <rFont val="Arial"/>
        <family val="2"/>
      </rPr>
      <t xml:space="preserve"> = </t>
    </r>
  </si>
  <si>
    <r>
      <t>c</t>
    </r>
    <r>
      <rPr>
        <vertAlign val="subscript"/>
        <sz val="10"/>
        <rFont val="Arial"/>
        <family val="2"/>
      </rPr>
      <t>p,1</t>
    </r>
    <r>
      <rPr>
        <sz val="10"/>
        <rFont val="Arial"/>
        <family val="2"/>
      </rPr>
      <t xml:space="preserve"> = </t>
    </r>
  </si>
  <si>
    <r>
      <rPr>
        <sz val="10"/>
        <rFont val="Symbol"/>
        <charset val="2"/>
      </rPr>
      <t>r</t>
    </r>
    <r>
      <rPr>
        <vertAlign val="subscript"/>
        <sz val="10"/>
        <rFont val="Arial"/>
        <family val="2"/>
      </rPr>
      <t>p,1</t>
    </r>
    <r>
      <rPr>
        <sz val="10"/>
        <rFont val="Arial"/>
        <family val="2"/>
      </rPr>
      <t xml:space="preserve"> =</t>
    </r>
  </si>
  <si>
    <r>
      <t>c</t>
    </r>
    <r>
      <rPr>
        <vertAlign val="subscript"/>
        <sz val="10"/>
        <rFont val="Arial"/>
        <family val="2"/>
      </rPr>
      <t>p,2</t>
    </r>
    <r>
      <rPr>
        <sz val="10"/>
        <rFont val="Arial"/>
        <family val="2"/>
      </rPr>
      <t xml:space="preserve"> = </t>
    </r>
  </si>
  <si>
    <r>
      <rPr>
        <sz val="10"/>
        <rFont val="Symbol"/>
        <charset val="2"/>
      </rPr>
      <t>r</t>
    </r>
    <r>
      <rPr>
        <vertAlign val="subscript"/>
        <sz val="10"/>
        <rFont val="Arial"/>
        <family val="2"/>
      </rPr>
      <t>p,2</t>
    </r>
    <r>
      <rPr>
        <sz val="10"/>
        <rFont val="Arial"/>
        <family val="2"/>
      </rPr>
      <t xml:space="preserve"> =</t>
    </r>
  </si>
  <si>
    <r>
      <t>c</t>
    </r>
    <r>
      <rPr>
        <vertAlign val="subscript"/>
        <sz val="10"/>
        <rFont val="Arial"/>
        <family val="2"/>
      </rPr>
      <t>p,3</t>
    </r>
    <r>
      <rPr>
        <sz val="10"/>
        <rFont val="Arial"/>
        <family val="2"/>
      </rPr>
      <t xml:space="preserve"> = </t>
    </r>
  </si>
  <si>
    <r>
      <rPr>
        <sz val="10"/>
        <rFont val="Symbol"/>
        <charset val="2"/>
      </rPr>
      <t>r</t>
    </r>
    <r>
      <rPr>
        <vertAlign val="subscript"/>
        <sz val="10"/>
        <rFont val="Arial"/>
        <family val="2"/>
      </rPr>
      <t>p,3</t>
    </r>
    <r>
      <rPr>
        <sz val="10"/>
        <rFont val="Arial"/>
        <family val="2"/>
      </rPr>
      <t xml:space="preserve"> =</t>
    </r>
  </si>
  <si>
    <r>
      <t>c</t>
    </r>
    <r>
      <rPr>
        <vertAlign val="subscript"/>
        <sz val="10"/>
        <rFont val="Arial"/>
        <family val="2"/>
      </rPr>
      <t>p,4</t>
    </r>
    <r>
      <rPr>
        <sz val="10"/>
        <rFont val="Arial"/>
        <family val="2"/>
      </rPr>
      <t xml:space="preserve"> = </t>
    </r>
  </si>
  <si>
    <r>
      <rPr>
        <sz val="10"/>
        <rFont val="Symbol"/>
        <charset val="2"/>
      </rPr>
      <t>r</t>
    </r>
    <r>
      <rPr>
        <vertAlign val="subscript"/>
        <sz val="10"/>
        <rFont val="Arial"/>
        <family val="2"/>
      </rPr>
      <t>p,4</t>
    </r>
    <r>
      <rPr>
        <sz val="10"/>
        <rFont val="Arial"/>
        <family val="2"/>
      </rPr>
      <t xml:space="preserve"> =</t>
    </r>
  </si>
  <si>
    <r>
      <t>m</t>
    </r>
    <r>
      <rPr>
        <vertAlign val="superscript"/>
        <sz val="10"/>
        <rFont val="Arial"/>
        <family val="2"/>
      </rPr>
      <t>2</t>
    </r>
    <r>
      <rPr>
        <sz val="10"/>
        <rFont val="Arial"/>
        <family val="2"/>
      </rPr>
      <t>/m</t>
    </r>
  </si>
  <si>
    <t>type:</t>
  </si>
  <si>
    <t>bescherming:</t>
  </si>
  <si>
    <t>beschadiging [%]:</t>
  </si>
  <si>
    <t>bespuiting</t>
  </si>
  <si>
    <t>beplating</t>
  </si>
  <si>
    <t>eigen invoer 1p</t>
  </si>
  <si>
    <t>eigen invoer 1s</t>
  </si>
  <si>
    <t>eigen invoer 2s</t>
  </si>
  <si>
    <t>eigen invoer 3p</t>
  </si>
  <si>
    <t>eigen invoer 3s</t>
  </si>
  <si>
    <t>eigen invoer 4p</t>
  </si>
  <si>
    <t>eigen invoer 4s</t>
  </si>
  <si>
    <t>eigen invoer 2p</t>
  </si>
  <si>
    <t>Spleet</t>
  </si>
  <si>
    <t xml:space="preserve">tijd </t>
  </si>
  <si>
    <t>temperatuur</t>
  </si>
  <si>
    <t>gips, vezelverst.</t>
  </si>
  <si>
    <t>vermiculietplaat</t>
  </si>
  <si>
    <t>vermiculietvezels</t>
  </si>
  <si>
    <t>mineraalvezels</t>
  </si>
  <si>
    <t>HF SHS 40 x 2,9</t>
  </si>
  <si>
    <t>HF SHS 40 x 4</t>
  </si>
  <si>
    <t>HF SHS 40 x 5</t>
  </si>
  <si>
    <t>HF SHS 50 x 2,9</t>
  </si>
  <si>
    <t>HF SHS 50 x 4</t>
  </si>
  <si>
    <t>HF SHS 50 x 5</t>
  </si>
  <si>
    <t>HF SHS 50 x 6,3</t>
  </si>
  <si>
    <t>HF SHS 60 x 4</t>
  </si>
  <si>
    <t>HF SHS 60 x 5</t>
  </si>
  <si>
    <t>HF SHS 60 x 6,3</t>
  </si>
  <si>
    <t>HF SHS 60 x 8</t>
  </si>
  <si>
    <t>HF SHS 70 x 4</t>
  </si>
  <si>
    <t>HF SHS 70 x 5</t>
  </si>
  <si>
    <t>HF SHS 70 x 6,3</t>
  </si>
  <si>
    <t>HF SHS 70 x 8</t>
  </si>
  <si>
    <t>HF SHS 80 x 3,6</t>
  </si>
  <si>
    <t>HF SHS 80 x 5</t>
  </si>
  <si>
    <t>HF SHS 80 x 6,3</t>
  </si>
  <si>
    <t>HF SHS 80 x 8</t>
  </si>
  <si>
    <t>HF SHS 80 x 8,8</t>
  </si>
  <si>
    <t>HF SHS 90 x 5</t>
  </si>
  <si>
    <t>HF SHS 90 x 6,3</t>
  </si>
  <si>
    <t>HF SHS 90 x 7,1</t>
  </si>
  <si>
    <t>HF SHS 90 x 8</t>
  </si>
  <si>
    <t>HF SHS 90 x 8,8</t>
  </si>
  <si>
    <t>HF SHS 100 x 6,3</t>
  </si>
  <si>
    <t>HF SHS 100 x 8</t>
  </si>
  <si>
    <t>HF SHS 100 x 10</t>
  </si>
  <si>
    <t>HF SHS 100 x 12,5</t>
  </si>
  <si>
    <t>HF SHS 110 x 6,3</t>
  </si>
  <si>
    <t>HF SHS 110 x 8</t>
  </si>
  <si>
    <t>HF SHS 110 x 10</t>
  </si>
  <si>
    <t>HF SHS 120 x 6,3</t>
  </si>
  <si>
    <t>HF SHS 120 x 7,1</t>
  </si>
  <si>
    <t>HF SHS 120 x 8</t>
  </si>
  <si>
    <t>HF SHS 120 x 10</t>
  </si>
  <si>
    <t>HF SHS 120 x 12,5</t>
  </si>
  <si>
    <t>HF SHS 140 x 5</t>
  </si>
  <si>
    <t>HF SHS 140 x 6,3</t>
  </si>
  <si>
    <t>HF SHS 140 x 7,1</t>
  </si>
  <si>
    <t>HF SHS 140 x 8</t>
  </si>
  <si>
    <t>HF SHS 140 x 10</t>
  </si>
  <si>
    <t>HF SHS 140 x 12,5</t>
  </si>
  <si>
    <t>HF SHS 150 x 6,3</t>
  </si>
  <si>
    <t>HF SHS 150 x 8</t>
  </si>
  <si>
    <t>HF SHS 150 x 10</t>
  </si>
  <si>
    <t>HF SHS 150 x 12,5</t>
  </si>
  <si>
    <t>HF SHS 150 x 16</t>
  </si>
  <si>
    <t>HF SHS 160 x 6,3</t>
  </si>
  <si>
    <t>HF SHS 160 x 8</t>
  </si>
  <si>
    <t>HF SHS 160 x 10</t>
  </si>
  <si>
    <t>HF SHS 160 x 12,5</t>
  </si>
  <si>
    <t>HF SHS 180 x 6,3</t>
  </si>
  <si>
    <t>HF SHS 180 x 8</t>
  </si>
  <si>
    <t>HF SHS 180 x 10</t>
  </si>
  <si>
    <t>HF SHS 180 x 12,5</t>
  </si>
  <si>
    <t>HF SHS 200 x 6,3</t>
  </si>
  <si>
    <t>HF SHS 200 x 8</t>
  </si>
  <si>
    <t>HF SHS 200 x 10</t>
  </si>
  <si>
    <t>HF SHS 200 x 12,5</t>
  </si>
  <si>
    <t>HF SHS 200 x 16</t>
  </si>
  <si>
    <t>HF SHS 200 x 20</t>
  </si>
  <si>
    <t>HF SHS 220 x 6,3</t>
  </si>
  <si>
    <t>HF SHS 220 x 10</t>
  </si>
  <si>
    <t>HF SHS 220 x 12,5</t>
  </si>
  <si>
    <t>HF SHS 220 x 16</t>
  </si>
  <si>
    <t>HF SHS 250 x 6,3</t>
  </si>
  <si>
    <t>HF SHS 250 x 10</t>
  </si>
  <si>
    <t>HF SHS 250 x 12,5</t>
  </si>
  <si>
    <t>HF SHS 250 x 16</t>
  </si>
  <si>
    <t>HF SHS 250 x 20</t>
  </si>
  <si>
    <t>HF SHS 260 x 7,1</t>
  </si>
  <si>
    <t>HF SHS 260 x 11</t>
  </si>
  <si>
    <t>HF SHS 300 x 10</t>
  </si>
  <si>
    <t>HF SHS 300 x 12,5</t>
  </si>
  <si>
    <t>HF SHS 300 x 16</t>
  </si>
  <si>
    <t>HF SHS 350 x 12,5</t>
  </si>
  <si>
    <t>HF SHS 350 x 16</t>
  </si>
  <si>
    <t>HF SHS 400 x 12,5</t>
  </si>
  <si>
    <t>CF SHS 20 x 2</t>
  </si>
  <si>
    <t>CF SHS 25 x 2</t>
  </si>
  <si>
    <t>CF SHS 25 x 3</t>
  </si>
  <si>
    <t>CF SHS 30 x 2</t>
  </si>
  <si>
    <t>CF SHS 30 x 3</t>
  </si>
  <si>
    <t>CF SHS 30 x 4</t>
  </si>
  <si>
    <t>CF SHS 35 x 2</t>
  </si>
  <si>
    <t>CF SHS 35 x 3</t>
  </si>
  <si>
    <t>CF SHS 40 x 2,5</t>
  </si>
  <si>
    <t>CF SHS 40 x 4</t>
  </si>
  <si>
    <t>CF SHS 45 x 3</t>
  </si>
  <si>
    <t>CF SHS 45 x 4</t>
  </si>
  <si>
    <t>CF SHS 50 x 2</t>
  </si>
  <si>
    <t>CF SHS 50 x 2,5</t>
  </si>
  <si>
    <t>CF SHS 50 x 4</t>
  </si>
  <si>
    <t>CF SHS 50 x 5</t>
  </si>
  <si>
    <t>CF SHS 60 x 2</t>
  </si>
  <si>
    <t>CF SHS 60 x 2,5</t>
  </si>
  <si>
    <t>CF SHS 60 x 4</t>
  </si>
  <si>
    <t>CF SHS 60 x 5</t>
  </si>
  <si>
    <t>CF SHS 60 x 6</t>
  </si>
  <si>
    <t>CF SHS 70 x 2</t>
  </si>
  <si>
    <t>CF SHS 70 x 4</t>
  </si>
  <si>
    <t>CF SHS 70 x 5</t>
  </si>
  <si>
    <t>CF SHS 70 x 6</t>
  </si>
  <si>
    <t>CF SHS 80 x 5</t>
  </si>
  <si>
    <t>CF SHS 80 x 6</t>
  </si>
  <si>
    <t>CF SHS 80 x 8</t>
  </si>
  <si>
    <t>CF SHS 90 x 3</t>
  </si>
  <si>
    <t>CF SHS 90 x 5</t>
  </si>
  <si>
    <t>CF SHS 90 x 6</t>
  </si>
  <si>
    <t>CF SHS 100 x 3</t>
  </si>
  <si>
    <t>CF SHS 100 x 6</t>
  </si>
  <si>
    <t>CF SHS 100 x 8</t>
  </si>
  <si>
    <t>CF SHS 100 x 10</t>
  </si>
  <si>
    <t>CF SHS 110 x 4</t>
  </si>
  <si>
    <t>CF SHS 110 x 5</t>
  </si>
  <si>
    <t>CF SHS 120 x 3</t>
  </si>
  <si>
    <t>CF SHS 120 x 4</t>
  </si>
  <si>
    <t>CF SHS 120 x 8</t>
  </si>
  <si>
    <t>CF SHS 120 x 10</t>
  </si>
  <si>
    <t>CF SHS 125 x 5</t>
  </si>
  <si>
    <t>CF SHS 140 x 4</t>
  </si>
  <si>
    <t>CF SHS 140 x 5</t>
  </si>
  <si>
    <t>CF SHS 140 x 8</t>
  </si>
  <si>
    <t>CF SHS 140 x 10</t>
  </si>
  <si>
    <t>CF SHS 150 x 4</t>
  </si>
  <si>
    <t>CF SHS 150 x 5</t>
  </si>
  <si>
    <t>CF SHS 150 x 8</t>
  </si>
  <si>
    <t>CF SHS 150 x 10</t>
  </si>
  <si>
    <t>CF SHS 150 x 12,5</t>
  </si>
  <si>
    <t>CF SHS 160 x 5</t>
  </si>
  <si>
    <t>CF SHS 160 x 8</t>
  </si>
  <si>
    <t>CF SHS 160 x 10</t>
  </si>
  <si>
    <t>CF SHS 180 x 8</t>
  </si>
  <si>
    <t>CF SHS 180 x 10</t>
  </si>
  <si>
    <t>CF SHS 180 x 12,5</t>
  </si>
  <si>
    <t>CF SHS 200 x 5</t>
  </si>
  <si>
    <t>CF SHS 200 x 8</t>
  </si>
  <si>
    <t>CF SHS 200 x 10</t>
  </si>
  <si>
    <t>CF SHS 200 x 12,5</t>
  </si>
  <si>
    <t>CF SHS 220 x 8</t>
  </si>
  <si>
    <t>CF SHS 220 x 10</t>
  </si>
  <si>
    <t>CF SHS 250 x 10</t>
  </si>
  <si>
    <t>CF SHS 250 x 12,5</t>
  </si>
  <si>
    <t>CF SHS 300 x 6</t>
  </si>
  <si>
    <t>CF SHS 300 x 10</t>
  </si>
  <si>
    <t>CF SHS 300 x 12,5</t>
  </si>
  <si>
    <t>CF SHS 300 x 16</t>
  </si>
  <si>
    <t>CF SHS 350 x 12,5</t>
  </si>
  <si>
    <t>CF SHS 400 x 12,5</t>
  </si>
  <si>
    <t>coating, fictief</t>
  </si>
  <si>
    <t>profiel</t>
  </si>
  <si>
    <t>Berekening volgens NEN-EN 1991-1-2 en NEN-EN 1993-1-2.</t>
  </si>
  <si>
    <t>Brandwerende bescherming</t>
  </si>
  <si>
    <t>Staaltemperaturen:</t>
  </si>
  <si>
    <t>[°C]</t>
  </si>
  <si>
    <t>De invoervelden zijn weergegeven met blauwe tekst. De lichtgrijze velden zijn inactief en worden niet gebruikt voor de berekening.</t>
  </si>
  <si>
    <r>
      <t>l</t>
    </r>
    <r>
      <rPr>
        <sz val="10"/>
        <rFont val="Arial"/>
        <family val="2"/>
      </rPr>
      <t xml:space="preserve"> </t>
    </r>
    <r>
      <rPr>
        <sz val="8"/>
        <rFont val="Arial"/>
        <family val="2"/>
      </rPr>
      <t>[W/(mK)</t>
    </r>
    <r>
      <rPr>
        <sz val="8"/>
        <rFont val="Symbol"/>
        <charset val="2"/>
      </rPr>
      <t>]</t>
    </r>
  </si>
  <si>
    <r>
      <t xml:space="preserve">c </t>
    </r>
    <r>
      <rPr>
        <sz val="8"/>
        <rFont val="Arial"/>
        <family val="2"/>
      </rPr>
      <t>[J/(kgK)]</t>
    </r>
  </si>
  <si>
    <r>
      <t>r</t>
    </r>
    <r>
      <rPr>
        <sz val="10"/>
        <rFont val="Arial"/>
        <family val="2"/>
      </rPr>
      <t xml:space="preserve"> </t>
    </r>
    <r>
      <rPr>
        <sz val="8"/>
        <rFont val="Arial"/>
        <family val="2"/>
      </rPr>
      <t>[kg/m3]</t>
    </r>
  </si>
  <si>
    <t>De brandwerendheid van de stalen kolom is, naast eventuele brandwerende bescherming (die mogelijk per zijde kan verschillen), afhankelijk van de afstand van de (brandwerend beklede) kolom tot aan de gevel en de brandwerendheid van de gevel. 
Indien de afstand van de gevel tot aan de kolom groter is dan 30 mm is er sprake van een 4-zijdig opgewarmde kolom en zal bij beklede kolommen de gevelzijde óók bekleed moeten worden. Bij een kleinere afstand wordt de kolom 3-zijdig opgewarmd. Daarbij vindt bij de 3-zijdig beklede kolom een extra opwarming plaats via de open spleet tussen de beklede kolom en de gevel. 
Bij een 3-zijdig opgewarmde kolom zal tot aan de brandwerendheidsduur van de gevel de wamtestroom vanuit de gevelzijde gelijk zijn aan 0. Als de brandwerendheidsduur van de gevel is verstreken wordt de kolom vanuit de gevelzijde opgewarmd met een warmtestroom overeenkomstig de gereduceerde standaardbrandkromme.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</si>
</sst>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3" x14ac:knownFonts="1">
    <font>
      <sz val="10"/>
      <name val="Verdana"/>
    </font>
    <font>
      <sz val="8"/>
      <name val="Verdana"/>
      <family val="2"/>
    </font>
    <font>
      <vertAlign val="subscript"/>
      <sz val="10"/>
      <name val="Verdana"/>
      <family val="2"/>
    </font>
    <font>
      <sz val="10"/>
      <name val="Symbol"/>
      <charset val="2"/>
    </font>
    <font>
      <sz val="10"/>
      <name val="Arial"/>
      <family val="2"/>
    </font>
    <font>
      <sz val="8"/>
      <name val="Arial"/>
      <family val="2"/>
    </font>
    <font>
      <b/>
      <sz val="14"/>
      <name val="Arial"/>
      <family val="2"/>
    </font>
    <font>
      <b/>
      <sz val="10"/>
      <name val="Arial"/>
      <family val="2"/>
    </font>
    <font>
      <b/>
      <sz val="12"/>
      <name val="Arial"/>
      <family val="2"/>
    </font>
    <font>
      <vertAlign val="subscript"/>
      <sz val="10"/>
      <name val="Arial"/>
      <family val="2"/>
    </font>
    <font>
      <b/>
      <sz val="10"/>
      <name val="Symbol"/>
      <charset val="2"/>
    </font>
    <font>
      <vertAlign val="superscript"/>
      <sz val="8"/>
      <name val="Arial"/>
      <family val="2"/>
    </font>
    <font>
      <vertAlign val="superscript"/>
      <sz val="10"/>
      <name val="Arial"/>
      <family val="2"/>
    </font>
    <font>
      <sz val="11"/>
      <name val="Arial"/>
      <family val="2"/>
    </font>
    <font>
      <sz val="10"/>
      <color indexed="8"/>
      <name val="Arial"/>
      <family val="2"/>
    </font>
    <font>
      <b/>
      <sz val="8"/>
      <name val="Arial"/>
      <family val="2"/>
    </font>
    <font>
      <sz val="8"/>
      <name val="Symbol"/>
      <charset val="2"/>
    </font>
    <font>
      <sz val="10"/>
      <color rgb="FF0000FF"/>
      <name val="Arial"/>
      <family val="2"/>
    </font>
    <font>
      <sz val="10"/>
      <color rgb="FFFF0000"/>
      <name val="Arial"/>
      <family val="2"/>
    </font>
    <font>
      <u/>
      <sz val="10"/>
      <color theme="10"/>
      <name val="Verdana"/>
      <family val="2"/>
    </font>
    <font>
      <u/>
      <sz val="10"/>
      <color theme="11"/>
      <name val="Verdana"/>
      <family val="2"/>
    </font>
    <font>
      <sz val="10"/>
      <name val="Verdana"/>
      <family val="2"/>
    </font>
    <font>
      <sz val="10"/>
      <color rgb="FF00000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s>
  <borders count="48">
    <border>
      <left/>
      <right/>
      <top/>
      <bottom/>
      <diagonal/>
    </border>
    <border>
      <left style="medium">
        <color auto="1"/>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style="medium">
        <color auto="1"/>
      </left>
      <right/>
      <top/>
      <bottom style="medium">
        <color auto="1"/>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bottom style="thin">
        <color auto="1"/>
      </bottom>
      <diagonal/>
    </border>
    <border>
      <left style="medium">
        <color auto="1"/>
      </left>
      <right/>
      <top style="medium">
        <color auto="1"/>
      </top>
      <bottom/>
      <diagonal/>
    </border>
    <border>
      <left style="thin">
        <color auto="1"/>
      </left>
      <right/>
      <top style="thin">
        <color auto="1"/>
      </top>
      <bottom style="thin">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right style="thin">
        <color theme="0" tint="-0.249977111117893"/>
      </right>
      <top/>
      <bottom/>
      <diagonal/>
    </border>
    <border>
      <left style="thin">
        <color auto="1"/>
      </left>
      <right/>
      <top style="thin">
        <color theme="0" tint="-0.499984740745262"/>
      </top>
      <bottom/>
      <diagonal/>
    </border>
    <border>
      <left/>
      <right/>
      <top style="thin">
        <color theme="0" tint="-0.499984740745262"/>
      </top>
      <bottom/>
      <diagonal/>
    </border>
    <border>
      <left/>
      <right style="thin">
        <color auto="1"/>
      </right>
      <top style="thin">
        <color theme="0" tint="-0.499984740745262"/>
      </top>
      <bottom/>
      <diagonal/>
    </border>
    <border>
      <left style="thin">
        <color auto="1"/>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left style="thin">
        <color auto="1"/>
      </left>
      <right/>
      <top style="medium">
        <color auto="1"/>
      </top>
      <bottom style="thin">
        <color theme="0" tint="-0.249977111117893"/>
      </bottom>
      <diagonal/>
    </border>
    <border>
      <left/>
      <right/>
      <top style="medium">
        <color auto="1"/>
      </top>
      <bottom style="thin">
        <color theme="0" tint="-0.249977111117893"/>
      </bottom>
      <diagonal/>
    </border>
    <border>
      <left/>
      <right style="medium">
        <color auto="1"/>
      </right>
      <top style="medium">
        <color auto="1"/>
      </top>
      <bottom style="thin">
        <color theme="0" tint="-0.249977111117893"/>
      </bottom>
      <diagonal/>
    </border>
    <border>
      <left style="thin">
        <color theme="0" tint="-0.249977111117893"/>
      </left>
      <right style="thin">
        <color auto="1"/>
      </right>
      <top/>
      <bottom style="thin">
        <color auto="1"/>
      </bottom>
      <diagonal/>
    </border>
    <border>
      <left style="thin">
        <color auto="1"/>
      </left>
      <right style="thin">
        <color theme="0" tint="-0.249977111117893"/>
      </right>
      <top/>
      <bottom style="thin">
        <color auto="1"/>
      </bottom>
      <diagonal/>
    </border>
    <border>
      <left style="thin">
        <color theme="0" tint="-0.249977111117893"/>
      </left>
      <right style="thin">
        <color auto="1"/>
      </right>
      <top/>
      <bottom/>
      <diagonal/>
    </border>
    <border>
      <left style="thin">
        <color auto="1"/>
      </left>
      <right style="thin">
        <color theme="0" tint="-0.249977111117893"/>
      </right>
      <top/>
      <bottom/>
      <diagonal/>
    </border>
    <border>
      <left style="thin">
        <color auto="1"/>
      </left>
      <right style="thin">
        <color theme="0" tint="-0.249977111117893"/>
      </right>
      <top style="thin">
        <color auto="1"/>
      </top>
      <bottom/>
      <diagonal/>
    </border>
    <border>
      <left style="thin">
        <color theme="0" tint="-0.249977111117893"/>
      </left>
      <right style="thin">
        <color theme="0" tint="-0.249977111117893"/>
      </right>
      <top style="thin">
        <color auto="1"/>
      </top>
      <bottom/>
      <diagonal/>
    </border>
    <border>
      <left style="thin">
        <color theme="0" tint="-0.249977111117893"/>
      </left>
      <right style="thin">
        <color auto="1"/>
      </right>
      <top style="thin">
        <color auto="1"/>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auto="1"/>
      </bottom>
      <diagonal/>
    </border>
    <border>
      <left style="thin">
        <color theme="0" tint="-0.249977111117893"/>
      </left>
      <right style="medium">
        <color auto="1"/>
      </right>
      <top style="thin">
        <color auto="1"/>
      </top>
      <bottom/>
      <diagonal/>
    </border>
    <border>
      <left/>
      <right style="thin">
        <color theme="0" tint="-0.249977111117893"/>
      </right>
      <top/>
      <bottom style="medium">
        <color auto="1"/>
      </bottom>
      <diagonal/>
    </border>
    <border>
      <left style="thin">
        <color theme="0" tint="-0.249977111117893"/>
      </left>
      <right/>
      <top/>
      <bottom/>
      <diagonal/>
    </border>
  </borders>
  <cellStyleXfs count="10">
    <xf numFmtId="0" fontId="0" fillId="0" borderId="0"/>
    <xf numFmtId="0" fontId="4" fillId="0" borderId="0"/>
    <xf numFmtId="0" fontId="14" fillId="0" borderId="0"/>
    <xf numFmtId="0" fontId="4" fillId="0" borderId="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258">
    <xf numFmtId="0" fontId="0" fillId="0" borderId="0" xfId="0"/>
    <xf numFmtId="0" fontId="4" fillId="0" borderId="0" xfId="0" applyFont="1"/>
    <xf numFmtId="0" fontId="4" fillId="0" borderId="0" xfId="0" applyFont="1" applyAlignment="1">
      <alignment horizontal="right"/>
    </xf>
    <xf numFmtId="0" fontId="5" fillId="0" borderId="0" xfId="0" applyFont="1"/>
    <xf numFmtId="0" fontId="6" fillId="0" borderId="0" xfId="0" applyFont="1"/>
    <xf numFmtId="0" fontId="8" fillId="0" borderId="0" xfId="0" applyFont="1"/>
    <xf numFmtId="11" fontId="4" fillId="0" borderId="0" xfId="3" applyNumberFormat="1" applyFont="1" applyFill="1" applyBorder="1"/>
    <xf numFmtId="0" fontId="4" fillId="0" borderId="0" xfId="3" applyFont="1" applyFill="1" applyBorder="1"/>
    <xf numFmtId="0" fontId="4" fillId="0" borderId="0" xfId="0" applyFont="1" applyFill="1"/>
    <xf numFmtId="0" fontId="4" fillId="0" borderId="0" xfId="0" applyFont="1" applyFill="1" applyBorder="1"/>
    <xf numFmtId="0" fontId="4" fillId="0" borderId="1" xfId="3" applyFont="1" applyFill="1" applyBorder="1"/>
    <xf numFmtId="11" fontId="4" fillId="0" borderId="0" xfId="0" applyNumberFormat="1" applyFont="1" applyFill="1"/>
    <xf numFmtId="0" fontId="0" fillId="0" borderId="0" xfId="0" applyFont="1" applyAlignment="1">
      <alignment horizontal="left"/>
    </xf>
    <xf numFmtId="0" fontId="4" fillId="0" borderId="0" xfId="0" quotePrefix="1" applyFont="1"/>
    <xf numFmtId="0" fontId="7" fillId="0" borderId="0" xfId="0" applyFont="1"/>
    <xf numFmtId="0" fontId="4" fillId="0" borderId="0" xfId="0" applyFont="1" applyBorder="1"/>
    <xf numFmtId="0" fontId="4" fillId="0" borderId="0" xfId="0" applyFont="1" applyBorder="1" applyAlignment="1">
      <alignment horizontal="right"/>
    </xf>
    <xf numFmtId="11" fontId="4" fillId="0" borderId="0" xfId="0" applyNumberFormat="1" applyFont="1"/>
    <xf numFmtId="0" fontId="13" fillId="0" borderId="0" xfId="0" applyFont="1"/>
    <xf numFmtId="0" fontId="4" fillId="0" borderId="2" xfId="0" applyFont="1" applyBorder="1"/>
    <xf numFmtId="0" fontId="4" fillId="0" borderId="2" xfId="0" applyFont="1" applyBorder="1" applyAlignment="1">
      <alignment horizontal="right"/>
    </xf>
    <xf numFmtId="0" fontId="5" fillId="0" borderId="0" xfId="0" applyFont="1" applyBorder="1" applyAlignment="1">
      <alignment horizontal="right"/>
    </xf>
    <xf numFmtId="0" fontId="4" fillId="0" borderId="3" xfId="0" applyFont="1" applyBorder="1"/>
    <xf numFmtId="0" fontId="4" fillId="0" borderId="3" xfId="0" applyFont="1" applyBorder="1" applyAlignment="1">
      <alignment horizontal="right"/>
    </xf>
    <xf numFmtId="0" fontId="5" fillId="0" borderId="3" xfId="0" applyFont="1" applyBorder="1" applyAlignment="1">
      <alignment horizontal="right"/>
    </xf>
    <xf numFmtId="0" fontId="4" fillId="0" borderId="26" xfId="0" applyFont="1" applyBorder="1"/>
    <xf numFmtId="0" fontId="4" fillId="0" borderId="26" xfId="0" applyFont="1" applyBorder="1" applyAlignment="1">
      <alignment horizontal="right"/>
    </xf>
    <xf numFmtId="0" fontId="5" fillId="0" borderId="26" xfId="0" applyFont="1" applyBorder="1" applyAlignment="1">
      <alignment horizontal="right"/>
    </xf>
    <xf numFmtId="0" fontId="5" fillId="0" borderId="2" xfId="0" applyFont="1" applyBorder="1" applyAlignment="1">
      <alignment horizontal="right"/>
    </xf>
    <xf numFmtId="11" fontId="4" fillId="0" borderId="0" xfId="0" applyNumberFormat="1" applyFont="1" applyAlignment="1">
      <alignment horizontal="right"/>
    </xf>
    <xf numFmtId="1" fontId="4" fillId="0" borderId="0" xfId="0" quotePrefix="1" applyNumberFormat="1" applyFont="1" applyFill="1" applyBorder="1" applyAlignment="1">
      <alignment horizontal="right"/>
    </xf>
    <xf numFmtId="165" fontId="4" fillId="0" borderId="2" xfId="0" quotePrefix="1" applyNumberFormat="1" applyFont="1" applyFill="1" applyBorder="1" applyAlignment="1">
      <alignment horizontal="right"/>
    </xf>
    <xf numFmtId="164" fontId="4" fillId="0" borderId="0" xfId="0" applyNumberFormat="1" applyFont="1" applyFill="1" applyBorder="1" applyAlignment="1">
      <alignment horizontal="right"/>
    </xf>
    <xf numFmtId="1" fontId="4" fillId="0" borderId="0" xfId="0" applyNumberFormat="1" applyFont="1" applyFill="1" applyBorder="1" applyAlignment="1">
      <alignment horizontal="right"/>
    </xf>
    <xf numFmtId="1" fontId="4" fillId="0" borderId="26" xfId="0" quotePrefix="1" applyNumberFormat="1" applyFont="1" applyFill="1" applyBorder="1" applyAlignment="1">
      <alignment horizontal="right"/>
    </xf>
    <xf numFmtId="1" fontId="4" fillId="0" borderId="3" xfId="0" applyNumberFormat="1" applyFont="1" applyFill="1" applyBorder="1" applyAlignment="1">
      <alignment horizontal="right"/>
    </xf>
    <xf numFmtId="1" fontId="4" fillId="2" borderId="0" xfId="0" quotePrefix="1" applyNumberFormat="1" applyFont="1" applyFill="1" applyBorder="1" applyAlignment="1">
      <alignment horizontal="right"/>
    </xf>
    <xf numFmtId="165" fontId="4" fillId="2" borderId="2" xfId="0" applyNumberFormat="1" applyFont="1" applyFill="1" applyBorder="1" applyAlignment="1">
      <alignment horizontal="right"/>
    </xf>
    <xf numFmtId="0" fontId="4" fillId="2" borderId="0" xfId="0" applyFont="1" applyFill="1" applyBorder="1" applyAlignment="1">
      <alignment horizontal="right"/>
    </xf>
    <xf numFmtId="0" fontId="4" fillId="2" borderId="26" xfId="0" applyFont="1" applyFill="1" applyBorder="1" applyAlignment="1">
      <alignment horizontal="right"/>
    </xf>
    <xf numFmtId="0" fontId="4" fillId="2" borderId="3" xfId="0" applyFont="1" applyFill="1" applyBorder="1" applyAlignment="1">
      <alignment horizontal="right"/>
    </xf>
    <xf numFmtId="164" fontId="4" fillId="2" borderId="0" xfId="0" applyNumberFormat="1" applyFont="1" applyFill="1" applyBorder="1" applyAlignment="1">
      <alignment horizontal="right"/>
    </xf>
    <xf numFmtId="1" fontId="4" fillId="2" borderId="0" xfId="0" applyNumberFormat="1" applyFont="1" applyFill="1" applyBorder="1" applyAlignment="1">
      <alignment horizontal="right"/>
    </xf>
    <xf numFmtId="1" fontId="4" fillId="2" borderId="26" xfId="0" applyNumberFormat="1" applyFont="1" applyFill="1" applyBorder="1" applyAlignment="1">
      <alignment horizontal="right"/>
    </xf>
    <xf numFmtId="1" fontId="4" fillId="2" borderId="3" xfId="0" applyNumberFormat="1" applyFont="1" applyFill="1" applyBorder="1" applyAlignment="1">
      <alignment horizontal="right"/>
    </xf>
    <xf numFmtId="164" fontId="4" fillId="0" borderId="0" xfId="0" quotePrefix="1" applyNumberFormat="1" applyFont="1" applyFill="1" applyAlignment="1">
      <alignment horizontal="right"/>
    </xf>
    <xf numFmtId="2" fontId="4" fillId="0" borderId="0" xfId="0" applyNumberFormat="1" applyFont="1" applyAlignment="1">
      <alignment horizontal="right"/>
    </xf>
    <xf numFmtId="0" fontId="4" fillId="0" borderId="4" xfId="0" applyFont="1" applyFill="1" applyBorder="1"/>
    <xf numFmtId="0" fontId="4" fillId="0" borderId="5" xfId="0" applyFont="1" applyFill="1" applyBorder="1"/>
    <xf numFmtId="0" fontId="4" fillId="0" borderId="5" xfId="0" applyFont="1" applyFill="1" applyBorder="1" applyAlignment="1">
      <alignment horizontal="right"/>
    </xf>
    <xf numFmtId="165" fontId="4" fillId="0" borderId="5" xfId="0" quotePrefix="1" applyNumberFormat="1" applyFont="1" applyFill="1" applyBorder="1" applyAlignment="1">
      <alignment horizontal="right"/>
    </xf>
    <xf numFmtId="1" fontId="4" fillId="0" borderId="5" xfId="0" quotePrefix="1" applyNumberFormat="1" applyFont="1" applyFill="1" applyBorder="1" applyAlignment="1">
      <alignment horizontal="right"/>
    </xf>
    <xf numFmtId="0" fontId="4" fillId="0" borderId="6" xfId="0" applyFont="1" applyFill="1" applyBorder="1"/>
    <xf numFmtId="0" fontId="4" fillId="0" borderId="2" xfId="0" applyFont="1" applyFill="1" applyBorder="1"/>
    <xf numFmtId="0" fontId="4" fillId="0" borderId="0" xfId="0" applyFont="1" applyFill="1" applyBorder="1" applyAlignment="1">
      <alignment horizontal="right"/>
    </xf>
    <xf numFmtId="0" fontId="4" fillId="0" borderId="0" xfId="0" quotePrefix="1" applyFont="1" applyFill="1" applyBorder="1"/>
    <xf numFmtId="2" fontId="4" fillId="0" borderId="0" xfId="0" quotePrefix="1" applyNumberFormat="1" applyFont="1" applyFill="1" applyBorder="1"/>
    <xf numFmtId="0" fontId="4" fillId="0" borderId="3" xfId="0" applyFont="1" applyFill="1" applyBorder="1"/>
    <xf numFmtId="0" fontId="0" fillId="0" borderId="0" xfId="0" applyFont="1" applyFill="1" applyBorder="1" applyAlignment="1">
      <alignment horizontal="right"/>
    </xf>
    <xf numFmtId="0" fontId="4" fillId="0" borderId="0" xfId="0" quotePrefix="1" applyFont="1" applyFill="1" applyBorder="1" applyAlignment="1">
      <alignment horizontal="right"/>
    </xf>
    <xf numFmtId="165" fontId="4" fillId="0" borderId="0" xfId="0" quotePrefix="1" applyNumberFormat="1" applyFont="1" applyFill="1" applyBorder="1" applyAlignment="1">
      <alignment horizontal="right"/>
    </xf>
    <xf numFmtId="1" fontId="4" fillId="0" borderId="0" xfId="0" applyNumberFormat="1" applyFont="1" applyFill="1" applyBorder="1"/>
    <xf numFmtId="0" fontId="4" fillId="0" borderId="0" xfId="0" applyFont="1" applyFill="1" applyBorder="1" applyAlignment="1"/>
    <xf numFmtId="2" fontId="4" fillId="0" borderId="0" xfId="0" applyNumberFormat="1" applyFont="1" applyFill="1" applyBorder="1"/>
    <xf numFmtId="0" fontId="4" fillId="0" borderId="7" xfId="0" applyFont="1" applyFill="1" applyBorder="1"/>
    <xf numFmtId="0" fontId="4" fillId="0" borderId="8" xfId="0" applyFont="1" applyFill="1" applyBorder="1" applyAlignment="1">
      <alignment horizontal="right"/>
    </xf>
    <xf numFmtId="0" fontId="0" fillId="0" borderId="8" xfId="0" applyFont="1" applyFill="1" applyBorder="1" applyAlignment="1">
      <alignment horizontal="right"/>
    </xf>
    <xf numFmtId="0" fontId="4" fillId="0" borderId="8" xfId="0" applyFont="1" applyFill="1" applyBorder="1"/>
    <xf numFmtId="0" fontId="4" fillId="0" borderId="8" xfId="0" quotePrefix="1" applyFont="1" applyFill="1" applyBorder="1" applyAlignment="1">
      <alignment horizontal="right"/>
    </xf>
    <xf numFmtId="165" fontId="4" fillId="0" borderId="8" xfId="0" applyNumberFormat="1" applyFont="1" applyFill="1" applyBorder="1" applyAlignment="1">
      <alignment horizontal="right"/>
    </xf>
    <xf numFmtId="0" fontId="4" fillId="0" borderId="9" xfId="0" applyFont="1" applyFill="1" applyBorder="1"/>
    <xf numFmtId="0" fontId="4" fillId="0" borderId="27" xfId="0" applyFont="1" applyFill="1" applyBorder="1"/>
    <xf numFmtId="0" fontId="4" fillId="0" borderId="28" xfId="0" applyFont="1" applyFill="1" applyBorder="1"/>
    <xf numFmtId="0" fontId="4" fillId="0" borderId="28" xfId="0" applyFont="1" applyFill="1" applyBorder="1" applyAlignment="1">
      <alignment horizontal="right"/>
    </xf>
    <xf numFmtId="165" fontId="4" fillId="0" borderId="28" xfId="0" quotePrefix="1" applyNumberFormat="1" applyFont="1" applyFill="1" applyBorder="1" applyAlignment="1">
      <alignment horizontal="right"/>
    </xf>
    <xf numFmtId="1" fontId="4" fillId="0" borderId="28" xfId="0" quotePrefix="1" applyNumberFormat="1" applyFont="1" applyFill="1" applyBorder="1" applyAlignment="1">
      <alignment horizontal="right"/>
    </xf>
    <xf numFmtId="0" fontId="4" fillId="0" borderId="29" xfId="0" applyFont="1" applyFill="1" applyBorder="1"/>
    <xf numFmtId="0" fontId="4" fillId="0" borderId="30" xfId="0" applyFont="1" applyFill="1" applyBorder="1"/>
    <xf numFmtId="0" fontId="4" fillId="0" borderId="31" xfId="0" applyFont="1" applyFill="1" applyBorder="1" applyAlignment="1">
      <alignment horizontal="right"/>
    </xf>
    <xf numFmtId="0" fontId="0" fillId="0" borderId="31" xfId="0" applyFont="1" applyFill="1" applyBorder="1" applyAlignment="1">
      <alignment horizontal="right"/>
    </xf>
    <xf numFmtId="0" fontId="4" fillId="0" borderId="31" xfId="0" applyFont="1" applyFill="1" applyBorder="1"/>
    <xf numFmtId="0" fontId="4" fillId="0" borderId="31" xfId="0" quotePrefix="1" applyFont="1" applyFill="1" applyBorder="1" applyAlignment="1">
      <alignment horizontal="right"/>
    </xf>
    <xf numFmtId="165" fontId="4" fillId="0" borderId="31" xfId="0" applyNumberFormat="1" applyFont="1" applyFill="1" applyBorder="1" applyAlignment="1">
      <alignment horizontal="right"/>
    </xf>
    <xf numFmtId="1" fontId="4" fillId="0" borderId="31" xfId="0" applyNumberFormat="1" applyFont="1" applyFill="1" applyBorder="1"/>
    <xf numFmtId="0" fontId="4" fillId="0" borderId="32" xfId="0" applyFont="1" applyFill="1" applyBorder="1"/>
    <xf numFmtId="0" fontId="4" fillId="0" borderId="28" xfId="0" applyFont="1" applyFill="1" applyBorder="1" applyAlignment="1"/>
    <xf numFmtId="1" fontId="4" fillId="0" borderId="3" xfId="0" quotePrefix="1" applyNumberFormat="1" applyFont="1" applyFill="1" applyBorder="1" applyAlignment="1">
      <alignment horizontal="right"/>
    </xf>
    <xf numFmtId="0" fontId="5" fillId="0" borderId="3" xfId="0" applyFont="1" applyFill="1" applyBorder="1" applyAlignment="1">
      <alignment horizontal="right"/>
    </xf>
    <xf numFmtId="0" fontId="4" fillId="0" borderId="1" xfId="0" applyFont="1" applyFill="1" applyBorder="1"/>
    <xf numFmtId="11" fontId="4" fillId="0" borderId="10" xfId="3" applyNumberFormat="1" applyFont="1" applyFill="1" applyBorder="1"/>
    <xf numFmtId="0" fontId="4" fillId="0" borderId="11" xfId="3" applyFont="1" applyFill="1" applyBorder="1"/>
    <xf numFmtId="0" fontId="4" fillId="0" borderId="12" xfId="0" applyFont="1" applyFill="1" applyBorder="1"/>
    <xf numFmtId="0" fontId="4" fillId="0" borderId="13" xfId="3" applyFont="1" applyFill="1" applyBorder="1"/>
    <xf numFmtId="11" fontId="4" fillId="0" borderId="13" xfId="3" applyNumberFormat="1" applyFont="1" applyFill="1" applyBorder="1"/>
    <xf numFmtId="11" fontId="4" fillId="0" borderId="14" xfId="3" applyNumberFormat="1" applyFont="1" applyFill="1" applyBorder="1"/>
    <xf numFmtId="0" fontId="7" fillId="0" borderId="15" xfId="0" applyFont="1" applyFill="1" applyBorder="1" applyAlignment="1">
      <alignment vertical="center"/>
    </xf>
    <xf numFmtId="0" fontId="7" fillId="0" borderId="33" xfId="0" applyFont="1" applyFill="1" applyBorder="1" applyAlignment="1">
      <alignment horizontal="right" vertical="center"/>
    </xf>
    <xf numFmtId="0" fontId="7" fillId="0" borderId="34" xfId="3" applyFont="1" applyFill="1" applyBorder="1" applyAlignment="1">
      <alignment horizontal="right" vertical="center"/>
    </xf>
    <xf numFmtId="11" fontId="7" fillId="0" borderId="34" xfId="3" applyNumberFormat="1" applyFont="1" applyFill="1" applyBorder="1" applyAlignment="1">
      <alignment horizontal="right" vertical="center"/>
    </xf>
    <xf numFmtId="11" fontId="7" fillId="0" borderId="35" xfId="3" applyNumberFormat="1" applyFont="1" applyFill="1" applyBorder="1" applyAlignment="1">
      <alignment horizontal="right" vertical="center"/>
    </xf>
    <xf numFmtId="0" fontId="4" fillId="0" borderId="16" xfId="0" applyFont="1" applyFill="1" applyBorder="1"/>
    <xf numFmtId="0" fontId="5" fillId="0" borderId="7" xfId="0" applyFont="1" applyFill="1" applyBorder="1"/>
    <xf numFmtId="0" fontId="5" fillId="0" borderId="8" xfId="3" applyFont="1" applyFill="1" applyBorder="1" applyAlignment="1">
      <alignment horizontal="right"/>
    </xf>
    <xf numFmtId="11" fontId="5" fillId="0" borderId="8" xfId="3" applyNumberFormat="1" applyFont="1" applyFill="1" applyBorder="1" applyAlignment="1">
      <alignment horizontal="right"/>
    </xf>
    <xf numFmtId="11" fontId="5" fillId="0" borderId="17" xfId="3" applyNumberFormat="1" applyFont="1" applyFill="1" applyBorder="1" applyAlignment="1">
      <alignment horizontal="right"/>
    </xf>
    <xf numFmtId="0" fontId="4" fillId="2" borderId="1" xfId="3" applyFont="1" applyFill="1" applyBorder="1"/>
    <xf numFmtId="0" fontId="4" fillId="2" borderId="2" xfId="0" applyFont="1" applyFill="1" applyBorder="1"/>
    <xf numFmtId="0" fontId="4" fillId="2" borderId="0" xfId="3" applyFont="1" applyFill="1" applyBorder="1"/>
    <xf numFmtId="11" fontId="4" fillId="2" borderId="0" xfId="3" applyNumberFormat="1" applyFont="1" applyFill="1" applyBorder="1"/>
    <xf numFmtId="11" fontId="4" fillId="2" borderId="10" xfId="3" applyNumberFormat="1" applyFont="1" applyFill="1" applyBorder="1"/>
    <xf numFmtId="0" fontId="4" fillId="0" borderId="1" xfId="0" applyFont="1" applyBorder="1"/>
    <xf numFmtId="2" fontId="4" fillId="0" borderId="0" xfId="0" quotePrefix="1" applyNumberFormat="1" applyFont="1" applyBorder="1"/>
    <xf numFmtId="0" fontId="4" fillId="0" borderId="11" xfId="0" applyFont="1" applyFill="1" applyBorder="1"/>
    <xf numFmtId="0" fontId="4" fillId="0" borderId="2" xfId="0" applyNumberFormat="1" applyFont="1" applyBorder="1"/>
    <xf numFmtId="0" fontId="4" fillId="0" borderId="0" xfId="0" applyNumberFormat="1" applyFont="1" applyBorder="1" applyAlignment="1">
      <alignment horizontal="right"/>
    </xf>
    <xf numFmtId="0" fontId="4" fillId="0" borderId="10" xfId="0" applyNumberFormat="1" applyFont="1" applyBorder="1" applyAlignment="1">
      <alignment horizontal="right"/>
    </xf>
    <xf numFmtId="0" fontId="4" fillId="0" borderId="0" xfId="0" quotePrefix="1" applyNumberFormat="1" applyFont="1" applyBorder="1"/>
    <xf numFmtId="0" fontId="4" fillId="0" borderId="10" xfId="0" quotePrefix="1" applyNumberFormat="1" applyFont="1" applyBorder="1"/>
    <xf numFmtId="0" fontId="4" fillId="0" borderId="2" xfId="0" applyNumberFormat="1" applyFont="1" applyFill="1" applyBorder="1"/>
    <xf numFmtId="0" fontId="4" fillId="0" borderId="0" xfId="0" quotePrefix="1" applyNumberFormat="1" applyFont="1" applyFill="1" applyBorder="1"/>
    <xf numFmtId="0" fontId="4" fillId="0" borderId="10" xfId="0" quotePrefix="1" applyNumberFormat="1" applyFont="1" applyFill="1" applyBorder="1"/>
    <xf numFmtId="0" fontId="4" fillId="0" borderId="0" xfId="0" applyNumberFormat="1" applyFont="1" applyFill="1" applyBorder="1"/>
    <xf numFmtId="0" fontId="4" fillId="0" borderId="10" xfId="0" applyNumberFormat="1" applyFont="1" applyFill="1" applyBorder="1"/>
    <xf numFmtId="0" fontId="4" fillId="0" borderId="12" xfId="0" applyNumberFormat="1" applyFont="1" applyFill="1" applyBorder="1"/>
    <xf numFmtId="0" fontId="15" fillId="0" borderId="18" xfId="0" applyFont="1" applyBorder="1"/>
    <xf numFmtId="0" fontId="15" fillId="0" borderId="7" xfId="0" applyFont="1" applyBorder="1"/>
    <xf numFmtId="0" fontId="5" fillId="0" borderId="8" xfId="0" applyFont="1" applyBorder="1" applyAlignment="1">
      <alignment horizontal="right"/>
    </xf>
    <xf numFmtId="0" fontId="5" fillId="0" borderId="17" xfId="0" applyFont="1" applyBorder="1" applyAlignment="1">
      <alignment horizontal="right"/>
    </xf>
    <xf numFmtId="0" fontId="7" fillId="0" borderId="19" xfId="0" applyFont="1" applyBorder="1" applyAlignment="1">
      <alignment vertical="center"/>
    </xf>
    <xf numFmtId="0" fontId="7" fillId="0" borderId="33" xfId="0" applyFont="1" applyBorder="1" applyAlignment="1">
      <alignment horizontal="right" vertical="center"/>
    </xf>
    <xf numFmtId="0" fontId="10" fillId="0" borderId="34" xfId="0" applyFont="1" applyBorder="1" applyAlignment="1">
      <alignment horizontal="right" vertical="center"/>
    </xf>
    <xf numFmtId="0" fontId="7" fillId="0" borderId="34" xfId="0" applyFont="1" applyBorder="1" applyAlignment="1">
      <alignment horizontal="right" vertical="center"/>
    </xf>
    <xf numFmtId="0" fontId="10" fillId="0" borderId="35" xfId="0" applyFont="1" applyBorder="1" applyAlignment="1">
      <alignment horizontal="right" vertical="center"/>
    </xf>
    <xf numFmtId="2" fontId="4" fillId="0" borderId="0" xfId="0" applyNumberFormat="1" applyFont="1" applyFill="1" applyBorder="1" applyAlignment="1">
      <alignment horizontal="right"/>
    </xf>
    <xf numFmtId="2" fontId="4" fillId="0" borderId="13" xfId="0" applyNumberFormat="1" applyFont="1" applyFill="1" applyBorder="1"/>
    <xf numFmtId="0" fontId="4" fillId="0" borderId="0" xfId="0" applyNumberFormat="1" applyFont="1" applyFill="1" applyBorder="1" applyAlignment="1">
      <alignment horizontal="right"/>
    </xf>
    <xf numFmtId="0" fontId="4" fillId="0" borderId="13" xfId="0" applyNumberFormat="1" applyFont="1" applyFill="1" applyBorder="1"/>
    <xf numFmtId="0" fontId="4" fillId="0" borderId="10" xfId="0" applyNumberFormat="1" applyFont="1" applyFill="1" applyBorder="1" applyAlignment="1">
      <alignment horizontal="right"/>
    </xf>
    <xf numFmtId="0" fontId="4" fillId="0" borderId="14" xfId="0" applyNumberFormat="1" applyFont="1" applyFill="1" applyBorder="1"/>
    <xf numFmtId="0" fontId="4" fillId="0" borderId="0" xfId="0" applyFont="1" applyAlignment="1">
      <alignment wrapText="1"/>
    </xf>
    <xf numFmtId="0" fontId="0" fillId="0" borderId="0" xfId="0" applyAlignment="1">
      <alignment wrapText="1"/>
    </xf>
    <xf numFmtId="0" fontId="4" fillId="0" borderId="1" xfId="0" applyFont="1" applyBorder="1" applyAlignment="1">
      <alignment horizontal="right"/>
    </xf>
    <xf numFmtId="0" fontId="4" fillId="0" borderId="10" xfId="0" applyFont="1" applyBorder="1" applyAlignment="1">
      <alignment horizontal="right"/>
    </xf>
    <xf numFmtId="0" fontId="4" fillId="0" borderId="10" xfId="0" applyFont="1" applyBorder="1"/>
    <xf numFmtId="0" fontId="4" fillId="0" borderId="36" xfId="0" applyFont="1" applyBorder="1" applyAlignment="1">
      <alignment horizontal="right"/>
    </xf>
    <xf numFmtId="0" fontId="4" fillId="0" borderId="37" xfId="0" applyFont="1" applyBorder="1" applyAlignment="1">
      <alignment horizontal="right"/>
    </xf>
    <xf numFmtId="0" fontId="4" fillId="0" borderId="38" xfId="0" applyFont="1" applyBorder="1"/>
    <xf numFmtId="0" fontId="4" fillId="0" borderId="39" xfId="0" applyFont="1" applyBorder="1"/>
    <xf numFmtId="0" fontId="4" fillId="0" borderId="38" xfId="0" quotePrefix="1" applyFont="1" applyBorder="1" applyAlignment="1">
      <alignment horizontal="right"/>
    </xf>
    <xf numFmtId="0" fontId="5" fillId="0" borderId="36" xfId="0" applyFont="1" applyBorder="1" applyAlignment="1">
      <alignment horizontal="right"/>
    </xf>
    <xf numFmtId="0" fontId="5" fillId="0" borderId="37" xfId="0" applyFont="1" applyBorder="1" applyAlignment="1">
      <alignment horizontal="right"/>
    </xf>
    <xf numFmtId="0" fontId="4" fillId="0" borderId="4" xfId="0" applyFont="1" applyBorder="1"/>
    <xf numFmtId="0" fontId="4" fillId="0" borderId="5" xfId="0" applyFont="1" applyBorder="1"/>
    <xf numFmtId="0" fontId="7" fillId="0" borderId="2" xfId="0" applyFont="1" applyBorder="1"/>
    <xf numFmtId="0" fontId="3" fillId="0" borderId="2" xfId="0" applyFont="1" applyBorder="1"/>
    <xf numFmtId="0" fontId="3" fillId="0" borderId="7" xfId="0" applyFont="1" applyBorder="1"/>
    <xf numFmtId="0" fontId="4" fillId="0" borderId="8" xfId="0" applyFont="1" applyBorder="1"/>
    <xf numFmtId="0" fontId="4" fillId="0" borderId="40" xfId="0" applyFont="1" applyBorder="1" applyAlignment="1">
      <alignment horizontal="right"/>
    </xf>
    <xf numFmtId="0" fontId="4" fillId="0" borderId="41" xfId="0" applyFont="1" applyBorder="1" applyAlignment="1">
      <alignment horizontal="right"/>
    </xf>
    <xf numFmtId="0" fontId="4" fillId="0" borderId="42" xfId="0" applyFont="1" applyBorder="1" applyAlignment="1">
      <alignment horizontal="right"/>
    </xf>
    <xf numFmtId="0" fontId="4" fillId="0" borderId="39" xfId="0" applyFont="1" applyBorder="1" applyAlignment="1">
      <alignment horizontal="right"/>
    </xf>
    <xf numFmtId="0" fontId="4" fillId="0" borderId="43" xfId="0" applyFont="1" applyBorder="1" applyAlignment="1">
      <alignment horizontal="right"/>
    </xf>
    <xf numFmtId="0" fontId="4" fillId="0" borderId="38" xfId="0" applyFont="1" applyBorder="1" applyAlignment="1">
      <alignment horizontal="right"/>
    </xf>
    <xf numFmtId="0" fontId="4" fillId="0" borderId="44" xfId="0" applyFont="1" applyBorder="1" applyAlignment="1">
      <alignment horizontal="right"/>
    </xf>
    <xf numFmtId="0" fontId="7" fillId="0" borderId="40" xfId="0" applyFont="1" applyBorder="1" applyAlignment="1">
      <alignment horizontal="right"/>
    </xf>
    <xf numFmtId="0" fontId="7" fillId="0" borderId="41" xfId="0" applyFont="1" applyBorder="1" applyAlignment="1">
      <alignment horizontal="right"/>
    </xf>
    <xf numFmtId="0" fontId="7" fillId="0" borderId="42" xfId="0" applyFont="1" applyBorder="1" applyAlignment="1">
      <alignment horizontal="right"/>
    </xf>
    <xf numFmtId="0" fontId="5" fillId="0" borderId="7" xfId="0" applyFont="1" applyBorder="1" applyAlignment="1">
      <alignment horizontal="right"/>
    </xf>
    <xf numFmtId="0" fontId="5" fillId="0" borderId="9" xfId="0" applyFont="1" applyBorder="1" applyAlignment="1">
      <alignment horizontal="right"/>
    </xf>
    <xf numFmtId="0" fontId="4" fillId="0" borderId="3" xfId="0" quotePrefix="1" applyFont="1" applyBorder="1" applyAlignment="1">
      <alignment horizontal="right"/>
    </xf>
    <xf numFmtId="0" fontId="4" fillId="0" borderId="7" xfId="0" applyFont="1" applyBorder="1"/>
    <xf numFmtId="0" fontId="4" fillId="0" borderId="36" xfId="0" quotePrefix="1" applyFont="1" applyBorder="1" applyAlignment="1">
      <alignment horizontal="right"/>
    </xf>
    <xf numFmtId="0" fontId="4" fillId="0" borderId="37" xfId="0" applyFont="1" applyBorder="1"/>
    <xf numFmtId="0" fontId="4" fillId="0" borderId="9" xfId="0" quotePrefix="1" applyFont="1" applyBorder="1" applyAlignment="1">
      <alignment horizontal="right"/>
    </xf>
    <xf numFmtId="0" fontId="7" fillId="0" borderId="45" xfId="0" applyFont="1" applyBorder="1" applyAlignment="1">
      <alignment horizontal="right"/>
    </xf>
    <xf numFmtId="0" fontId="17" fillId="0" borderId="39" xfId="0" applyFont="1" applyBorder="1" applyAlignment="1" applyProtection="1">
      <alignment horizontal="right"/>
      <protection locked="0"/>
    </xf>
    <xf numFmtId="0" fontId="17" fillId="0" borderId="43" xfId="0" applyFont="1" applyBorder="1" applyAlignment="1" applyProtection="1">
      <alignment horizontal="right"/>
      <protection locked="0"/>
    </xf>
    <xf numFmtId="0" fontId="17" fillId="0" borderId="38" xfId="0" applyFont="1" applyBorder="1" applyAlignment="1" applyProtection="1">
      <alignment horizontal="right"/>
      <protection locked="0"/>
    </xf>
    <xf numFmtId="0" fontId="17" fillId="0" borderId="43" xfId="0" applyFont="1" applyFill="1" applyBorder="1" applyAlignment="1" applyProtection="1">
      <alignment horizontal="right"/>
      <protection locked="0"/>
    </xf>
    <xf numFmtId="0" fontId="17" fillId="0" borderId="38" xfId="0" applyFont="1" applyFill="1" applyBorder="1" applyAlignment="1" applyProtection="1">
      <alignment horizontal="right"/>
      <protection locked="0"/>
    </xf>
    <xf numFmtId="2" fontId="17" fillId="0" borderId="39" xfId="0" applyNumberFormat="1" applyFont="1" applyBorder="1" applyProtection="1">
      <protection locked="0"/>
    </xf>
    <xf numFmtId="2" fontId="17" fillId="0" borderId="43" xfId="0" applyNumberFormat="1" applyFont="1" applyBorder="1" applyProtection="1">
      <protection locked="0"/>
    </xf>
    <xf numFmtId="2" fontId="17" fillId="0" borderId="38" xfId="0" applyNumberFormat="1" applyFont="1" applyBorder="1" applyProtection="1">
      <protection locked="0"/>
    </xf>
    <xf numFmtId="0" fontId="17" fillId="0" borderId="39" xfId="0" applyFont="1" applyBorder="1" applyProtection="1">
      <protection locked="0"/>
    </xf>
    <xf numFmtId="0" fontId="17" fillId="0" borderId="43" xfId="0" applyFont="1" applyBorder="1" applyProtection="1">
      <protection locked="0"/>
    </xf>
    <xf numFmtId="0" fontId="17" fillId="0" borderId="38" xfId="0" applyFont="1" applyBorder="1" applyProtection="1">
      <protection locked="0"/>
    </xf>
    <xf numFmtId="0" fontId="17" fillId="0" borderId="0" xfId="0" applyFont="1" applyFill="1" applyProtection="1">
      <protection locked="0"/>
    </xf>
    <xf numFmtId="0" fontId="18" fillId="0" borderId="0" xfId="0" quotePrefix="1" applyFont="1" applyBorder="1" applyAlignment="1">
      <alignment horizontal="left"/>
    </xf>
    <xf numFmtId="0" fontId="18" fillId="0" borderId="39" xfId="0" quotePrefix="1" applyFont="1" applyFill="1" applyBorder="1" applyAlignment="1">
      <alignment horizontal="right"/>
    </xf>
    <xf numFmtId="0" fontId="18" fillId="0" borderId="43" xfId="0" quotePrefix="1" applyFont="1" applyFill="1" applyBorder="1" applyAlignment="1">
      <alignment horizontal="right"/>
    </xf>
    <xf numFmtId="0" fontId="18" fillId="0" borderId="38" xfId="0" quotePrefix="1" applyFont="1" applyFill="1" applyBorder="1" applyAlignment="1">
      <alignment horizontal="right"/>
    </xf>
    <xf numFmtId="0" fontId="18" fillId="0" borderId="0" xfId="0" applyFont="1" applyFill="1" applyBorder="1"/>
    <xf numFmtId="0" fontId="18" fillId="0" borderId="0" xfId="0" quotePrefix="1" applyFont="1" applyFill="1" applyBorder="1"/>
    <xf numFmtId="0" fontId="7" fillId="0" borderId="0" xfId="0" quotePrefix="1" applyFont="1" applyAlignment="1">
      <alignment horizontal="right"/>
    </xf>
    <xf numFmtId="0" fontId="4" fillId="0" borderId="20" xfId="0" applyFont="1" applyBorder="1"/>
    <xf numFmtId="0" fontId="7" fillId="0" borderId="4" xfId="0" applyFont="1" applyBorder="1" applyAlignment="1">
      <alignment horizontal="right"/>
    </xf>
    <xf numFmtId="0" fontId="7" fillId="0" borderId="6" xfId="0" applyFont="1" applyBorder="1" applyAlignment="1">
      <alignment horizontal="right"/>
    </xf>
    <xf numFmtId="165" fontId="4" fillId="0" borderId="0" xfId="0" applyNumberFormat="1" applyFont="1" applyFill="1" applyBorder="1" applyAlignment="1">
      <alignment horizontal="right"/>
    </xf>
    <xf numFmtId="0" fontId="3" fillId="0" borderId="0" xfId="0" applyFont="1" applyBorder="1" applyAlignment="1">
      <alignment horizontal="right"/>
    </xf>
    <xf numFmtId="164" fontId="4" fillId="2" borderId="1" xfId="0" applyNumberFormat="1" applyFont="1" applyFill="1" applyBorder="1" applyAlignment="1">
      <alignment horizontal="right"/>
    </xf>
    <xf numFmtId="2" fontId="4" fillId="2" borderId="0" xfId="0" applyNumberFormat="1" applyFont="1" applyFill="1" applyBorder="1" applyAlignment="1">
      <alignment horizontal="right"/>
    </xf>
    <xf numFmtId="1" fontId="4" fillId="2" borderId="10" xfId="0" applyNumberFormat="1" applyFont="1" applyFill="1" applyBorder="1" applyAlignment="1">
      <alignment horizontal="right"/>
    </xf>
    <xf numFmtId="164" fontId="4" fillId="0" borderId="1" xfId="0" applyNumberFormat="1" applyFont="1" applyFill="1" applyBorder="1" applyAlignment="1">
      <alignment horizontal="right"/>
    </xf>
    <xf numFmtId="164" fontId="4" fillId="0" borderId="0" xfId="0" quotePrefix="1" applyNumberFormat="1" applyFont="1" applyFill="1" applyBorder="1" applyAlignment="1">
      <alignment horizontal="right"/>
    </xf>
    <xf numFmtId="1" fontId="4" fillId="0" borderId="10" xfId="0" applyNumberFormat="1" applyFont="1" applyFill="1" applyBorder="1" applyAlignment="1">
      <alignment horizontal="right"/>
    </xf>
    <xf numFmtId="1" fontId="4" fillId="2" borderId="10" xfId="0" quotePrefix="1" applyNumberFormat="1" applyFont="1" applyFill="1" applyBorder="1" applyAlignment="1">
      <alignment horizontal="right"/>
    </xf>
    <xf numFmtId="164" fontId="4" fillId="2" borderId="11" xfId="0" applyNumberFormat="1" applyFont="1" applyFill="1" applyBorder="1" applyAlignment="1">
      <alignment horizontal="right"/>
    </xf>
    <xf numFmtId="0" fontId="4" fillId="2" borderId="13" xfId="0" applyFont="1" applyFill="1" applyBorder="1" applyAlignment="1">
      <alignment horizontal="right"/>
    </xf>
    <xf numFmtId="2" fontId="4" fillId="2" borderId="13" xfId="0" applyNumberFormat="1" applyFont="1" applyFill="1" applyBorder="1" applyAlignment="1">
      <alignment horizontal="right"/>
    </xf>
    <xf numFmtId="1" fontId="4" fillId="2" borderId="13" xfId="0" quotePrefix="1" applyNumberFormat="1" applyFont="1" applyFill="1" applyBorder="1" applyAlignment="1">
      <alignment horizontal="right"/>
    </xf>
    <xf numFmtId="165" fontId="4" fillId="2" borderId="12" xfId="0" applyNumberFormat="1" applyFont="1" applyFill="1" applyBorder="1" applyAlignment="1">
      <alignment horizontal="right"/>
    </xf>
    <xf numFmtId="1" fontId="4" fillId="2" borderId="13" xfId="0" applyNumberFormat="1" applyFont="1" applyFill="1" applyBorder="1" applyAlignment="1">
      <alignment horizontal="right"/>
    </xf>
    <xf numFmtId="1" fontId="4" fillId="2" borderId="46" xfId="0" applyNumberFormat="1" applyFont="1" applyFill="1" applyBorder="1" applyAlignment="1">
      <alignment horizontal="right"/>
    </xf>
    <xf numFmtId="1" fontId="4" fillId="2" borderId="21" xfId="0" applyNumberFormat="1" applyFont="1" applyFill="1" applyBorder="1" applyAlignment="1">
      <alignment horizontal="right"/>
    </xf>
    <xf numFmtId="164" fontId="4" fillId="2" borderId="13" xfId="0" applyNumberFormat="1" applyFont="1" applyFill="1" applyBorder="1" applyAlignment="1">
      <alignment horizontal="right"/>
    </xf>
    <xf numFmtId="1" fontId="4" fillId="2" borderId="14" xfId="0" applyNumberFormat="1" applyFont="1" applyFill="1" applyBorder="1" applyAlignment="1">
      <alignment horizontal="right"/>
    </xf>
    <xf numFmtId="165" fontId="4" fillId="2" borderId="0" xfId="0" applyNumberFormat="1" applyFont="1" applyFill="1" applyBorder="1" applyAlignment="1">
      <alignment horizontal="right"/>
    </xf>
    <xf numFmtId="165" fontId="4" fillId="2" borderId="13" xfId="0" applyNumberFormat="1" applyFont="1" applyFill="1" applyBorder="1" applyAlignment="1">
      <alignment horizontal="right"/>
    </xf>
    <xf numFmtId="0" fontId="4" fillId="0" borderId="3" xfId="0" applyFont="1" applyFill="1" applyBorder="1" applyAlignment="1">
      <alignment horizontal="right"/>
    </xf>
    <xf numFmtId="2" fontId="4" fillId="2" borderId="2" xfId="0" applyNumberFormat="1" applyFont="1" applyFill="1" applyBorder="1" applyAlignment="1">
      <alignment horizontal="right"/>
    </xf>
    <xf numFmtId="0" fontId="4" fillId="0" borderId="6" xfId="0" applyFont="1" applyBorder="1"/>
    <xf numFmtId="0" fontId="4" fillId="0" borderId="2" xfId="0" applyFont="1" applyFill="1" applyBorder="1" applyAlignment="1">
      <alignment horizontal="right"/>
    </xf>
    <xf numFmtId="0" fontId="5" fillId="0" borderId="2" xfId="0" applyFont="1" applyFill="1" applyBorder="1" applyAlignment="1">
      <alignment horizontal="right"/>
    </xf>
    <xf numFmtId="0" fontId="4" fillId="2" borderId="2" xfId="0" applyFont="1" applyFill="1" applyBorder="1" applyAlignment="1">
      <alignment horizontal="right"/>
    </xf>
    <xf numFmtId="0" fontId="4" fillId="0" borderId="0" xfId="0" applyFont="1" applyAlignment="1"/>
    <xf numFmtId="0" fontId="4" fillId="0" borderId="0" xfId="0" applyFont="1" applyFill="1" applyAlignment="1"/>
    <xf numFmtId="0" fontId="17" fillId="0" borderId="0" xfId="0" applyFont="1" applyAlignment="1" applyProtection="1">
      <protection locked="0"/>
    </xf>
    <xf numFmtId="0" fontId="18" fillId="0" borderId="0" xfId="0" applyFont="1" applyFill="1" applyBorder="1" applyAlignment="1">
      <alignment horizontal="right"/>
    </xf>
    <xf numFmtId="0" fontId="18" fillId="0" borderId="0" xfId="0" applyFont="1" applyFill="1" applyBorder="1" applyAlignment="1">
      <alignment horizontal="right"/>
    </xf>
    <xf numFmtId="0" fontId="4" fillId="0" borderId="0" xfId="0" applyFont="1" applyAlignment="1">
      <alignment wrapText="1"/>
    </xf>
    <xf numFmtId="0" fontId="0" fillId="0" borderId="0" xfId="0" applyAlignment="1">
      <alignment wrapText="1"/>
    </xf>
    <xf numFmtId="0" fontId="4" fillId="0" borderId="0" xfId="0" applyFont="1" applyFill="1" applyAlignment="1">
      <alignment vertical="top" wrapText="1"/>
    </xf>
    <xf numFmtId="0" fontId="0" fillId="0" borderId="0" xfId="0" applyFill="1" applyAlignment="1">
      <alignment wrapText="1"/>
    </xf>
    <xf numFmtId="0" fontId="0" fillId="0" borderId="0" xfId="0" applyAlignment="1"/>
    <xf numFmtId="0" fontId="4" fillId="0" borderId="0" xfId="0" applyFont="1" applyAlignment="1">
      <alignment horizontal="right"/>
    </xf>
    <xf numFmtId="0" fontId="0" fillId="0" borderId="0" xfId="0" applyAlignment="1">
      <alignment horizontal="right"/>
    </xf>
    <xf numFmtId="0" fontId="7" fillId="0" borderId="15" xfId="0" applyFont="1" applyBorder="1" applyAlignment="1">
      <alignment vertical="center"/>
    </xf>
    <xf numFmtId="0" fontId="0" fillId="0" borderId="22" xfId="0" applyFont="1" applyBorder="1" applyAlignment="1"/>
    <xf numFmtId="0" fontId="0" fillId="0" borderId="16" xfId="0" applyFont="1" applyBorder="1" applyAlignment="1"/>
    <xf numFmtId="0" fontId="0" fillId="0" borderId="23" xfId="0" applyFont="1" applyBorder="1" applyAlignment="1"/>
    <xf numFmtId="0" fontId="7" fillId="0" borderId="22" xfId="0" applyFont="1" applyBorder="1" applyAlignment="1">
      <alignment vertical="center"/>
    </xf>
    <xf numFmtId="0" fontId="0" fillId="0" borderId="22" xfId="0" applyFont="1" applyBorder="1" applyAlignment="1">
      <alignment vertical="center"/>
    </xf>
    <xf numFmtId="0" fontId="0" fillId="0" borderId="23" xfId="0" applyFont="1" applyBorder="1" applyAlignment="1">
      <alignment vertical="center"/>
    </xf>
    <xf numFmtId="0" fontId="0" fillId="0" borderId="24" xfId="0" applyFont="1" applyBorder="1" applyAlignment="1">
      <alignment vertical="center"/>
    </xf>
    <xf numFmtId="0" fontId="0" fillId="0" borderId="25" xfId="0" applyFont="1" applyBorder="1" applyAlignment="1">
      <alignment vertical="center"/>
    </xf>
    <xf numFmtId="0" fontId="7" fillId="0" borderId="22" xfId="0" applyFont="1" applyFill="1" applyBorder="1" applyAlignment="1">
      <alignment vertical="center"/>
    </xf>
    <xf numFmtId="0" fontId="0" fillId="0" borderId="22" xfId="0" applyFont="1" applyFill="1" applyBorder="1" applyAlignment="1">
      <alignment vertical="center"/>
    </xf>
    <xf numFmtId="0" fontId="0" fillId="0" borderId="23" xfId="0" applyFont="1" applyFill="1" applyBorder="1" applyAlignment="1">
      <alignment vertical="center"/>
    </xf>
    <xf numFmtId="0" fontId="4" fillId="0" borderId="0" xfId="0" applyFont="1" applyBorder="1" applyAlignment="1">
      <alignment horizontal="center"/>
    </xf>
    <xf numFmtId="0" fontId="0" fillId="0" borderId="0" xfId="0" applyBorder="1" applyAlignment="1">
      <alignment horizontal="center"/>
    </xf>
    <xf numFmtId="0" fontId="4" fillId="0" borderId="2" xfId="0" applyFont="1" applyBorder="1" applyAlignment="1">
      <alignment horizontal="center"/>
    </xf>
    <xf numFmtId="0" fontId="0" fillId="0" borderId="26" xfId="0" applyBorder="1" applyAlignment="1">
      <alignment horizontal="center"/>
    </xf>
    <xf numFmtId="0" fontId="4" fillId="0" borderId="47" xfId="0" applyFont="1" applyBorder="1" applyAlignment="1">
      <alignment horizontal="center"/>
    </xf>
    <xf numFmtId="0" fontId="0" fillId="0" borderId="3" xfId="0" applyBorder="1" applyAlignment="1">
      <alignment horizontal="center"/>
    </xf>
    <xf numFmtId="0" fontId="17" fillId="3" borderId="0" xfId="0" applyFont="1" applyFill="1" applyAlignment="1" applyProtection="1">
      <alignment horizontal="right"/>
      <protection locked="0"/>
    </xf>
    <xf numFmtId="0" fontId="17" fillId="3" borderId="0" xfId="0" applyFont="1" applyFill="1" applyAlignment="1" applyProtection="1">
      <protection locked="0"/>
    </xf>
    <xf numFmtId="0" fontId="17" fillId="3" borderId="0" xfId="0" applyFont="1" applyFill="1" applyAlignment="1" applyProtection="1">
      <alignment horizontal="right"/>
      <protection locked="0"/>
    </xf>
    <xf numFmtId="0" fontId="0" fillId="3" borderId="0" xfId="0" applyFill="1" applyAlignment="1"/>
  </cellXfs>
  <cellStyles count="10">
    <cellStyle name="Gevolgde hyperlink" xfId="5" builtinId="9" hidden="1"/>
    <cellStyle name="Gevolgde hyperlink" xfId="7" builtinId="9" hidden="1"/>
    <cellStyle name="Gevolgde hyperlink" xfId="9" builtinId="9" hidden="1"/>
    <cellStyle name="Hyperlink" xfId="4" builtinId="8" hidden="1"/>
    <cellStyle name="Hyperlink" xfId="6" builtinId="8" hidden="1"/>
    <cellStyle name="Hyperlink" xfId="8" builtinId="8" hidden="1"/>
    <cellStyle name="Normaal 2" xfId="1" xr:uid="{00000000-0005-0000-0000-000007000000}"/>
    <cellStyle name="Normaal 3" xfId="2" xr:uid="{00000000-0005-0000-0000-000008000000}"/>
    <cellStyle name="Standaard" xfId="0" builtinId="0"/>
    <cellStyle name="Standaard_opmaak warm (2)" xfId="3" xr:uid="{00000000-0005-0000-0000-00000A000000}"/>
  </cellStyles>
  <dxfs count="19">
    <dxf>
      <font>
        <color theme="0"/>
      </font>
      <fill>
        <patternFill patternType="none">
          <fgColor indexed="64"/>
          <bgColor indexed="65"/>
        </patternFill>
      </fill>
    </dxf>
    <dxf>
      <font>
        <color rgb="FFFF0000"/>
      </font>
      <fill>
        <patternFill patternType="none">
          <fgColor indexed="64"/>
          <bgColor indexed="65"/>
        </patternFill>
      </fill>
    </dxf>
    <dxf>
      <font>
        <color rgb="FFFF0000"/>
      </font>
      <fill>
        <patternFill patternType="none">
          <fgColor indexed="64"/>
          <bgColor indexed="65"/>
        </patternFill>
      </fill>
    </dxf>
    <dxf>
      <font>
        <color theme="0"/>
      </font>
      <fill>
        <patternFill patternType="none">
          <fgColor indexed="64"/>
          <bgColor indexed="65"/>
        </patternFill>
      </fill>
    </dxf>
    <dxf>
      <font>
        <color rgb="FFFF0000"/>
      </font>
      <fill>
        <patternFill patternType="none">
          <fgColor indexed="64"/>
          <bgColor indexed="65"/>
        </patternFill>
      </fill>
    </dxf>
    <dxf>
      <font>
        <color rgb="FFFF0000"/>
      </font>
      <fill>
        <patternFill patternType="none">
          <fgColor indexed="64"/>
          <bgColor indexed="65"/>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border>
        <left style="thin">
          <color theme="0" tint="-0.249977111117893"/>
        </left>
        <right style="thin">
          <color auto="1"/>
        </right>
      </border>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indexed="65"/>
        </patternFill>
      </fill>
      <border>
        <left style="thin">
          <color theme="0" tint="-0.249977111117893"/>
        </left>
        <right style="thin">
          <color indexed="64"/>
        </right>
      </border>
    </dxf>
    <dxf>
      <font>
        <color theme="0" tint="-0.249977111117893"/>
      </font>
      <fill>
        <patternFill patternType="none">
          <fgColor indexed="64"/>
          <bgColor indexed="65"/>
        </patternFill>
      </fill>
      <border>
        <left style="thin">
          <color theme="0" tint="-0.249977111117893"/>
        </left>
        <right style="thin">
          <color indexed="64"/>
        </right>
        <top/>
        <bottom/>
      </border>
    </dxf>
    <dxf>
      <font>
        <color theme="0" tint="-0.249977111117893"/>
      </font>
      <fill>
        <patternFill patternType="none">
          <fgColor indexed="64"/>
          <bgColor indexed="65"/>
        </patternFill>
      </fill>
      <border>
        <left style="thin">
          <color theme="0" tint="-0.249977111117893"/>
        </left>
        <right style="thin">
          <color theme="0" tint="-0.249977111117893"/>
        </right>
        <top/>
        <bottom/>
      </border>
    </dxf>
    <dxf>
      <font>
        <color theme="0" tint="-0.249977111117893"/>
      </font>
      <fill>
        <patternFill patternType="none">
          <fgColor indexed="64"/>
          <bgColor indexed="65"/>
        </patternFill>
      </fill>
      <border>
        <left style="thin">
          <color theme="0" tint="-0.249977111117893"/>
        </left>
        <right style="thin">
          <color theme="0" tint="-0.249977111117893"/>
        </right>
        <top/>
        <bottom/>
      </border>
    </dxf>
    <dxf>
      <font>
        <color theme="0" tint="-0.249977111117893"/>
      </font>
      <fill>
        <patternFill patternType="none">
          <fgColor indexed="64"/>
          <bgColor indexed="65"/>
        </patternFill>
      </fill>
      <border>
        <left style="thin">
          <color indexed="64"/>
        </left>
        <right style="thin">
          <color theme="0" tint="-0.249977111117893"/>
        </right>
        <top/>
        <bottom/>
      </border>
    </dxf>
    <dxf>
      <font>
        <color theme="0"/>
      </font>
      <fill>
        <patternFill patternType="none">
          <fgColor indexed="64"/>
          <bgColor indexed="65"/>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431800</xdr:colOff>
      <xdr:row>5</xdr:row>
      <xdr:rowOff>63500</xdr:rowOff>
    </xdr:from>
    <xdr:to>
      <xdr:col>4</xdr:col>
      <xdr:colOff>283633</xdr:colOff>
      <xdr:row>20</xdr:row>
      <xdr:rowOff>88900</xdr:rowOff>
    </xdr:to>
    <xdr:pic>
      <xdr:nvPicPr>
        <xdr:cNvPr id="1039" name="Afbeelding 1" descr="afbeelding.jpg">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800" y="969433"/>
          <a:ext cx="3644900" cy="25738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901700</xdr:colOff>
      <xdr:row>0</xdr:row>
      <xdr:rowOff>0</xdr:rowOff>
    </xdr:from>
    <xdr:to>
      <xdr:col>6</xdr:col>
      <xdr:colOff>21700</xdr:colOff>
      <xdr:row>6</xdr:row>
      <xdr:rowOff>76733</xdr:rowOff>
    </xdr:to>
    <xdr:pic>
      <xdr:nvPicPr>
        <xdr:cNvPr id="1040" name="Afbeelding 2" descr="logo BIS.jpg">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6100" y="0"/>
          <a:ext cx="1152000" cy="115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6"/>
  <sheetViews>
    <sheetView showGridLines="0" tabSelected="1" zoomScale="150" zoomScaleNormal="150" zoomScalePageLayoutView="150" workbookViewId="0"/>
  </sheetViews>
  <sheetFormatPr baseColWidth="10" defaultColWidth="10.6640625" defaultRowHeight="13" x14ac:dyDescent="0.15"/>
  <cols>
    <col min="1" max="1" width="10.5" style="1" customWidth="1"/>
    <col min="2" max="2" width="12.5" style="1" customWidth="1"/>
    <col min="3" max="6" width="13.33203125" style="1" customWidth="1"/>
    <col min="7" max="7" width="7.6640625" style="1" customWidth="1"/>
    <col min="8" max="8" width="8.83203125" style="1" hidden="1" customWidth="1"/>
    <col min="9" max="9" width="2.1640625" style="1" hidden="1" customWidth="1"/>
    <col min="10" max="10" width="7.5" style="1" hidden="1" customWidth="1"/>
    <col min="11" max="12" width="9.1640625" style="1" hidden="1" customWidth="1"/>
    <col min="13" max="13" width="9.33203125" style="1" hidden="1" customWidth="1"/>
    <col min="14" max="15" width="16.33203125" style="1" hidden="1" customWidth="1"/>
    <col min="16" max="16" width="21.83203125" style="1" hidden="1" customWidth="1"/>
    <col min="17" max="17" width="11.6640625" style="1" hidden="1" customWidth="1"/>
    <col min="18" max="18" width="2.1640625" style="1" hidden="1" customWidth="1"/>
    <col min="19" max="19" width="13.5" style="1" hidden="1" customWidth="1"/>
    <col min="20" max="20" width="14" style="1" hidden="1" customWidth="1"/>
    <col min="21" max="21" width="11.83203125" style="1" hidden="1" customWidth="1"/>
    <col min="22" max="22" width="5.1640625" style="1" hidden="1" customWidth="1"/>
    <col min="23" max="23" width="10.6640625" style="1" customWidth="1"/>
    <col min="24" max="16384" width="10.6640625" style="1"/>
  </cols>
  <sheetData>
    <row r="1" spans="1:22" ht="18" x14ac:dyDescent="0.2">
      <c r="A1" s="4" t="s">
        <v>0</v>
      </c>
      <c r="H1" s="1" t="s">
        <v>157</v>
      </c>
      <c r="I1" s="1">
        <v>1</v>
      </c>
      <c r="J1" s="1" t="s">
        <v>20</v>
      </c>
      <c r="K1" s="1" t="s">
        <v>92</v>
      </c>
      <c r="L1" s="1" t="s">
        <v>68</v>
      </c>
      <c r="M1" s="1" t="s">
        <v>44</v>
      </c>
      <c r="N1" s="1" t="s">
        <v>376</v>
      </c>
      <c r="O1" s="1" t="s">
        <v>125</v>
      </c>
      <c r="P1" s="1" t="s">
        <v>154</v>
      </c>
      <c r="Q1" s="1" t="s">
        <v>281</v>
      </c>
      <c r="R1" s="1">
        <v>3</v>
      </c>
      <c r="S1" s="1" t="s">
        <v>249</v>
      </c>
      <c r="T1" s="1" t="s">
        <v>249</v>
      </c>
      <c r="U1" s="1" t="s">
        <v>249</v>
      </c>
      <c r="V1" s="13" t="s">
        <v>175</v>
      </c>
    </row>
    <row r="2" spans="1:22" x14ac:dyDescent="0.15">
      <c r="H2" s="1" t="s">
        <v>158</v>
      </c>
      <c r="I2" s="1">
        <v>2</v>
      </c>
      <c r="J2" s="1" t="s">
        <v>19</v>
      </c>
      <c r="K2" s="1" t="s">
        <v>91</v>
      </c>
      <c r="L2" s="1" t="s">
        <v>67</v>
      </c>
      <c r="M2" s="1" t="s">
        <v>43</v>
      </c>
      <c r="N2" s="1" t="s">
        <v>377</v>
      </c>
      <c r="O2" s="1" t="s">
        <v>297</v>
      </c>
      <c r="P2" s="1" t="s">
        <v>155</v>
      </c>
      <c r="Q2" s="1" t="s">
        <v>280</v>
      </c>
      <c r="R2" s="1">
        <v>1</v>
      </c>
      <c r="S2" s="8" t="s">
        <v>293</v>
      </c>
      <c r="T2" s="8" t="s">
        <v>296</v>
      </c>
      <c r="U2" s="8" t="s">
        <v>447</v>
      </c>
    </row>
    <row r="3" spans="1:22" x14ac:dyDescent="0.15">
      <c r="H3" s="1" t="s">
        <v>159</v>
      </c>
      <c r="I3" s="1">
        <v>3</v>
      </c>
      <c r="J3" s="1" t="s">
        <v>18</v>
      </c>
      <c r="K3" s="1" t="s">
        <v>90</v>
      </c>
      <c r="L3" s="1" t="s">
        <v>66</v>
      </c>
      <c r="M3" s="1" t="s">
        <v>42</v>
      </c>
      <c r="N3" s="1" t="s">
        <v>378</v>
      </c>
      <c r="O3" s="1" t="s">
        <v>126</v>
      </c>
      <c r="Q3" s="1" t="s">
        <v>172</v>
      </c>
      <c r="R3" s="1">
        <v>2</v>
      </c>
      <c r="S3" s="8" t="s">
        <v>235</v>
      </c>
      <c r="T3" s="8" t="s">
        <v>295</v>
      </c>
      <c r="U3" s="1" t="s">
        <v>94</v>
      </c>
    </row>
    <row r="4" spans="1:22" x14ac:dyDescent="0.15">
      <c r="A4" s="1" t="s">
        <v>449</v>
      </c>
      <c r="H4" s="1" t="s">
        <v>160</v>
      </c>
      <c r="I4" s="1">
        <v>4</v>
      </c>
      <c r="J4" s="1" t="s">
        <v>17</v>
      </c>
      <c r="K4" s="1" t="s">
        <v>89</v>
      </c>
      <c r="L4" s="1" t="s">
        <v>65</v>
      </c>
      <c r="M4" s="1" t="s">
        <v>41</v>
      </c>
      <c r="N4" s="1" t="s">
        <v>379</v>
      </c>
      <c r="O4" s="1" t="s">
        <v>298</v>
      </c>
      <c r="Q4" s="1" t="s">
        <v>171</v>
      </c>
      <c r="R4" s="1">
        <v>0</v>
      </c>
      <c r="S4" s="8" t="s">
        <v>236</v>
      </c>
      <c r="U4" s="1" t="s">
        <v>94</v>
      </c>
    </row>
    <row r="5" spans="1:22" x14ac:dyDescent="0.15">
      <c r="E5" s="1" t="s">
        <v>94</v>
      </c>
      <c r="H5" s="1" t="s">
        <v>161</v>
      </c>
      <c r="I5" s="1">
        <v>5</v>
      </c>
      <c r="J5" s="1" t="s">
        <v>16</v>
      </c>
      <c r="K5" s="1" t="s">
        <v>88</v>
      </c>
      <c r="L5" s="1" t="s">
        <v>64</v>
      </c>
      <c r="M5" s="1" t="s">
        <v>40</v>
      </c>
      <c r="N5" s="1" t="s">
        <v>380</v>
      </c>
      <c r="O5" s="1" t="s">
        <v>299</v>
      </c>
      <c r="S5" s="8" t="s">
        <v>294</v>
      </c>
    </row>
    <row r="6" spans="1:22" x14ac:dyDescent="0.15">
      <c r="H6" s="1" t="s">
        <v>162</v>
      </c>
      <c r="I6" s="1">
        <v>6</v>
      </c>
      <c r="J6" s="1" t="s">
        <v>15</v>
      </c>
      <c r="K6" s="1" t="s">
        <v>87</v>
      </c>
      <c r="L6" s="1" t="s">
        <v>63</v>
      </c>
      <c r="M6" s="1" t="s">
        <v>39</v>
      </c>
      <c r="N6" s="1" t="s">
        <v>381</v>
      </c>
      <c r="O6" s="1" t="s">
        <v>300</v>
      </c>
    </row>
    <row r="7" spans="1:22" x14ac:dyDescent="0.15">
      <c r="J7" s="1" t="s">
        <v>14</v>
      </c>
      <c r="K7" s="1" t="s">
        <v>86</v>
      </c>
      <c r="L7" s="1" t="s">
        <v>62</v>
      </c>
      <c r="M7" s="1" t="s">
        <v>38</v>
      </c>
      <c r="N7" s="1" t="s">
        <v>382</v>
      </c>
      <c r="O7" s="1" t="s">
        <v>127</v>
      </c>
    </row>
    <row r="8" spans="1:22" x14ac:dyDescent="0.15">
      <c r="J8" s="1" t="s">
        <v>13</v>
      </c>
      <c r="K8" s="1" t="s">
        <v>85</v>
      </c>
      <c r="L8" s="1" t="s">
        <v>61</v>
      </c>
      <c r="M8" s="1" t="s">
        <v>37</v>
      </c>
      <c r="N8" s="1" t="s">
        <v>383</v>
      </c>
      <c r="O8" s="1" t="s">
        <v>301</v>
      </c>
    </row>
    <row r="9" spans="1:22" x14ac:dyDescent="0.15">
      <c r="J9" s="1" t="s">
        <v>12</v>
      </c>
      <c r="K9" s="1" t="s">
        <v>84</v>
      </c>
      <c r="L9" s="1" t="s">
        <v>60</v>
      </c>
      <c r="M9" s="1" t="s">
        <v>36</v>
      </c>
      <c r="N9" s="1" t="s">
        <v>99</v>
      </c>
      <c r="O9" s="1" t="s">
        <v>302</v>
      </c>
    </row>
    <row r="10" spans="1:22" x14ac:dyDescent="0.15">
      <c r="J10" s="1" t="s">
        <v>11</v>
      </c>
      <c r="K10" s="1" t="s">
        <v>83</v>
      </c>
      <c r="L10" s="1" t="s">
        <v>59</v>
      </c>
      <c r="M10" s="1" t="s">
        <v>35</v>
      </c>
      <c r="N10" s="1" t="s">
        <v>384</v>
      </c>
      <c r="O10" s="1" t="s">
        <v>303</v>
      </c>
    </row>
    <row r="11" spans="1:22" x14ac:dyDescent="0.15">
      <c r="J11" s="1" t="s">
        <v>10</v>
      </c>
      <c r="K11" s="1" t="s">
        <v>82</v>
      </c>
      <c r="L11" s="1" t="s">
        <v>58</v>
      </c>
      <c r="M11" s="1" t="s">
        <v>34</v>
      </c>
      <c r="N11" s="1" t="s">
        <v>100</v>
      </c>
      <c r="O11" s="1" t="s">
        <v>128</v>
      </c>
    </row>
    <row r="12" spans="1:22" x14ac:dyDescent="0.15">
      <c r="J12" s="1" t="s">
        <v>9</v>
      </c>
      <c r="K12" s="1" t="s">
        <v>81</v>
      </c>
      <c r="L12" s="1" t="s">
        <v>57</v>
      </c>
      <c r="M12" s="1" t="s">
        <v>33</v>
      </c>
      <c r="N12" s="1" t="s">
        <v>385</v>
      </c>
      <c r="O12" s="1" t="s">
        <v>304</v>
      </c>
    </row>
    <row r="13" spans="1:22" x14ac:dyDescent="0.15">
      <c r="J13" s="1" t="s">
        <v>8</v>
      </c>
      <c r="K13" s="1" t="s">
        <v>80</v>
      </c>
      <c r="L13" s="1" t="s">
        <v>56</v>
      </c>
      <c r="M13" s="1" t="s">
        <v>32</v>
      </c>
      <c r="N13" s="1" t="s">
        <v>386</v>
      </c>
      <c r="O13" s="1" t="s">
        <v>305</v>
      </c>
    </row>
    <row r="14" spans="1:22" ht="14" x14ac:dyDescent="0.15">
      <c r="A14" s="139" t="s">
        <v>94</v>
      </c>
      <c r="B14" s="140"/>
      <c r="C14" s="140"/>
      <c r="D14" s="140"/>
      <c r="E14" s="140"/>
      <c r="F14" s="140"/>
      <c r="J14" s="1" t="s">
        <v>7</v>
      </c>
      <c r="K14" s="1" t="s">
        <v>79</v>
      </c>
      <c r="L14" s="1" t="s">
        <v>55</v>
      </c>
      <c r="M14" s="1" t="s">
        <v>31</v>
      </c>
      <c r="N14" s="1" t="s">
        <v>387</v>
      </c>
      <c r="O14" s="1" t="s">
        <v>306</v>
      </c>
    </row>
    <row r="15" spans="1:22" x14ac:dyDescent="0.15">
      <c r="J15" s="1" t="s">
        <v>6</v>
      </c>
      <c r="K15" s="1" t="s">
        <v>78</v>
      </c>
      <c r="L15" s="1" t="s">
        <v>54</v>
      </c>
      <c r="M15" s="1" t="s">
        <v>30</v>
      </c>
      <c r="N15" s="1" t="s">
        <v>388</v>
      </c>
      <c r="O15" s="1" t="s">
        <v>307</v>
      </c>
    </row>
    <row r="16" spans="1:22" x14ac:dyDescent="0.15">
      <c r="J16" s="1" t="s">
        <v>5</v>
      </c>
      <c r="K16" s="1" t="s">
        <v>77</v>
      </c>
      <c r="L16" s="1" t="s">
        <v>53</v>
      </c>
      <c r="M16" s="1" t="s">
        <v>29</v>
      </c>
      <c r="N16" s="1" t="s">
        <v>389</v>
      </c>
      <c r="O16" s="1" t="s">
        <v>129</v>
      </c>
    </row>
    <row r="17" spans="1:15" x14ac:dyDescent="0.15">
      <c r="J17" s="1" t="s">
        <v>4</v>
      </c>
      <c r="K17" s="1" t="s">
        <v>76</v>
      </c>
      <c r="L17" s="1" t="s">
        <v>52</v>
      </c>
      <c r="M17" s="1" t="s">
        <v>28</v>
      </c>
      <c r="N17" s="1" t="s">
        <v>101</v>
      </c>
      <c r="O17" s="1" t="s">
        <v>308</v>
      </c>
    </row>
    <row r="18" spans="1:15" x14ac:dyDescent="0.15">
      <c r="J18" s="1" t="s">
        <v>3</v>
      </c>
      <c r="K18" s="1" t="s">
        <v>75</v>
      </c>
      <c r="L18" s="1" t="s">
        <v>51</v>
      </c>
      <c r="M18" s="1" t="s">
        <v>27</v>
      </c>
      <c r="N18" s="1" t="s">
        <v>390</v>
      </c>
      <c r="O18" s="1" t="s">
        <v>309</v>
      </c>
    </row>
    <row r="19" spans="1:15" x14ac:dyDescent="0.15">
      <c r="K19" s="1" t="s">
        <v>74</v>
      </c>
      <c r="L19" s="1" t="s">
        <v>50</v>
      </c>
      <c r="M19" s="1" t="s">
        <v>26</v>
      </c>
      <c r="N19" s="1" t="s">
        <v>391</v>
      </c>
      <c r="O19" s="1" t="s">
        <v>310</v>
      </c>
    </row>
    <row r="20" spans="1:15" x14ac:dyDescent="0.15">
      <c r="K20" s="1" t="s">
        <v>73</v>
      </c>
      <c r="L20" s="1" t="s">
        <v>49</v>
      </c>
      <c r="M20" s="1" t="s">
        <v>25</v>
      </c>
      <c r="N20" s="1" t="s">
        <v>392</v>
      </c>
      <c r="O20" s="1" t="s">
        <v>311</v>
      </c>
    </row>
    <row r="21" spans="1:15" x14ac:dyDescent="0.15">
      <c r="K21" s="1" t="s">
        <v>72</v>
      </c>
      <c r="L21" s="1" t="s">
        <v>48</v>
      </c>
      <c r="M21" s="1" t="s">
        <v>24</v>
      </c>
      <c r="N21" s="1" t="s">
        <v>393</v>
      </c>
      <c r="O21" s="1" t="s">
        <v>130</v>
      </c>
    </row>
    <row r="22" spans="1:15" ht="16" x14ac:dyDescent="0.2">
      <c r="A22" s="5" t="s">
        <v>1</v>
      </c>
      <c r="B22" s="140"/>
      <c r="C22" s="140"/>
      <c r="D22" s="140"/>
      <c r="E22" s="140"/>
      <c r="F22" s="140"/>
      <c r="K22" s="1" t="s">
        <v>71</v>
      </c>
      <c r="L22" s="1" t="s">
        <v>47</v>
      </c>
      <c r="M22" s="1" t="s">
        <v>23</v>
      </c>
      <c r="N22" s="1" t="s">
        <v>102</v>
      </c>
      <c r="O22" s="1" t="s">
        <v>312</v>
      </c>
    </row>
    <row r="23" spans="1:15" x14ac:dyDescent="0.15">
      <c r="A23" s="140"/>
      <c r="B23" s="140"/>
      <c r="C23" s="140"/>
      <c r="D23" s="140"/>
      <c r="E23" s="140"/>
      <c r="F23" s="140"/>
      <c r="K23" s="1" t="s">
        <v>70</v>
      </c>
      <c r="L23" s="1" t="s">
        <v>46</v>
      </c>
      <c r="M23" s="1" t="s">
        <v>22</v>
      </c>
      <c r="N23" s="1" t="s">
        <v>394</v>
      </c>
      <c r="O23" s="1" t="s">
        <v>131</v>
      </c>
    </row>
    <row r="24" spans="1:15" x14ac:dyDescent="0.15">
      <c r="A24" s="231" t="s">
        <v>457</v>
      </c>
      <c r="B24" s="232"/>
      <c r="C24" s="232"/>
      <c r="D24" s="232"/>
      <c r="E24" s="232"/>
      <c r="F24" s="232"/>
      <c r="K24" s="1" t="s">
        <v>69</v>
      </c>
      <c r="L24" s="1" t="s">
        <v>45</v>
      </c>
      <c r="M24" s="1" t="s">
        <v>21</v>
      </c>
      <c r="N24" s="1" t="s">
        <v>395</v>
      </c>
      <c r="O24" s="1" t="s">
        <v>313</v>
      </c>
    </row>
    <row r="25" spans="1:15" x14ac:dyDescent="0.15">
      <c r="A25" s="232"/>
      <c r="B25" s="232"/>
      <c r="C25" s="232"/>
      <c r="D25" s="232"/>
      <c r="E25" s="232"/>
      <c r="F25" s="232"/>
      <c r="N25" s="1" t="s">
        <v>396</v>
      </c>
      <c r="O25" s="1" t="s">
        <v>314</v>
      </c>
    </row>
    <row r="26" spans="1:15" x14ac:dyDescent="0.15">
      <c r="A26" s="232"/>
      <c r="B26" s="232"/>
      <c r="C26" s="232"/>
      <c r="D26" s="232"/>
      <c r="E26" s="232"/>
      <c r="F26" s="232"/>
      <c r="G26" s="13"/>
      <c r="N26" s="1" t="s">
        <v>397</v>
      </c>
      <c r="O26" s="1" t="s">
        <v>315</v>
      </c>
    </row>
    <row r="27" spans="1:15" x14ac:dyDescent="0.15">
      <c r="A27" s="232"/>
      <c r="B27" s="232"/>
      <c r="C27" s="232"/>
      <c r="D27" s="232"/>
      <c r="E27" s="232"/>
      <c r="F27" s="232"/>
      <c r="N27" s="1" t="s">
        <v>103</v>
      </c>
      <c r="O27" s="1" t="s">
        <v>316</v>
      </c>
    </row>
    <row r="28" spans="1:15" x14ac:dyDescent="0.15">
      <c r="A28" s="232"/>
      <c r="B28" s="232"/>
      <c r="C28" s="232"/>
      <c r="D28" s="232"/>
      <c r="E28" s="232"/>
      <c r="F28" s="232"/>
      <c r="N28" s="1" t="s">
        <v>398</v>
      </c>
      <c r="O28" s="1" t="s">
        <v>132</v>
      </c>
    </row>
    <row r="29" spans="1:15" x14ac:dyDescent="0.15">
      <c r="A29" s="232"/>
      <c r="B29" s="232"/>
      <c r="C29" s="232"/>
      <c r="D29" s="232"/>
      <c r="E29" s="232"/>
      <c r="F29" s="232"/>
      <c r="N29" s="1" t="s">
        <v>399</v>
      </c>
      <c r="O29" s="1" t="s">
        <v>317</v>
      </c>
    </row>
    <row r="30" spans="1:15" x14ac:dyDescent="0.15">
      <c r="A30" s="232"/>
      <c r="B30" s="232"/>
      <c r="C30" s="232"/>
      <c r="D30" s="232"/>
      <c r="E30" s="232"/>
      <c r="F30" s="232"/>
      <c r="N30" s="1" t="s">
        <v>400</v>
      </c>
      <c r="O30" s="1" t="s">
        <v>318</v>
      </c>
    </row>
    <row r="31" spans="1:15" x14ac:dyDescent="0.15">
      <c r="A31" s="233"/>
      <c r="B31" s="233"/>
      <c r="C31" s="233"/>
      <c r="D31" s="233"/>
      <c r="E31" s="233"/>
      <c r="F31" s="233"/>
      <c r="N31" s="1" t="s">
        <v>104</v>
      </c>
      <c r="O31" s="1" t="s">
        <v>319</v>
      </c>
    </row>
    <row r="32" spans="1:15" x14ac:dyDescent="0.15">
      <c r="A32" s="233"/>
      <c r="B32" s="233"/>
      <c r="C32" s="233"/>
      <c r="D32" s="233"/>
      <c r="E32" s="233"/>
      <c r="F32" s="233"/>
      <c r="N32" s="1" t="s">
        <v>105</v>
      </c>
      <c r="O32" s="1" t="s">
        <v>320</v>
      </c>
    </row>
    <row r="33" spans="1:15" x14ac:dyDescent="0.15">
      <c r="A33" s="233"/>
      <c r="B33" s="233"/>
      <c r="C33" s="233"/>
      <c r="D33" s="233"/>
      <c r="E33" s="233"/>
      <c r="F33" s="233"/>
      <c r="N33" s="1" t="s">
        <v>401</v>
      </c>
      <c r="O33" s="1" t="s">
        <v>321</v>
      </c>
    </row>
    <row r="34" spans="1:15" x14ac:dyDescent="0.15">
      <c r="A34" s="233"/>
      <c r="B34" s="233"/>
      <c r="C34" s="233"/>
      <c r="D34" s="233"/>
      <c r="E34" s="233"/>
      <c r="F34" s="233"/>
      <c r="N34" s="1" t="s">
        <v>402</v>
      </c>
      <c r="O34" s="1" t="s">
        <v>133</v>
      </c>
    </row>
    <row r="35" spans="1:15" x14ac:dyDescent="0.15">
      <c r="N35" s="1" t="s">
        <v>403</v>
      </c>
      <c r="O35" s="1" t="s">
        <v>134</v>
      </c>
    </row>
    <row r="36" spans="1:15" x14ac:dyDescent="0.15">
      <c r="A36" s="229" t="s">
        <v>453</v>
      </c>
      <c r="B36" s="230"/>
      <c r="C36" s="230"/>
      <c r="D36" s="230"/>
      <c r="E36" s="230"/>
      <c r="F36" s="230"/>
      <c r="N36" s="1" t="s">
        <v>404</v>
      </c>
      <c r="O36" s="1" t="s">
        <v>322</v>
      </c>
    </row>
    <row r="37" spans="1:15" x14ac:dyDescent="0.15">
      <c r="A37" s="230"/>
      <c r="B37" s="230"/>
      <c r="C37" s="230"/>
      <c r="D37" s="230"/>
      <c r="E37" s="230"/>
      <c r="F37" s="230"/>
      <c r="N37" s="1" t="s">
        <v>106</v>
      </c>
      <c r="O37" s="1" t="s">
        <v>323</v>
      </c>
    </row>
    <row r="38" spans="1:15" x14ac:dyDescent="0.15">
      <c r="G38" s="3"/>
      <c r="N38" s="1" t="s">
        <v>405</v>
      </c>
      <c r="O38" s="1" t="s">
        <v>324</v>
      </c>
    </row>
    <row r="39" spans="1:15" x14ac:dyDescent="0.15">
      <c r="N39" s="1" t="s">
        <v>406</v>
      </c>
      <c r="O39" s="1" t="s">
        <v>325</v>
      </c>
    </row>
    <row r="40" spans="1:15" ht="16" x14ac:dyDescent="0.2">
      <c r="A40" s="5" t="s">
        <v>2</v>
      </c>
      <c r="N40" s="1" t="s">
        <v>407</v>
      </c>
      <c r="O40" s="1" t="s">
        <v>326</v>
      </c>
    </row>
    <row r="41" spans="1:15" x14ac:dyDescent="0.15">
      <c r="E41" s="9"/>
      <c r="F41" s="9"/>
      <c r="N41" s="1" t="s">
        <v>107</v>
      </c>
      <c r="O41" s="1" t="s">
        <v>327</v>
      </c>
    </row>
    <row r="42" spans="1:15" x14ac:dyDescent="0.15">
      <c r="A42" s="1" t="s">
        <v>156</v>
      </c>
      <c r="B42" s="186"/>
      <c r="C42" s="254" t="s">
        <v>158</v>
      </c>
      <c r="E42" s="191" t="str">
        <f>IF(VLOOKUP(C42,H1:I6,2,FALSE)=VLOOKUP(C43,profiel!A3:F297,2,FALSE),"","Het gekozen profiel komt niet")</f>
        <v/>
      </c>
      <c r="F42" s="9"/>
      <c r="N42" s="1" t="s">
        <v>108</v>
      </c>
      <c r="O42" s="1" t="s">
        <v>328</v>
      </c>
    </row>
    <row r="43" spans="1:15" x14ac:dyDescent="0.15">
      <c r="A43" s="1" t="s">
        <v>165</v>
      </c>
      <c r="B43" s="186"/>
      <c r="C43" s="254" t="s">
        <v>87</v>
      </c>
      <c r="D43" s="1" t="s">
        <v>94</v>
      </c>
      <c r="E43" s="192" t="str">
        <f>IF(VLOOKUP(C42,H1:I6,2,FALSE)=VLOOKUP(C43,profiel!A3:F297,2,FALSE),"","overeen met het profieltype!")</f>
        <v/>
      </c>
      <c r="F43" s="9"/>
      <c r="N43" s="1" t="s">
        <v>408</v>
      </c>
      <c r="O43" s="1" t="s">
        <v>135</v>
      </c>
    </row>
    <row r="44" spans="1:15" x14ac:dyDescent="0.15">
      <c r="A44" s="1" t="str">
        <f>IF(OR(C42="buis koud",C42="buis warm"),"","orientatie:")</f>
        <v>orientatie:</v>
      </c>
      <c r="B44" s="256" t="s">
        <v>155</v>
      </c>
      <c r="C44" s="257"/>
      <c r="D44" s="8"/>
      <c r="E44" s="192" t="str">
        <f>IF(AND(VLOOKUP(C42,H1:I6,2,FALSE)&lt;5,B44=V1),"Kies juiste orientatie!","")</f>
        <v/>
      </c>
      <c r="F44" s="9"/>
      <c r="N44" s="1" t="s">
        <v>409</v>
      </c>
      <c r="O44" s="1" t="s">
        <v>136</v>
      </c>
    </row>
    <row r="45" spans="1:15" x14ac:dyDescent="0.15">
      <c r="B45" s="224"/>
      <c r="C45" s="225"/>
      <c r="D45" s="8"/>
      <c r="E45" s="9"/>
      <c r="F45" s="9"/>
      <c r="N45" s="1" t="s">
        <v>410</v>
      </c>
      <c r="O45" s="1" t="s">
        <v>329</v>
      </c>
    </row>
    <row r="46" spans="1:15" ht="15" x14ac:dyDescent="0.2">
      <c r="A46" s="1" t="s">
        <v>166</v>
      </c>
      <c r="B46" s="224"/>
      <c r="C46" s="255">
        <v>580</v>
      </c>
      <c r="D46" s="12" t="s">
        <v>163</v>
      </c>
      <c r="E46" s="9"/>
      <c r="F46" s="9"/>
      <c r="N46" s="1" t="s">
        <v>411</v>
      </c>
      <c r="O46" s="1" t="s">
        <v>330</v>
      </c>
    </row>
    <row r="47" spans="1:15" x14ac:dyDescent="0.15">
      <c r="B47" s="224"/>
      <c r="C47" s="224"/>
      <c r="E47" s="9"/>
      <c r="F47" s="9"/>
      <c r="N47" s="1" t="s">
        <v>412</v>
      </c>
      <c r="O47" s="1" t="s">
        <v>331</v>
      </c>
    </row>
    <row r="48" spans="1:15" x14ac:dyDescent="0.15">
      <c r="A48" s="1" t="s">
        <v>167</v>
      </c>
      <c r="B48" s="224"/>
      <c r="C48" s="255">
        <v>60</v>
      </c>
      <c r="D48" s="1" t="s">
        <v>164</v>
      </c>
      <c r="N48" s="1" t="s">
        <v>413</v>
      </c>
      <c r="O48" s="1" t="s">
        <v>332</v>
      </c>
    </row>
    <row r="49" spans="1:15" x14ac:dyDescent="0.15">
      <c r="A49" s="1" t="s">
        <v>240</v>
      </c>
      <c r="B49" s="224"/>
      <c r="C49" s="255">
        <v>20</v>
      </c>
      <c r="D49" s="1" t="s">
        <v>241</v>
      </c>
      <c r="N49" s="1" t="s">
        <v>414</v>
      </c>
      <c r="O49" s="1" t="s">
        <v>333</v>
      </c>
    </row>
    <row r="50" spans="1:15" x14ac:dyDescent="0.15">
      <c r="B50" s="224"/>
      <c r="C50" s="226"/>
      <c r="N50" s="1" t="s">
        <v>109</v>
      </c>
      <c r="O50" s="1" t="s">
        <v>334</v>
      </c>
    </row>
    <row r="51" spans="1:15" x14ac:dyDescent="0.15">
      <c r="A51" s="3" t="s">
        <v>94</v>
      </c>
      <c r="B51" s="228" t="str">
        <f>IF(C49&lt;0,"Kies waarde groter of gelijk aan 0.","")</f>
        <v/>
      </c>
      <c r="C51" s="228"/>
      <c r="N51" s="1" t="s">
        <v>153</v>
      </c>
      <c r="O51" s="1" t="s">
        <v>137</v>
      </c>
    </row>
    <row r="52" spans="1:15" hidden="1" x14ac:dyDescent="0.15">
      <c r="A52" s="3"/>
      <c r="B52" s="227"/>
      <c r="C52" s="227"/>
    </row>
    <row r="53" spans="1:15" hidden="1" x14ac:dyDescent="0.15">
      <c r="N53" s="1" t="s">
        <v>415</v>
      </c>
      <c r="O53" s="1" t="s">
        <v>335</v>
      </c>
    </row>
    <row r="54" spans="1:15" hidden="1" x14ac:dyDescent="0.15">
      <c r="N54" s="1" t="s">
        <v>416</v>
      </c>
      <c r="O54" s="1" t="s">
        <v>336</v>
      </c>
    </row>
    <row r="55" spans="1:15" hidden="1" x14ac:dyDescent="0.15">
      <c r="N55" s="1" t="s">
        <v>417</v>
      </c>
      <c r="O55" s="1" t="s">
        <v>337</v>
      </c>
    </row>
    <row r="56" spans="1:15" hidden="1" x14ac:dyDescent="0.15">
      <c r="N56" s="1" t="s">
        <v>418</v>
      </c>
      <c r="O56" s="1" t="s">
        <v>338</v>
      </c>
    </row>
    <row r="57" spans="1:15" hidden="1" x14ac:dyDescent="0.15">
      <c r="N57" s="1" t="s">
        <v>419</v>
      </c>
      <c r="O57" s="1" t="s">
        <v>339</v>
      </c>
    </row>
    <row r="58" spans="1:15" ht="16" x14ac:dyDescent="0.2">
      <c r="A58" s="5" t="s">
        <v>450</v>
      </c>
      <c r="N58" s="1" t="s">
        <v>110</v>
      </c>
      <c r="O58" s="1" t="s">
        <v>138</v>
      </c>
    </row>
    <row r="59" spans="1:15" x14ac:dyDescent="0.15">
      <c r="N59" s="1" t="s">
        <v>420</v>
      </c>
      <c r="O59" s="1" t="s">
        <v>340</v>
      </c>
    </row>
    <row r="60" spans="1:15" x14ac:dyDescent="0.15">
      <c r="A60" s="194"/>
      <c r="B60" s="152"/>
      <c r="C60" s="164" t="s">
        <v>242</v>
      </c>
      <c r="D60" s="165" t="s">
        <v>243</v>
      </c>
      <c r="E60" s="165" t="s">
        <v>244</v>
      </c>
      <c r="F60" s="174" t="s">
        <v>245</v>
      </c>
      <c r="N60" s="1" t="s">
        <v>421</v>
      </c>
      <c r="O60" s="1" t="s">
        <v>341</v>
      </c>
    </row>
    <row r="61" spans="1:15" x14ac:dyDescent="0.15">
      <c r="A61" s="151"/>
      <c r="B61" s="152"/>
      <c r="C61" s="157"/>
      <c r="D61" s="158"/>
      <c r="E61" s="158"/>
      <c r="F61" s="159"/>
      <c r="N61" s="1" t="s">
        <v>422</v>
      </c>
      <c r="O61" s="1" t="s">
        <v>342</v>
      </c>
    </row>
    <row r="62" spans="1:15" x14ac:dyDescent="0.15">
      <c r="A62" s="19" t="s">
        <v>278</v>
      </c>
      <c r="B62" s="15"/>
      <c r="C62" s="175" t="s">
        <v>281</v>
      </c>
      <c r="D62" s="176" t="s">
        <v>281</v>
      </c>
      <c r="E62" s="176" t="s">
        <v>281</v>
      </c>
      <c r="F62" s="177" t="s">
        <v>280</v>
      </c>
      <c r="N62" s="1" t="s">
        <v>423</v>
      </c>
      <c r="O62" s="1" t="s">
        <v>343</v>
      </c>
    </row>
    <row r="63" spans="1:15" x14ac:dyDescent="0.15">
      <c r="A63" s="19" t="s">
        <v>277</v>
      </c>
      <c r="B63" s="15"/>
      <c r="C63" s="175" t="s">
        <v>293</v>
      </c>
      <c r="D63" s="178" t="s">
        <v>293</v>
      </c>
      <c r="E63" s="178" t="s">
        <v>293</v>
      </c>
      <c r="F63" s="179" t="s">
        <v>296</v>
      </c>
      <c r="N63" s="1" t="s">
        <v>111</v>
      </c>
      <c r="O63" s="1" t="s">
        <v>344</v>
      </c>
    </row>
    <row r="64" spans="1:15" x14ac:dyDescent="0.15">
      <c r="A64" s="19"/>
      <c r="B64" s="15"/>
      <c r="C64" s="188" t="str">
        <f>IF(AND(C62="onbeschermd",C63="eigen invoer"),"Foute invoer!",IF(C63="eigen invoer","",IF(VLOOKUP(C62,$Q$1:$R$4,2,FALSE)=VLOOKUP(C63,bescherming!$A$3:$E$22,2,FALSE),"","Foute invoer!")))</f>
        <v/>
      </c>
      <c r="D64" s="189" t="str">
        <f>IF(AND(D62="onbeschermd",D63="eigen invoer"),"Foute invoer!",IF(D63="eigen invoer","",IF(VLOOKUP(D62,$Q$1:$R$4,2,FALSE)=VLOOKUP(D63,bescherming!$A$3:$E$22,2,FALSE),"","Foute invoer!")))</f>
        <v/>
      </c>
      <c r="E64" s="189" t="str">
        <f>IF(AND(E62="onbeschermd",E63="eigen invoer"),"Foute invoer!",IF(E63="eigen invoer","",IF(VLOOKUP(E62,$Q$1:$R$4,2,FALSE)=VLOOKUP(E63,bescherming!$A$3:$E$22,2,FALSE),"","Foute invoer!")))</f>
        <v/>
      </c>
      <c r="F64" s="190" t="str">
        <f>IF(AND(F62="onbeschermd",F63="eigen invoer"),"Foute invoer!",IF(F63="eigen invoer","",IF(VLOOKUP(F62,$Q$1:$R$4,2,FALSE)=VLOOKUP(F63,bescherming!$A$3:$E$22,2,FALSE),"","Foute invoer!")))</f>
        <v/>
      </c>
      <c r="N64" s="1" t="s">
        <v>424</v>
      </c>
      <c r="O64" s="1" t="s">
        <v>139</v>
      </c>
    </row>
    <row r="65" spans="1:15" x14ac:dyDescent="0.15">
      <c r="A65" s="19" t="s">
        <v>255</v>
      </c>
      <c r="B65" s="15"/>
      <c r="C65" s="175">
        <v>20</v>
      </c>
      <c r="D65" s="176">
        <v>20</v>
      </c>
      <c r="E65" s="176">
        <v>20</v>
      </c>
      <c r="F65" s="177">
        <v>0</v>
      </c>
      <c r="N65" s="1" t="s">
        <v>425</v>
      </c>
      <c r="O65" s="1" t="s">
        <v>345</v>
      </c>
    </row>
    <row r="66" spans="1:15" x14ac:dyDescent="0.15">
      <c r="A66" s="19" t="s">
        <v>279</v>
      </c>
      <c r="B66" s="15"/>
      <c r="C66" s="175">
        <v>0</v>
      </c>
      <c r="D66" s="176">
        <v>0</v>
      </c>
      <c r="E66" s="176">
        <v>0</v>
      </c>
      <c r="F66" s="177">
        <v>0</v>
      </c>
      <c r="N66" s="1" t="s">
        <v>426</v>
      </c>
      <c r="O66" s="1" t="s">
        <v>346</v>
      </c>
    </row>
    <row r="67" spans="1:15" x14ac:dyDescent="0.15">
      <c r="A67" s="19"/>
      <c r="B67" s="15"/>
      <c r="C67" s="188" t="str">
        <f>IF(C62="onbeschermd","",IF(AND(C66&lt;=100,C66&gt;=0),"","Foute invoer!"))</f>
        <v/>
      </c>
      <c r="D67" s="189" t="str">
        <f>IF(D62="onbeschermd","",IF(AND(D66&lt;=100,D66&gt;=0),"","Foute invoer!"))</f>
        <v/>
      </c>
      <c r="E67" s="189" t="str">
        <f>IF(E62="onbeschermd","",IF(AND(E66&lt;=100,E66&gt;=0),"","Foute invoer!"))</f>
        <v/>
      </c>
      <c r="F67" s="190" t="str">
        <f>IF(F62="onbeschermd","",IF(AND(F66&lt;=100,F66&gt;=0),"","Foute invoer!"))</f>
        <v/>
      </c>
      <c r="N67" s="1" t="s">
        <v>427</v>
      </c>
      <c r="O67" s="1" t="s">
        <v>347</v>
      </c>
    </row>
    <row r="68" spans="1:15" x14ac:dyDescent="0.15">
      <c r="A68" s="153" t="s">
        <v>249</v>
      </c>
      <c r="B68" s="15"/>
      <c r="C68" s="160"/>
      <c r="D68" s="161"/>
      <c r="E68" s="161"/>
      <c r="F68" s="162"/>
      <c r="N68" s="1" t="s">
        <v>112</v>
      </c>
      <c r="O68" s="1" t="s">
        <v>348</v>
      </c>
    </row>
    <row r="69" spans="1:15" x14ac:dyDescent="0.15">
      <c r="A69" s="154" t="s">
        <v>454</v>
      </c>
      <c r="B69" s="15"/>
      <c r="C69" s="180">
        <v>0.15</v>
      </c>
      <c r="D69" s="181">
        <v>0.15</v>
      </c>
      <c r="E69" s="181">
        <v>0.15</v>
      </c>
      <c r="F69" s="182">
        <v>0.15</v>
      </c>
      <c r="N69" s="1" t="s">
        <v>428</v>
      </c>
      <c r="O69" s="1" t="s">
        <v>140</v>
      </c>
    </row>
    <row r="70" spans="1:15" x14ac:dyDescent="0.15">
      <c r="A70" s="19" t="s">
        <v>455</v>
      </c>
      <c r="B70" s="15"/>
      <c r="C70" s="183">
        <v>600</v>
      </c>
      <c r="D70" s="184">
        <v>600</v>
      </c>
      <c r="E70" s="184">
        <v>600</v>
      </c>
      <c r="F70" s="185">
        <v>600</v>
      </c>
      <c r="N70" s="1" t="s">
        <v>429</v>
      </c>
      <c r="O70" s="1" t="s">
        <v>349</v>
      </c>
    </row>
    <row r="71" spans="1:15" x14ac:dyDescent="0.15">
      <c r="A71" s="154" t="s">
        <v>456</v>
      </c>
      <c r="B71" s="15"/>
      <c r="C71" s="183">
        <v>1200</v>
      </c>
      <c r="D71" s="184">
        <v>1200</v>
      </c>
      <c r="E71" s="184">
        <v>1200</v>
      </c>
      <c r="F71" s="185">
        <v>1200</v>
      </c>
      <c r="N71" s="1" t="s">
        <v>113</v>
      </c>
      <c r="O71" s="1" t="s">
        <v>350</v>
      </c>
    </row>
    <row r="72" spans="1:15" x14ac:dyDescent="0.15">
      <c r="A72" s="19"/>
      <c r="B72" s="15"/>
      <c r="C72" s="160"/>
      <c r="D72" s="161"/>
      <c r="E72" s="161"/>
      <c r="F72" s="162"/>
      <c r="N72" s="1" t="s">
        <v>430</v>
      </c>
      <c r="O72" s="1" t="s">
        <v>351</v>
      </c>
    </row>
    <row r="73" spans="1:15" x14ac:dyDescent="0.15">
      <c r="A73" s="153" t="s">
        <v>246</v>
      </c>
      <c r="B73" s="15"/>
      <c r="C73" s="160"/>
      <c r="D73" s="161"/>
      <c r="E73" s="161"/>
      <c r="F73" s="162"/>
      <c r="N73" s="1" t="s">
        <v>431</v>
      </c>
      <c r="O73" s="1" t="s">
        <v>352</v>
      </c>
    </row>
    <row r="74" spans="1:15" x14ac:dyDescent="0.15">
      <c r="A74" s="154" t="s">
        <v>454</v>
      </c>
      <c r="B74" s="15"/>
      <c r="C74" s="160">
        <f>IF(C62="onbeschermd","--",IF(C63="eigen invoer", VLOOKUP(C80,bescherming!$A$3:$E$22,3,FALSE),VLOOKUP(C63,bescherming!$A$3:$E$22,3,FALSE)))</f>
        <v>0.2</v>
      </c>
      <c r="D74" s="161">
        <f>IF(D62="onbeschermd","--",IF(D63="eigen invoer", VLOOKUP(D80,bescherming!$A$3:$E$22,3,FALSE),VLOOKUP(D63,bescherming!$A$3:$E$22,3,FALSE)))</f>
        <v>0.2</v>
      </c>
      <c r="E74" s="161">
        <f>IF(E62="onbeschermd","--",IF(E63="eigen invoer", VLOOKUP(E80,bescherming!$A$3:$E$22,3,FALSE),VLOOKUP(E63,bescherming!$A$3:$E$22,3,FALSE)))</f>
        <v>0.2</v>
      </c>
      <c r="F74" s="162">
        <f>IF(F62="onbeschermd","--",IF(F63="eigen invoer", VLOOKUP(F80,bescherming!$A$3:$E$22,3,FALSE),VLOOKUP(F63,bescherming!$A$3:$E$22,3,FALSE)))</f>
        <v>0.12</v>
      </c>
      <c r="N74" s="1" t="s">
        <v>432</v>
      </c>
      <c r="O74" s="1" t="s">
        <v>141</v>
      </c>
    </row>
    <row r="75" spans="1:15" x14ac:dyDescent="0.15">
      <c r="A75" s="19" t="s">
        <v>455</v>
      </c>
      <c r="B75" s="15"/>
      <c r="C75" s="160">
        <f>IF(C62="onbeschermd","--",IF(C63="eigen invoer", VLOOKUP(C80,bescherming!$A$3:$E$22,4,FALSE),VLOOKUP(C63,bescherming!$A$3:$E$22,4,FALSE)))</f>
        <v>1700</v>
      </c>
      <c r="D75" s="161">
        <f>IF(D62="onbeschermd","--",IF(D63="eigen invoer", VLOOKUP(D80,bescherming!$A$3:$E$22,4,FALSE),VLOOKUP(D63,bescherming!$A$3:$E$22,4,FALSE)))</f>
        <v>1700</v>
      </c>
      <c r="E75" s="161">
        <f>IF(E62="onbeschermd","--",IF(E63="eigen invoer", VLOOKUP(E80,bescherming!$A$3:$E$22,4,FALSE),VLOOKUP(E63,bescherming!$A$3:$E$22,4,FALSE)))</f>
        <v>1700</v>
      </c>
      <c r="F75" s="162">
        <f>IF(F62="onbeschermd","--",IF(F63="eigen invoer", VLOOKUP(F80,bescherming!$A$3:$E$22,4,FALSE),VLOOKUP(F63,bescherming!$A$3:$E$22,4,FALSE)))</f>
        <v>1200</v>
      </c>
      <c r="N75" s="1" t="s">
        <v>433</v>
      </c>
      <c r="O75" s="1" t="s">
        <v>353</v>
      </c>
    </row>
    <row r="76" spans="1:15" x14ac:dyDescent="0.15">
      <c r="A76" s="155" t="s">
        <v>456</v>
      </c>
      <c r="B76" s="156"/>
      <c r="C76" s="145">
        <f>IF(C62="onbeschermd","--",IF(C63="eigen invoer", VLOOKUP(C80,bescherming!$A$3:$E$22,5,FALSE),VLOOKUP(C63,bescherming!$A$3:$E$22,5,FALSE)))</f>
        <v>800</v>
      </c>
      <c r="D76" s="163">
        <f>IF(D62="onbeschermd","--",IF(D63="eigen invoer", VLOOKUP(D80,bescherming!$A$3:$E$22,5,FALSE),VLOOKUP(D63,bescherming!$A$3:$E$22,5,FALSE)))</f>
        <v>800</v>
      </c>
      <c r="E76" s="163">
        <f>IF(E62="onbeschermd","--",IF(E63="eigen invoer", VLOOKUP(E80,bescherming!$A$3:$E$22,5,FALSE),VLOOKUP(E63,bescherming!$A$3:$E$22,5,FALSE)))</f>
        <v>800</v>
      </c>
      <c r="F76" s="144">
        <f>IF(F62="onbeschermd","--",IF(F63="eigen invoer", VLOOKUP(F80,bescherming!$A$3:$E$22,5,FALSE),VLOOKUP(F63,bescherming!$A$3:$E$22,5,FALSE)))</f>
        <v>300</v>
      </c>
      <c r="N76" s="1" t="s">
        <v>114</v>
      </c>
      <c r="O76" s="1" t="s">
        <v>354</v>
      </c>
    </row>
    <row r="77" spans="1:15" x14ac:dyDescent="0.15">
      <c r="N77" s="1" t="s">
        <v>434</v>
      </c>
      <c r="O77" s="1" t="s">
        <v>355</v>
      </c>
    </row>
    <row r="78" spans="1:15" x14ac:dyDescent="0.15">
      <c r="N78" s="1" t="s">
        <v>435</v>
      </c>
      <c r="O78" s="1" t="s">
        <v>356</v>
      </c>
    </row>
    <row r="79" spans="1:15" hidden="1" x14ac:dyDescent="0.15">
      <c r="C79" s="2"/>
      <c r="D79" s="2"/>
      <c r="E79" s="2"/>
      <c r="F79" s="2"/>
      <c r="N79" s="1" t="s">
        <v>436</v>
      </c>
      <c r="O79" s="1" t="s">
        <v>357</v>
      </c>
    </row>
    <row r="80" spans="1:15" hidden="1" x14ac:dyDescent="0.15">
      <c r="A80" s="1" t="s">
        <v>248</v>
      </c>
      <c r="C80" s="1" t="str">
        <f>IF(C62="coating","eigen invoer 1c",IF(C62="beplating","eigen invoer 1p",IF(C62="bespuiting","eigen invoer 1s","")))</f>
        <v>eigen invoer 1p</v>
      </c>
      <c r="D80" s="1" t="str">
        <f>IF(D62="coating","eigen invoer 1c",IF(D62="beplating","eigen invoer 1p",IF(D62="bespuiting","eigen invoer 1s","")))</f>
        <v>eigen invoer 1p</v>
      </c>
      <c r="E80" s="1" t="str">
        <f>IF(E62="coating","eigen invoer 1c",IF(E62="beplating","eigen invoer 1p",IF(E62="bespuiting","eigen invoer 1s","")))</f>
        <v>eigen invoer 1p</v>
      </c>
      <c r="F80" s="1" t="str">
        <f>IF(F62="coating","eigen invoer 1c",IF(F62="beplating","eigen invoer 1p",IF(F62="bespuiting","eigen invoer 1s","")))</f>
        <v>eigen invoer 1s</v>
      </c>
      <c r="N80" s="1" t="s">
        <v>115</v>
      </c>
      <c r="O80" s="1" t="s">
        <v>358</v>
      </c>
    </row>
    <row r="81" spans="1:15" hidden="1" x14ac:dyDescent="0.15">
      <c r="N81" s="1" t="s">
        <v>437</v>
      </c>
      <c r="O81" s="1" t="s">
        <v>142</v>
      </c>
    </row>
    <row r="82" spans="1:15" x14ac:dyDescent="0.15">
      <c r="N82" s="1" t="s">
        <v>438</v>
      </c>
      <c r="O82" s="1" t="s">
        <v>359</v>
      </c>
    </row>
    <row r="83" spans="1:15" ht="18" x14ac:dyDescent="0.2">
      <c r="A83" s="4" t="s">
        <v>230</v>
      </c>
      <c r="N83" s="1" t="s">
        <v>116</v>
      </c>
      <c r="O83" s="1" t="s">
        <v>360</v>
      </c>
    </row>
    <row r="84" spans="1:15" x14ac:dyDescent="0.15">
      <c r="N84" s="1" t="s">
        <v>117</v>
      </c>
      <c r="O84" s="1" t="s">
        <v>361</v>
      </c>
    </row>
    <row r="85" spans="1:15" x14ac:dyDescent="0.15">
      <c r="A85" s="1" t="s">
        <v>231</v>
      </c>
      <c r="C85" s="193">
        <f>IF(OR(E42&lt;&gt;"",E43&lt;&gt;"",E44&lt;&gt;"",B51&lt;&gt;"",C64&lt;&gt;"",D64&lt;&gt;"",E64&lt;&gt;"",F64&lt;&gt;"",C67&lt;&gt;"",D67&lt;&gt;"",E67&lt;&gt;"",F67&lt;&gt;""),"--",ROUND((VLOOKUP(C46,calculatie!$A$50:$B$1489,2,TRUE)-5)/60,0))</f>
        <v>50</v>
      </c>
      <c r="D85" s="14" t="s">
        <v>164</v>
      </c>
      <c r="E85" s="187" t="str">
        <f>IF(OR(E42&lt;&gt;"",E43&lt;&gt;"",E44&lt;&gt;"",B51&lt;&gt;"",C64&lt;&gt;"",D64&lt;&gt;"",E64&lt;&gt;"",F64&lt;&gt;"",C67&lt;&gt;"",D67&lt;&gt;"",E67&lt;&gt;"",F67&lt;&gt;""),"Foute invoer!","")</f>
        <v/>
      </c>
      <c r="N85" s="1" t="s">
        <v>439</v>
      </c>
      <c r="O85" s="1" t="s">
        <v>362</v>
      </c>
    </row>
    <row r="86" spans="1:15" x14ac:dyDescent="0.15">
      <c r="N86" s="1" t="s">
        <v>440</v>
      </c>
      <c r="O86" s="1" t="s">
        <v>143</v>
      </c>
    </row>
    <row r="87" spans="1:15" x14ac:dyDescent="0.15">
      <c r="A87" s="1" t="s">
        <v>451</v>
      </c>
      <c r="N87" s="1" t="s">
        <v>118</v>
      </c>
      <c r="O87" s="1" t="s">
        <v>363</v>
      </c>
    </row>
    <row r="88" spans="1:15" x14ac:dyDescent="0.15">
      <c r="N88" s="1" t="s">
        <v>441</v>
      </c>
      <c r="O88" s="1" t="s">
        <v>144</v>
      </c>
    </row>
    <row r="89" spans="1:15" x14ac:dyDescent="0.15">
      <c r="A89" s="195" t="s">
        <v>291</v>
      </c>
      <c r="B89" s="166" t="s">
        <v>292</v>
      </c>
      <c r="C89" s="164" t="s">
        <v>291</v>
      </c>
      <c r="D89" s="196" t="s">
        <v>292</v>
      </c>
      <c r="N89" s="1" t="s">
        <v>119</v>
      </c>
      <c r="O89" s="1" t="s">
        <v>364</v>
      </c>
    </row>
    <row r="90" spans="1:15" x14ac:dyDescent="0.15">
      <c r="A90" s="167" t="s">
        <v>193</v>
      </c>
      <c r="B90" s="149" t="s">
        <v>452</v>
      </c>
      <c r="C90" s="150" t="s">
        <v>193</v>
      </c>
      <c r="D90" s="168" t="s">
        <v>452</v>
      </c>
      <c r="N90" s="1" t="s">
        <v>442</v>
      </c>
      <c r="O90" s="1" t="s">
        <v>365</v>
      </c>
    </row>
    <row r="91" spans="1:15" x14ac:dyDescent="0.15">
      <c r="A91" s="19"/>
      <c r="B91" s="146"/>
      <c r="C91" s="147"/>
      <c r="D91" s="22"/>
      <c r="N91" s="1" t="s">
        <v>443</v>
      </c>
      <c r="O91" s="1" t="s">
        <v>366</v>
      </c>
    </row>
    <row r="92" spans="1:15" x14ac:dyDescent="0.15">
      <c r="A92" s="19">
        <v>5</v>
      </c>
      <c r="B92" s="148">
        <f>IF(OR(E42&lt;&gt;"",E43&lt;&gt;"",E44&lt;&gt;"",B51&lt;&gt;"",C64&lt;&gt;"",D64&lt;&gt;"",E64&lt;&gt;"",F64&lt;&gt;"",C67&lt;&gt;"",D67&lt;&gt;"",E67&lt;&gt;"",F67&lt;&gt;""),"--",ROUND(calculatie!A110,0))</f>
        <v>46</v>
      </c>
      <c r="C92" s="147">
        <f>A104+5</f>
        <v>65</v>
      </c>
      <c r="D92" s="169">
        <f>IF(OR(E42&lt;&gt;"",E43&lt;&gt;"",E44&lt;&gt;"",B51&lt;&gt;"",C64&lt;&gt;"",D64&lt;&gt;"",E64&lt;&gt;"",F64&lt;&gt;"",C67&lt;&gt;"",D67&lt;&gt;"",E67&lt;&gt;"",F67&lt;&gt;""),"--",ROUND(calculatie!A830,0))</f>
        <v>693</v>
      </c>
      <c r="N92" s="1" t="s">
        <v>444</v>
      </c>
      <c r="O92" s="1" t="s">
        <v>367</v>
      </c>
    </row>
    <row r="93" spans="1:15" x14ac:dyDescent="0.15">
      <c r="A93" s="19">
        <f>A92+5</f>
        <v>10</v>
      </c>
      <c r="B93" s="148">
        <f>IF(OR(E42&lt;&gt;"",E43&lt;&gt;"",E44&lt;&gt;"",B51&lt;&gt;"",C64&lt;&gt;"",D64&lt;&gt;"",E64&lt;&gt;"",F64&lt;&gt;"",C67&lt;&gt;"",D67&lt;&gt;"",E67&lt;&gt;"",F67&lt;&gt;""),"--",ROUND(calculatie!A170,0))</f>
        <v>107</v>
      </c>
      <c r="C93" s="147">
        <f>C92+5</f>
        <v>70</v>
      </c>
      <c r="D93" s="169">
        <f>IF(OR(E42&lt;&gt;"",E43&lt;&gt;"",E44&lt;&gt;"",B51&lt;&gt;"",C64&lt;&gt;"",D64&lt;&gt;"",E64&lt;&gt;"",F64&lt;&gt;"",C67&lt;&gt;"",D67&lt;&gt;"",E67&lt;&gt;"",F67&lt;&gt;""),"--",ROUND(calculatie!A890,0))</f>
        <v>711</v>
      </c>
      <c r="N93" s="1" t="s">
        <v>120</v>
      </c>
      <c r="O93" s="1" t="s">
        <v>368</v>
      </c>
    </row>
    <row r="94" spans="1:15" x14ac:dyDescent="0.15">
      <c r="A94" s="19">
        <f>A93+5</f>
        <v>15</v>
      </c>
      <c r="B94" s="148">
        <f>IF(OR(E42&lt;&gt;"",E43&lt;&gt;"",E44&lt;&gt;"",B51&lt;&gt;"",C64&lt;&gt;"",D64&lt;&gt;"",E64&lt;&gt;"",F64&lt;&gt;"",C67&lt;&gt;"",D67&lt;&gt;"",E67&lt;&gt;"",F67&lt;&gt;""),"--",ROUND(calculatie!A230,0))</f>
        <v>174</v>
      </c>
      <c r="C94" s="147">
        <f>C93+5</f>
        <v>75</v>
      </c>
      <c r="D94" s="169">
        <f>IF(OR(E42&lt;&gt;"",E43&lt;&gt;"",E44&lt;&gt;"",B51&lt;&gt;"",C64&lt;&gt;"",D64&lt;&gt;"",E64&lt;&gt;"",F64&lt;&gt;"",C67&lt;&gt;"",D67&lt;&gt;"",E67&lt;&gt;"",F67&lt;&gt;""),"--",ROUND(calculatie!A950,0))</f>
        <v>720</v>
      </c>
      <c r="N94" s="1" t="s">
        <v>121</v>
      </c>
      <c r="O94" s="1" t="s">
        <v>145</v>
      </c>
    </row>
    <row r="95" spans="1:15" x14ac:dyDescent="0.15">
      <c r="A95" s="19">
        <f>A94+5</f>
        <v>20</v>
      </c>
      <c r="B95" s="148">
        <f>IF(OR(E42&lt;&gt;"",E43&lt;&gt;"",E44&lt;&gt;"",B51&lt;&gt;"",C64&lt;&gt;"",D64&lt;&gt;"",E64&lt;&gt;"",F64&lt;&gt;"",C67&lt;&gt;"",D67&lt;&gt;"",E67&lt;&gt;"",F67&lt;&gt;""),"--",ROUND(calculatie!A290,0))</f>
        <v>242</v>
      </c>
      <c r="C95" s="147">
        <f>C94+5</f>
        <v>80</v>
      </c>
      <c r="D95" s="169">
        <f>IF(OR(E42&lt;&gt;"",E43&lt;&gt;"",E44&lt;&gt;"",B51&lt;&gt;"",C64&lt;&gt;"",D64&lt;&gt;"",E64&lt;&gt;"",F64&lt;&gt;"",C67&lt;&gt;"",D67&lt;&gt;"",E67&lt;&gt;"",F67&lt;&gt;""),"--",ROUND(calculatie!A1010,0))</f>
        <v>726</v>
      </c>
      <c r="N95" s="1" t="s">
        <v>445</v>
      </c>
      <c r="O95" s="1" t="s">
        <v>369</v>
      </c>
    </row>
    <row r="96" spans="1:15" x14ac:dyDescent="0.15">
      <c r="A96" s="19">
        <f>A95+5</f>
        <v>25</v>
      </c>
      <c r="B96" s="148">
        <f>IF(OR(E42&lt;&gt;"",E43&lt;&gt;"",E44&lt;&gt;"",B51&lt;&gt;"",C64&lt;&gt;"",D64&lt;&gt;"",E64&lt;&gt;"",F64&lt;&gt;"",C67&lt;&gt;"",D67&lt;&gt;"",E67&lt;&gt;"",F67&lt;&gt;""),"--",ROUND(calculatie!A350,0))</f>
        <v>308</v>
      </c>
      <c r="C96" s="147">
        <f>C95+5</f>
        <v>85</v>
      </c>
      <c r="D96" s="169">
        <f>IF(OR(E42&lt;&gt;"",E43&lt;&gt;"",E44&lt;&gt;"",B51&lt;&gt;"",C64&lt;&gt;"",D64&lt;&gt;"",E64&lt;&gt;"",F64&lt;&gt;"",C67&lt;&gt;"",D67&lt;&gt;"",E67&lt;&gt;"",F67&lt;&gt;""),"--",ROUND(calculatie!A1070,0))</f>
        <v>730</v>
      </c>
      <c r="N96" s="1" t="s">
        <v>122</v>
      </c>
      <c r="O96" s="1" t="s">
        <v>146</v>
      </c>
    </row>
    <row r="97" spans="1:15" x14ac:dyDescent="0.15">
      <c r="A97" s="19">
        <f>A96+5</f>
        <v>30</v>
      </c>
      <c r="B97" s="148">
        <f>IF(OR(E42&lt;&gt;"",E43&lt;&gt;"",E44&lt;&gt;"",B51&lt;&gt;"",C64&lt;&gt;"",D64&lt;&gt;"",E64&lt;&gt;"",F64&lt;&gt;"",C67&lt;&gt;"",D67&lt;&gt;"",E67&lt;&gt;"",F67&lt;&gt;""),"--",ROUND(calculatie!A410,0))</f>
        <v>371</v>
      </c>
      <c r="C97" s="147">
        <f>C96+5</f>
        <v>90</v>
      </c>
      <c r="D97" s="169">
        <f>IF(OR(E42&lt;&gt;"",E43&lt;&gt;"",E44&lt;&gt;"",B51&lt;&gt;"",C64&lt;&gt;"",D64&lt;&gt;"",E64&lt;&gt;"",F64&lt;&gt;"",C67&lt;&gt;"",D67&lt;&gt;"",E67&lt;&gt;"",F67&lt;&gt;""),"--",ROUND(calculatie!A1130,0))</f>
        <v>733</v>
      </c>
      <c r="N97" s="1" t="s">
        <v>123</v>
      </c>
      <c r="O97" s="1" t="s">
        <v>370</v>
      </c>
    </row>
    <row r="98" spans="1:15" x14ac:dyDescent="0.15">
      <c r="A98" s="19"/>
      <c r="B98" s="146"/>
      <c r="C98" s="147"/>
      <c r="D98" s="22"/>
      <c r="N98" s="1" t="s">
        <v>446</v>
      </c>
      <c r="O98" s="1" t="s">
        <v>371</v>
      </c>
    </row>
    <row r="99" spans="1:15" x14ac:dyDescent="0.15">
      <c r="A99" s="19">
        <f>A97+5</f>
        <v>35</v>
      </c>
      <c r="B99" s="148">
        <f>IF(OR(E42&lt;&gt;"",E43&lt;&gt;"",E44&lt;&gt;"",B51&lt;&gt;"",C64&lt;&gt;"",D64&lt;&gt;"",E64&lt;&gt;"",F64&lt;&gt;"",C67&lt;&gt;"",D67&lt;&gt;"",E67&lt;&gt;"",F67&lt;&gt;""),"--",ROUND(calculatie!A470,0))</f>
        <v>430</v>
      </c>
      <c r="C99" s="147">
        <f>C97+5</f>
        <v>95</v>
      </c>
      <c r="D99" s="169">
        <f>IF(OR(E42&lt;&gt;"",E43&lt;&gt;"",E44&lt;&gt;"",B51&lt;&gt;"",C64&lt;&gt;"",D64&lt;&gt;"",E64&lt;&gt;"",F64&lt;&gt;"",C67&lt;&gt;"",D67&lt;&gt;"",E67&lt;&gt;"",F67&lt;&gt;""),"--",ROUND(calculatie!A1190,0))</f>
        <v>735</v>
      </c>
      <c r="N99" s="1" t="s">
        <v>124</v>
      </c>
      <c r="O99" s="1" t="s">
        <v>372</v>
      </c>
    </row>
    <row r="100" spans="1:15" x14ac:dyDescent="0.15">
      <c r="A100" s="19">
        <f>A99+5</f>
        <v>40</v>
      </c>
      <c r="B100" s="148">
        <f>IF(OR(E42&lt;&gt;"",E43&lt;&gt;"",E44&lt;&gt;"",B51&lt;&gt;"",C64&lt;&gt;"",D64&lt;&gt;"",E64&lt;&gt;"",F64&lt;&gt;"",C67&lt;&gt;"",D67&lt;&gt;"",E67&lt;&gt;"",F67&lt;&gt;""),"--",ROUND(calculatie!A530,0))</f>
        <v>485</v>
      </c>
      <c r="C100" s="147">
        <f>C99+5</f>
        <v>100</v>
      </c>
      <c r="D100" s="169">
        <f>IF(OR(E42&lt;&gt;"",E43&lt;&gt;"",E44&lt;&gt;"",B51&lt;&gt;"",C64&lt;&gt;"",D64&lt;&gt;"",E64&lt;&gt;"",F64&lt;&gt;"",C67&lt;&gt;"",D67&lt;&gt;"",E67&lt;&gt;"",F67&lt;&gt;""),"--",ROUND(calculatie!A1250,0))</f>
        <v>737</v>
      </c>
      <c r="O100" s="1" t="s">
        <v>147</v>
      </c>
    </row>
    <row r="101" spans="1:15" x14ac:dyDescent="0.15">
      <c r="A101" s="19">
        <f>A100+5</f>
        <v>45</v>
      </c>
      <c r="B101" s="148">
        <f>IF(OR(E42&lt;&gt;"",E43&lt;&gt;"",E44&lt;&gt;"",B51&lt;&gt;"",C64&lt;&gt;"",D64&lt;&gt;"",E64&lt;&gt;"",F64&lt;&gt;"",C67&lt;&gt;"",D67&lt;&gt;"",E67&lt;&gt;"",F67&lt;&gt;""),"--",ROUND(calculatie!A590,0))</f>
        <v>535</v>
      </c>
      <c r="C101" s="147">
        <f>C100+5</f>
        <v>105</v>
      </c>
      <c r="D101" s="169">
        <f>IF(OR(E42&lt;&gt;"",E43&lt;&gt;"",E44&lt;&gt;"",B51&lt;&gt;"",C64&lt;&gt;"",D64&lt;&gt;"",E64&lt;&gt;"",F64&lt;&gt;"",C67&lt;&gt;"",D67&lt;&gt;"",E67&lt;&gt;"",F67&lt;&gt;""),"--",ROUND(calculatie!A1310,0))</f>
        <v>739</v>
      </c>
      <c r="O101" s="1" t="s">
        <v>148</v>
      </c>
    </row>
    <row r="102" spans="1:15" x14ac:dyDescent="0.15">
      <c r="A102" s="19">
        <f>A101+5</f>
        <v>50</v>
      </c>
      <c r="B102" s="148">
        <f>IF(OR(E42&lt;&gt;"",E43&lt;&gt;"",E44&lt;&gt;"",B51&lt;&gt;"",C64&lt;&gt;"",D64&lt;&gt;"",E64&lt;&gt;"",F64&lt;&gt;"",C67&lt;&gt;"",D67&lt;&gt;"",E67&lt;&gt;"",F67&lt;&gt;""),"--",ROUND(calculatie!A650,0))</f>
        <v>581</v>
      </c>
      <c r="C102" s="147">
        <f>C101+5</f>
        <v>110</v>
      </c>
      <c r="D102" s="169">
        <f>IF(OR(E42&lt;&gt;"",E43&lt;&gt;"",E44&lt;&gt;"",B51&lt;&gt;"",C64&lt;&gt;"",D64&lt;&gt;"",E64&lt;&gt;"",F64&lt;&gt;"",C67&lt;&gt;"",D67&lt;&gt;"",E67&lt;&gt;"",F67&lt;&gt;""),"--",ROUND(calculatie!A1370,0))</f>
        <v>742</v>
      </c>
      <c r="O102" s="1" t="s">
        <v>373</v>
      </c>
    </row>
    <row r="103" spans="1:15" x14ac:dyDescent="0.15">
      <c r="A103" s="19">
        <f>A102+5</f>
        <v>55</v>
      </c>
      <c r="B103" s="148">
        <f>IF(OR(E42&lt;&gt;"",E43&lt;&gt;"",E44&lt;&gt;"",B51&lt;&gt;"",C64&lt;&gt;"",D64&lt;&gt;"",E64&lt;&gt;"",F64&lt;&gt;"",C67&lt;&gt;"",D67&lt;&gt;"",E67&lt;&gt;"",F67&lt;&gt;""),"--",ROUND(calculatie!A710,0))</f>
        <v>622</v>
      </c>
      <c r="C103" s="147">
        <f>C102+5</f>
        <v>115</v>
      </c>
      <c r="D103" s="169">
        <f>IF(OR(E42&lt;&gt;"",E43&lt;&gt;"",E44&lt;&gt;"",B51&lt;&gt;"",C64&lt;&gt;"",D64&lt;&gt;"",E64&lt;&gt;"",F64&lt;&gt;"",C67&lt;&gt;"",D67&lt;&gt;"",E67&lt;&gt;"",F67&lt;&gt;""),"--",ROUND(calculatie!A1430,0))</f>
        <v>745</v>
      </c>
    </row>
    <row r="104" spans="1:15" x14ac:dyDescent="0.15">
      <c r="A104" s="170">
        <f>A103+5</f>
        <v>60</v>
      </c>
      <c r="B104" s="171">
        <f>IF(OR(E42&lt;&gt;"",E43&lt;&gt;"",E44&lt;&gt;"",B51&lt;&gt;"",C64&lt;&gt;"",D64&lt;&gt;"",E64&lt;&gt;"",F64&lt;&gt;"",C67&lt;&gt;"",D67&lt;&gt;"",E67&lt;&gt;"",F67&lt;&gt;""),"--",ROUND(calculatie!A770,0))</f>
        <v>660</v>
      </c>
      <c r="C104" s="172">
        <f>C103+5</f>
        <v>120</v>
      </c>
      <c r="D104" s="173">
        <f>IF(OR(E42&lt;&gt;"",E43&lt;&gt;"",E44&lt;&gt;"",B51&lt;&gt;"",C64&lt;&gt;"",D64&lt;&gt;"",E64&lt;&gt;"",F64&lt;&gt;"",C67&lt;&gt;"",D67&lt;&gt;"",E67&lt;&gt;"",F67&lt;&gt;""),"--",ROUND(calculatie!AE1489,0))</f>
        <v>748</v>
      </c>
    </row>
    <row r="105" spans="1:15" x14ac:dyDescent="0.15">
      <c r="D105" s="13"/>
    </row>
    <row r="106" spans="1:15" x14ac:dyDescent="0.15">
      <c r="D106" s="13"/>
    </row>
  </sheetData>
  <sheetProtection algorithmName="SHA-512" hashValue="pLf834Ly0b+v8B9DY5ulzsh554Pht2TckhILVuRSDyYqEZIp1798Y1u/w4rtDtiNBgTBh3+FpnSUboekVWd+Jg==" saltValue="iCFEWURlzqapZ0n+nc98hw==" spinCount="100000" sheet="1" objects="1" scenarios="1"/>
  <mergeCells count="4">
    <mergeCell ref="B44:C44"/>
    <mergeCell ref="B51:C51"/>
    <mergeCell ref="A36:F37"/>
    <mergeCell ref="A24:F34"/>
  </mergeCells>
  <phoneticPr fontId="1" type="noConversion"/>
  <conditionalFormatting sqref="B44">
    <cfRule type="expression" dxfId="18" priority="40">
      <formula>OR($C$42="buis koud",$C$42="buis warm")</formula>
    </cfRule>
  </conditionalFormatting>
  <conditionalFormatting sqref="C69:C71">
    <cfRule type="expression" dxfId="17" priority="29">
      <formula>$C$63&lt;&gt;"eigen invoer"</formula>
    </cfRule>
  </conditionalFormatting>
  <conditionalFormatting sqref="D69:D71">
    <cfRule type="expression" dxfId="16" priority="14">
      <formula>$D$63&lt;&gt;"eigen invoer"</formula>
    </cfRule>
  </conditionalFormatting>
  <conditionalFormatting sqref="E69:E71">
    <cfRule type="expression" dxfId="15" priority="13">
      <formula>$E$63&lt;&gt;"eigen invoer"</formula>
    </cfRule>
  </conditionalFormatting>
  <conditionalFormatting sqref="F69:F71">
    <cfRule type="expression" dxfId="14" priority="12">
      <formula>$F$63&lt;&gt;"eigen invoer"</formula>
    </cfRule>
  </conditionalFormatting>
  <conditionalFormatting sqref="F68:F76 F60:F61">
    <cfRule type="expression" dxfId="13" priority="69">
      <formula>$C$49&lt;=30</formula>
    </cfRule>
  </conditionalFormatting>
  <conditionalFormatting sqref="C66">
    <cfRule type="expression" dxfId="12" priority="5">
      <formula>$C$62="onbeschermd"</formula>
    </cfRule>
  </conditionalFormatting>
  <conditionalFormatting sqref="D66">
    <cfRule type="expression" dxfId="11" priority="4">
      <formula>$D$62="onbeschermd"</formula>
    </cfRule>
  </conditionalFormatting>
  <conditionalFormatting sqref="E66">
    <cfRule type="expression" dxfId="10" priority="3">
      <formula>$E$62="onbeschermd"</formula>
    </cfRule>
  </conditionalFormatting>
  <conditionalFormatting sqref="F66">
    <cfRule type="expression" dxfId="9" priority="2">
      <formula>$F$62="onbeschermd"</formula>
    </cfRule>
  </conditionalFormatting>
  <conditionalFormatting sqref="F65">
    <cfRule type="expression" dxfId="8" priority="1">
      <formula>$F$62="onbeschermd"</formula>
    </cfRule>
  </conditionalFormatting>
  <conditionalFormatting sqref="F65:F67 F62:F63">
    <cfRule type="expression" dxfId="7" priority="6">
      <formula>$C$49&lt;=30</formula>
    </cfRule>
  </conditionalFormatting>
  <conditionalFormatting sqref="C65:E65">
    <cfRule type="expression" dxfId="6" priority="7">
      <formula>C$62="onbeschermd"</formula>
    </cfRule>
  </conditionalFormatting>
  <dataValidations count="6">
    <dataValidation type="list" allowBlank="1" showInputMessage="1" showErrorMessage="1" sqref="C42" xr:uid="{00000000-0002-0000-0000-000000000000}">
      <formula1>$H$1:$H$6</formula1>
    </dataValidation>
    <dataValidation type="list" allowBlank="1" showInputMessage="1" showErrorMessage="1" sqref="C62:F62" xr:uid="{00000000-0002-0000-0000-000001000000}">
      <formula1>$Q$1:$Q$4</formula1>
    </dataValidation>
    <dataValidation type="list" allowBlank="1" showInputMessage="1" showErrorMessage="1" sqref="C63:E63" xr:uid="{00000000-0002-0000-0000-000004000000}">
      <formula1>IF(C62=$Q$1,$S$1:$S$5,IF(C62=$Q$2,$T$1:$T$3,IF(C62=$Q$3,$U$1:$U$2,IF(C62=$Q$4,$V$1:$V$1))))</formula1>
    </dataValidation>
    <dataValidation type="list" allowBlank="1" showInputMessage="1" showErrorMessage="1" sqref="F63" xr:uid="{00000000-0002-0000-0000-000005000000}">
      <formula1>IF(F62=$Q$1,$S$1:$S$5,IF(F62=$Q$2,$T$1:$T$3,IF(F62=$Q$3,$U$1:$U$2,IF(F62=$Q$4,$V$1))))</formula1>
    </dataValidation>
    <dataValidation type="list" allowBlank="1" showInputMessage="1" showErrorMessage="1" sqref="B44" xr:uid="{00000000-0002-0000-0000-000002000000}">
      <formula1>IF(OR($C$42="buis koud",$C$42="buis warm"),$V$1,$P$1:$P$2)</formula1>
    </dataValidation>
    <dataValidation type="list" errorStyle="warning" allowBlank="1" showInputMessage="1" showErrorMessage="1" errorTitle="Fout" sqref="C43" xr:uid="{00000000-0002-0000-0000-000003000000}">
      <formula1>IF($C$42="IPE",$J$1:$J$18,IF($C$42="HEA",$K$1:$K$24,IF($C$42="HEB",$L$1:$L$24,IF($C$42="HEM",$M$1:$M$24,IF($C$42="buis koud",$N$1:$N$99,$O$1:$O$102)))))</formula1>
    </dataValidation>
  </dataValidations>
  <pageMargins left="0.75000000000000011" right="0.75000000000000011" top="1" bottom="1.1968503937007875" header="0.5" footer="0.5"/>
  <pageSetup paperSize="9" orientation="portrait" horizontalDpi="4294967292" verticalDpi="4294967292"/>
  <headerFooter>
    <oddFooter>&amp;L&amp;"Arial,Standaard"&amp;8&amp;D&amp;C&amp;"Arial,Standaard"&amp;8blad &amp;P van &amp;N&amp;R&amp;G</oddFooter>
  </headerFooter>
  <rowBreaks count="1" manualBreakCount="1">
    <brk id="57" max="16383" man="1"/>
  </rowBreaks>
  <drawing r:id="rId1"/>
  <legacyDrawing r:id="rId2"/>
  <legacyDrawingHF r:id="rId3"/>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1489"/>
  <sheetViews>
    <sheetView showGridLines="0" zoomScale="125" zoomScaleNormal="125" zoomScalePageLayoutView="125" workbookViewId="0"/>
  </sheetViews>
  <sheetFormatPr baseColWidth="10" defaultColWidth="10.6640625" defaultRowHeight="13" x14ac:dyDescent="0.15"/>
  <cols>
    <col min="1" max="1" width="6.83203125" style="1" customWidth="1"/>
    <col min="2" max="2" width="9.5" style="1" customWidth="1"/>
    <col min="3" max="3" width="12.5" style="1" customWidth="1"/>
    <col min="4" max="4" width="11.5" style="1" bestFit="1" customWidth="1"/>
    <col min="5" max="5" width="11.6640625" style="1" bestFit="1" customWidth="1"/>
    <col min="6" max="6" width="7.83203125" style="1" bestFit="1" customWidth="1"/>
    <col min="7" max="7" width="10.5" style="1" customWidth="1"/>
    <col min="8" max="8" width="10.1640625" style="1" bestFit="1" customWidth="1"/>
    <col min="9" max="9" width="11.6640625" style="1" customWidth="1"/>
    <col min="10" max="10" width="7.83203125" style="1" bestFit="1" customWidth="1"/>
    <col min="11" max="11" width="7.83203125" style="1" customWidth="1"/>
    <col min="12" max="12" width="10.5" style="1" bestFit="1" customWidth="1"/>
    <col min="13" max="13" width="10.1640625" style="1" bestFit="1" customWidth="1"/>
    <col min="14" max="14" width="10.83203125" style="1" customWidth="1"/>
    <col min="15" max="15" width="7.83203125" style="1" bestFit="1" customWidth="1"/>
    <col min="16" max="16" width="7.83203125" style="1" customWidth="1"/>
    <col min="17" max="17" width="10.5" style="1" bestFit="1" customWidth="1"/>
    <col min="18" max="19" width="10.1640625" style="1" bestFit="1" customWidth="1"/>
    <col min="20" max="20" width="7.83203125" style="1" bestFit="1" customWidth="1"/>
    <col min="21" max="21" width="7.83203125" style="1" customWidth="1"/>
    <col min="22" max="22" width="10.5" style="1" bestFit="1" customWidth="1"/>
    <col min="23" max="24" width="10.1640625" style="1" bestFit="1" customWidth="1"/>
    <col min="25" max="25" width="7.83203125" style="1" bestFit="1" customWidth="1"/>
    <col min="26" max="26" width="10.5" style="1" customWidth="1"/>
    <col min="27" max="27" width="7.83203125" style="1" bestFit="1" customWidth="1"/>
    <col min="28" max="28" width="10.5" style="1" customWidth="1"/>
    <col min="29" max="29" width="7.83203125" style="1" customWidth="1"/>
    <col min="30" max="30" width="7" style="1" bestFit="1" customWidth="1"/>
    <col min="31" max="31" width="6.1640625" style="1" bestFit="1" customWidth="1"/>
    <col min="32" max="32" width="8.5" style="1" bestFit="1" customWidth="1"/>
    <col min="33" max="16384" width="10.6640625" style="1"/>
  </cols>
  <sheetData>
    <row r="1" spans="1:13" ht="18" x14ac:dyDescent="0.2">
      <c r="A1" s="4" t="s">
        <v>0</v>
      </c>
      <c r="K1" s="45"/>
    </row>
    <row r="2" spans="1:13" ht="18" x14ac:dyDescent="0.2">
      <c r="A2" s="4"/>
      <c r="K2" s="45"/>
    </row>
    <row r="4" spans="1:13" ht="16" x14ac:dyDescent="0.2">
      <c r="A4" s="5" t="s">
        <v>2</v>
      </c>
    </row>
    <row r="6" spans="1:13" x14ac:dyDescent="0.15">
      <c r="A6" s="1" t="s">
        <v>156</v>
      </c>
      <c r="C6" s="2" t="str">
        <f>'invoer &amp; resultaat'!C42</f>
        <v>HEA</v>
      </c>
    </row>
    <row r="7" spans="1:13" x14ac:dyDescent="0.15">
      <c r="A7" s="1" t="s">
        <v>165</v>
      </c>
      <c r="C7" s="2" t="str">
        <f>IF('invoer &amp; resultaat'!E42="",'invoer &amp; resultaat'!C43,"Fout!")</f>
        <v>HEA 200</v>
      </c>
      <c r="D7" s="1" t="s">
        <v>94</v>
      </c>
    </row>
    <row r="8" spans="1:13" ht="15" x14ac:dyDescent="0.15">
      <c r="A8" s="1" t="s">
        <v>217</v>
      </c>
      <c r="B8" s="2"/>
      <c r="C8" s="29">
        <f>VLOOKUP(C7,profiel!A3:F297,5,FALSE)/1000000</f>
        <v>5.3831239802369073E-3</v>
      </c>
      <c r="D8" s="1" t="s">
        <v>218</v>
      </c>
    </row>
    <row r="9" spans="1:13" x14ac:dyDescent="0.15">
      <c r="A9" s="1" t="str">
        <f>'invoer &amp; resultaat'!A44</f>
        <v>orientatie:</v>
      </c>
      <c r="B9" s="234" t="str">
        <f>IF('invoer &amp; resultaat'!E44="",IF(A9="","",'invoer &amp; resultaat'!B44),"Fout!")</f>
        <v>flens loodrecht op gevel</v>
      </c>
      <c r="C9" s="235">
        <f>IF('invoer &amp; resultaat'!E43="",'invoer &amp; resultaat'!C44,"Fout!")</f>
        <v>0</v>
      </c>
      <c r="D9" s="8"/>
    </row>
    <row r="10" spans="1:13" x14ac:dyDescent="0.15">
      <c r="C10" s="8"/>
      <c r="D10" s="8"/>
    </row>
    <row r="11" spans="1:13" ht="15" x14ac:dyDescent="0.2">
      <c r="A11" s="1" t="s">
        <v>166</v>
      </c>
      <c r="C11" s="1">
        <f>'invoer &amp; resultaat'!C46</f>
        <v>580</v>
      </c>
      <c r="D11" s="12" t="s">
        <v>163</v>
      </c>
    </row>
    <row r="13" spans="1:13" ht="14" x14ac:dyDescent="0.15">
      <c r="A13" s="1" t="s">
        <v>167</v>
      </c>
      <c r="C13" s="1">
        <f>'invoer &amp; resultaat'!C48</f>
        <v>60</v>
      </c>
      <c r="D13" s="1" t="s">
        <v>164</v>
      </c>
      <c r="H13" s="18"/>
      <c r="I13" s="18"/>
      <c r="J13" s="18"/>
      <c r="K13" s="18"/>
      <c r="L13" s="18"/>
      <c r="M13" s="18"/>
    </row>
    <row r="14" spans="1:13" ht="14" x14ac:dyDescent="0.15">
      <c r="A14" s="1" t="s">
        <v>253</v>
      </c>
      <c r="C14" s="1">
        <f>'invoer &amp; resultaat'!C49</f>
        <v>20</v>
      </c>
      <c r="D14" s="1" t="s">
        <v>241</v>
      </c>
      <c r="H14" s="18"/>
      <c r="I14" s="18"/>
      <c r="J14" s="18"/>
      <c r="K14" s="18"/>
      <c r="L14" s="18"/>
      <c r="M14" s="18"/>
    </row>
    <row r="15" spans="1:13" ht="14" x14ac:dyDescent="0.15">
      <c r="C15" s="8"/>
      <c r="D15" s="1" t="s">
        <v>94</v>
      </c>
      <c r="H15" s="18"/>
      <c r="I15" s="18"/>
      <c r="J15" s="18"/>
      <c r="K15" s="18"/>
      <c r="L15" s="18"/>
      <c r="M15" s="18"/>
    </row>
    <row r="16" spans="1:13" ht="16" x14ac:dyDescent="0.2">
      <c r="A16" s="47" t="s">
        <v>168</v>
      </c>
      <c r="B16" s="48"/>
      <c r="C16" s="49" t="str">
        <f>'invoer &amp; resultaat'!C62</f>
        <v>beplating</v>
      </c>
      <c r="D16" s="48"/>
      <c r="E16" s="49" t="str">
        <f>IF('invoer &amp; resultaat'!C64="",'invoer &amp; resultaat'!C63,"Fout!")</f>
        <v>gips, vezelverst.</v>
      </c>
      <c r="F16" s="49" t="s">
        <v>94</v>
      </c>
      <c r="G16" s="48"/>
      <c r="H16" s="48" t="s">
        <v>256</v>
      </c>
      <c r="I16" s="50">
        <f>(IF(VLOOKUP(C$7,profiel!$A$3:$F$297,2,FALSE)&gt;4,VLOOKUP(C$7,profiel!$A$3:$F$297,3,FALSE),IF(B$9="flens loodrecht op gevel",IF(VLOOKUP(C16,'invoer &amp; resultaat'!$Q$1:$R$4,2,FALSE)=3,VLOOKUP(C$7,profiel!$A$3:$F$297,4,FALSE),VLOOKUP(C$7,profiel!$A$3:$F$297,4,FALSE)),IF(VLOOKUP(C16,'invoer &amp; resultaat'!$Q$1:$R$4,2,FALSE)=3,VLOOKUP(C$7,profiel!$A$3:$F$297,3,FALSE),(VLOOKUP(C$7,profiel!$A$3:$F$297,6,FALSE)-2*VLOOKUP(C$7,profiel!$A$3:$F$297,4,FALSE))/2))))/1000</f>
        <v>0.2</v>
      </c>
      <c r="J16" s="48" t="s">
        <v>276</v>
      </c>
      <c r="K16" s="48" t="s">
        <v>268</v>
      </c>
      <c r="L16" s="51">
        <f>'invoer &amp; resultaat'!C75</f>
        <v>1700</v>
      </c>
      <c r="M16" s="52" t="s">
        <v>196</v>
      </c>
    </row>
    <row r="17" spans="1:13" ht="16" x14ac:dyDescent="0.2">
      <c r="A17" s="53" t="s">
        <v>254</v>
      </c>
      <c r="B17" s="9"/>
      <c r="C17" s="54">
        <f>IF(C16="onbeschermd","",IF('invoer &amp; resultaat'!C67="",'invoer &amp; resultaat'!C66,"Fout!"))</f>
        <v>0</v>
      </c>
      <c r="D17" s="9" t="str">
        <f>IF(C17="","","%")</f>
        <v>%</v>
      </c>
      <c r="E17" s="54" t="s">
        <v>255</v>
      </c>
      <c r="F17" s="9">
        <f>IF(C16="onbeschermd","",'invoer &amp; resultaat'!C65)</f>
        <v>20</v>
      </c>
      <c r="G17" s="55" t="str">
        <f>IF(C16="onbeschermd","","mm")</f>
        <v>mm</v>
      </c>
      <c r="H17" s="9" t="s">
        <v>257</v>
      </c>
      <c r="I17" s="56">
        <f>IF(AND(C16="onbeschermd",VLOOKUP(C$6,'invoer &amp; resultaat'!$H$1:$I$6,2,FALSE)&lt;4),IF(B$9="flens evenwijdig aan gevel",VLOOKUP(C$7,profiel!$A$3:$F$297,3,FALSE)*0.9/(1000*I16),VLOOKUP(C$7,profiel!A$3:F$297,4,FALSE)*0.9/(1000*I16)),1)</f>
        <v>1</v>
      </c>
      <c r="J17" s="55" t="s">
        <v>220</v>
      </c>
      <c r="K17" s="9" t="s">
        <v>269</v>
      </c>
      <c r="L17" s="30">
        <f>'invoer &amp; resultaat'!C76</f>
        <v>800</v>
      </c>
      <c r="M17" s="57" t="s">
        <v>197</v>
      </c>
    </row>
    <row r="18" spans="1:13" ht="15" x14ac:dyDescent="0.2">
      <c r="A18" s="53"/>
      <c r="B18" s="54"/>
      <c r="C18" s="58"/>
      <c r="D18" s="9"/>
      <c r="E18" s="58"/>
      <c r="F18" s="59"/>
      <c r="G18" s="9"/>
      <c r="H18" s="9" t="s">
        <v>258</v>
      </c>
      <c r="I18" s="60">
        <f>'invoer &amp; resultaat'!C74</f>
        <v>0.2</v>
      </c>
      <c r="J18" s="9" t="s">
        <v>195</v>
      </c>
      <c r="K18" s="9"/>
      <c r="L18" s="61"/>
      <c r="M18" s="57"/>
    </row>
    <row r="19" spans="1:13" ht="16" x14ac:dyDescent="0.2">
      <c r="A19" s="71" t="s">
        <v>169</v>
      </c>
      <c r="B19" s="72"/>
      <c r="C19" s="73" t="str">
        <f>'invoer &amp; resultaat'!D62</f>
        <v>beplating</v>
      </c>
      <c r="D19" s="72"/>
      <c r="E19" s="73" t="str">
        <f>IF('invoer &amp; resultaat'!D64="",'invoer &amp; resultaat'!D63,"Fout!")</f>
        <v>gips, vezelverst.</v>
      </c>
      <c r="F19" s="73" t="s">
        <v>94</v>
      </c>
      <c r="G19" s="72"/>
      <c r="H19" s="72" t="s">
        <v>259</v>
      </c>
      <c r="I19" s="74">
        <f>(IF(VLOOKUP(C$7,profiel!$A$3:$F$297,2,FALSE)&gt;4,VLOOKUP(C$7,profiel!$A$3:$F$297,3,FALSE),IF(B$9="flens loodrecht op gevel",IF(VLOOKUP(C19,'invoer &amp; resultaat'!$Q$1:$R$4,2,FALSE)=3,VLOOKUP(C$7,profiel!$A$3:$F$297,3,FALSE),(VLOOKUP(C$7,profiel!$A$3:$F$297,6,FALSE)-2*VLOOKUP(C$7,profiel!$A$3:$F$297,4,FALSE))/2),IF(VLOOKUP(C19,'invoer &amp; resultaat'!$Q$1:$R$4,2,FALSE)=3,VLOOKUP(C$7,profiel!$A$3:$F$297,4,FALSE),VLOOKUP(C$7,profiel!$A$3:$F$297,4,FALSE)))))/1000</f>
        <v>0.19</v>
      </c>
      <c r="J19" s="72" t="s">
        <v>276</v>
      </c>
      <c r="K19" s="72" t="s">
        <v>270</v>
      </c>
      <c r="L19" s="75">
        <f>'invoer &amp; resultaat'!D75</f>
        <v>1700</v>
      </c>
      <c r="M19" s="76" t="s">
        <v>196</v>
      </c>
    </row>
    <row r="20" spans="1:13" ht="16" x14ac:dyDescent="0.2">
      <c r="A20" s="53" t="s">
        <v>254</v>
      </c>
      <c r="B20" s="9"/>
      <c r="C20" s="54">
        <f>IF(C19="onbeschermd","",IF('invoer &amp; resultaat'!D67="",'invoer &amp; resultaat'!D66,"Fout!"))</f>
        <v>0</v>
      </c>
      <c r="D20" s="9" t="str">
        <f>IF(C20="","","%")</f>
        <v>%</v>
      </c>
      <c r="E20" s="54" t="s">
        <v>255</v>
      </c>
      <c r="F20" s="9">
        <f>IF(C19="onbeschermd","",'invoer &amp; resultaat'!D65)</f>
        <v>20</v>
      </c>
      <c r="G20" s="55" t="str">
        <f>IF(C19="onbeschermd","","mm")</f>
        <v>mm</v>
      </c>
      <c r="H20" s="9" t="s">
        <v>260</v>
      </c>
      <c r="I20" s="56">
        <f>IF(AND(C19="onbeschermd",VLOOKUP(C$6,'invoer &amp; resultaat'!$H$1:$I$6,2,FALSE)&lt;4),IF(B$9="flens evenwijdig aan gevel",VLOOKUP(C$7,profiel!$A$3:$F$297,4,FALSE)*0.9/(1000*I19),VLOOKUP(C$7,profiel!A$3:F$297,3,FALSE)*0.9/(1000*I19)),1)</f>
        <v>1</v>
      </c>
      <c r="J20" s="55" t="s">
        <v>220</v>
      </c>
      <c r="K20" s="9" t="s">
        <v>271</v>
      </c>
      <c r="L20" s="30">
        <f>'invoer &amp; resultaat'!D76</f>
        <v>800</v>
      </c>
      <c r="M20" s="57" t="s">
        <v>197</v>
      </c>
    </row>
    <row r="21" spans="1:13" ht="15" x14ac:dyDescent="0.2">
      <c r="A21" s="77"/>
      <c r="B21" s="78"/>
      <c r="C21" s="79"/>
      <c r="D21" s="80"/>
      <c r="E21" s="79"/>
      <c r="F21" s="81"/>
      <c r="G21" s="80"/>
      <c r="H21" s="80" t="s">
        <v>261</v>
      </c>
      <c r="I21" s="82">
        <f>'invoer &amp; resultaat'!D74</f>
        <v>0.2</v>
      </c>
      <c r="J21" s="80" t="s">
        <v>195</v>
      </c>
      <c r="K21" s="80"/>
      <c r="L21" s="83"/>
      <c r="M21" s="84"/>
    </row>
    <row r="22" spans="1:13" ht="16" x14ac:dyDescent="0.2">
      <c r="A22" s="71" t="s">
        <v>170</v>
      </c>
      <c r="B22" s="85"/>
      <c r="C22" s="73" t="str">
        <f>'invoer &amp; resultaat'!E62</f>
        <v>beplating</v>
      </c>
      <c r="D22" s="72"/>
      <c r="E22" s="73" t="str">
        <f>IF('invoer &amp; resultaat'!E64="",'invoer &amp; resultaat'!E63,"Fout!")</f>
        <v>gips, vezelverst.</v>
      </c>
      <c r="F22" s="73" t="s">
        <v>94</v>
      </c>
      <c r="G22" s="72"/>
      <c r="H22" s="72" t="s">
        <v>262</v>
      </c>
      <c r="I22" s="74">
        <f>(IF(VLOOKUP(C$7,profiel!$A$3:$F$297,2,FALSE)&gt;4,VLOOKUP(C$7,profiel!$A$3:$F$297,3,FALSE),IF(B$9="flens loodrecht op gevel",IF(VLOOKUP(C22,'invoer &amp; resultaat'!$Q$1:$R$4,2,FALSE)=3,VLOOKUP(C$7,profiel!$A$3:$F$297,4,FALSE),VLOOKUP(C$7,profiel!$A$3:$F$297,4,FALSE)),IF(VLOOKUP(C22,'invoer &amp; resultaat'!$Q$1:$R$4,2,FALSE)=3,VLOOKUP(C$7,profiel!$A$3:$F$297,3,FALSE),(VLOOKUP(C$7,profiel!$A$3:$F$297,6,FALSE)-2*VLOOKUP(C$7,profiel!$A$3:$F$297,4,FALSE))/2))))/1000</f>
        <v>0.2</v>
      </c>
      <c r="J22" s="72" t="s">
        <v>276</v>
      </c>
      <c r="K22" s="72" t="s">
        <v>272</v>
      </c>
      <c r="L22" s="75">
        <f>'invoer &amp; resultaat'!E75</f>
        <v>1700</v>
      </c>
      <c r="M22" s="76" t="s">
        <v>196</v>
      </c>
    </row>
    <row r="23" spans="1:13" ht="16" x14ac:dyDescent="0.2">
      <c r="A23" s="53" t="s">
        <v>254</v>
      </c>
      <c r="B23" s="62"/>
      <c r="C23" s="54">
        <f>IF(C22="onbeschermd","",IF('invoer &amp; resultaat'!E67="",'invoer &amp; resultaat'!E66,"Fout!"))</f>
        <v>0</v>
      </c>
      <c r="D23" s="9" t="str">
        <f>IF(C23="","","%")</f>
        <v>%</v>
      </c>
      <c r="E23" s="54" t="s">
        <v>255</v>
      </c>
      <c r="F23" s="9">
        <f>IF(C22="onbeschermd","",'invoer &amp; resultaat'!E65)</f>
        <v>20</v>
      </c>
      <c r="G23" s="55" t="str">
        <f>IF(C22="onbeschermd","","mm")</f>
        <v>mm</v>
      </c>
      <c r="H23" s="9" t="s">
        <v>263</v>
      </c>
      <c r="I23" s="56">
        <f>IF(AND(C22="onbeschermd",VLOOKUP(C$6,'invoer &amp; resultaat'!$H$1:$I$6,2,FALSE)&lt;4),IF(B$9="flens evenwijdig aan gevel",VLOOKUP(C$7,profiel!$A$3:$F$297,3,FALSE)*0.9/(1000*I22),VLOOKUP(C$7,profiel!A$3:F$297,4,FALSE)*0.9/(1000*I22)),1)</f>
        <v>1</v>
      </c>
      <c r="J23" s="55" t="s">
        <v>220</v>
      </c>
      <c r="K23" s="9" t="s">
        <v>273</v>
      </c>
      <c r="L23" s="30">
        <f>'invoer &amp; resultaat'!E76</f>
        <v>800</v>
      </c>
      <c r="M23" s="57" t="s">
        <v>197</v>
      </c>
    </row>
    <row r="24" spans="1:13" ht="15" x14ac:dyDescent="0.2">
      <c r="A24" s="77"/>
      <c r="B24" s="78"/>
      <c r="C24" s="79"/>
      <c r="D24" s="80"/>
      <c r="E24" s="79"/>
      <c r="F24" s="81"/>
      <c r="G24" s="80"/>
      <c r="H24" s="80" t="s">
        <v>264</v>
      </c>
      <c r="I24" s="82">
        <f>'invoer &amp; resultaat'!E74</f>
        <v>0.2</v>
      </c>
      <c r="J24" s="80" t="s">
        <v>195</v>
      </c>
      <c r="K24" s="80"/>
      <c r="L24" s="80"/>
      <c r="M24" s="84"/>
    </row>
    <row r="25" spans="1:13" ht="16" x14ac:dyDescent="0.2">
      <c r="A25" s="53" t="s">
        <v>238</v>
      </c>
      <c r="B25" s="62"/>
      <c r="C25" s="54" t="str">
        <f>'invoer &amp; resultaat'!F62</f>
        <v>bespuiting</v>
      </c>
      <c r="D25" s="9"/>
      <c r="E25" s="54" t="str">
        <f>IF('invoer &amp; resultaat'!F64="",'invoer &amp; resultaat'!F63,"Fout!")</f>
        <v>mineraalvezels</v>
      </c>
      <c r="F25" s="54" t="s">
        <v>94</v>
      </c>
      <c r="G25" s="9"/>
      <c r="H25" s="9" t="s">
        <v>265</v>
      </c>
      <c r="I25" s="60">
        <f>(IF(VLOOKUP(C$7,profiel!$A$3:$F$297,2,FALSE)&gt;4,VLOOKUP(C$7,profiel!$A$3:$F$297,3,FALSE),IF(B$9="flens loodrecht op gevel",IF(VLOOKUP(C25,'invoer &amp; resultaat'!$Q$1:$R$4,2,FALSE)=3,VLOOKUP(C$7,profiel!$A$3:$F$297,3,FALSE),(VLOOKUP(C$7,profiel!$A$3:$F$297,6,FALSE)-2*VLOOKUP(C$7,profiel!$A$3:$F$297,4,FALSE))/2),IF(VLOOKUP(C25,'invoer &amp; resultaat'!$Q$1:$R$4,2,FALSE)=3,VLOOKUP(C$7,profiel!$A$3:$F$297,4,FALSE),VLOOKUP(C$7,profiel!$A$3:$F$297,4,FALSE)))))/1000</f>
        <v>0.36804866776461631</v>
      </c>
      <c r="J25" s="9" t="s">
        <v>276</v>
      </c>
      <c r="K25" s="9" t="s">
        <v>274</v>
      </c>
      <c r="L25" s="30">
        <f>'invoer &amp; resultaat'!F75</f>
        <v>1200</v>
      </c>
      <c r="M25" s="57" t="s">
        <v>196</v>
      </c>
    </row>
    <row r="26" spans="1:13" ht="16" x14ac:dyDescent="0.2">
      <c r="A26" s="53" t="s">
        <v>254</v>
      </c>
      <c r="B26" s="62"/>
      <c r="C26" s="54">
        <f>IF(C25="onbeschermd","",IF('invoer &amp; resultaat'!F67="",'invoer &amp; resultaat'!F66,"Fout!"))</f>
        <v>0</v>
      </c>
      <c r="D26" s="9" t="str">
        <f>IF(C26="","","%")</f>
        <v>%</v>
      </c>
      <c r="E26" s="54" t="s">
        <v>255</v>
      </c>
      <c r="F26" s="9">
        <f>IF(C25="onbeschermd","",'invoer &amp; resultaat'!F65)</f>
        <v>0</v>
      </c>
      <c r="G26" s="55" t="str">
        <f>IF(C25="onbeschermd","","mm")</f>
        <v>mm</v>
      </c>
      <c r="H26" s="9" t="s">
        <v>266</v>
      </c>
      <c r="I26" s="63">
        <f>IF(AND(C25="onbeschermd",VLOOKUP(C$6,'invoer &amp; resultaat'!$H$1:$I$6,2,FALSE)&lt;4),IF(B$9="flens evenwijdig aan gevel",VLOOKUP(C$7,profiel!$A$3:$F$297,4,FALSE)*0.9/(1000*I19),VLOOKUP(C$7,profiel!A$3:F$297,3,FALSE)*0.9/(1000*I19)),1)</f>
        <v>1</v>
      </c>
      <c r="J26" s="55" t="s">
        <v>220</v>
      </c>
      <c r="K26" s="9" t="s">
        <v>275</v>
      </c>
      <c r="L26" s="30">
        <f>'invoer &amp; resultaat'!F76</f>
        <v>300</v>
      </c>
      <c r="M26" s="57" t="s">
        <v>197</v>
      </c>
    </row>
    <row r="27" spans="1:13" ht="15" x14ac:dyDescent="0.2">
      <c r="A27" s="64"/>
      <c r="B27" s="65"/>
      <c r="C27" s="66"/>
      <c r="D27" s="67"/>
      <c r="E27" s="66"/>
      <c r="F27" s="68"/>
      <c r="G27" s="67"/>
      <c r="H27" s="67" t="s">
        <v>267</v>
      </c>
      <c r="I27" s="69">
        <f>'invoer &amp; resultaat'!F74</f>
        <v>0.12</v>
      </c>
      <c r="J27" s="67" t="s">
        <v>195</v>
      </c>
      <c r="K27" s="67"/>
      <c r="L27" s="67"/>
      <c r="M27" s="70"/>
    </row>
    <row r="28" spans="1:13" x14ac:dyDescent="0.15">
      <c r="A28" s="9"/>
      <c r="B28" s="54"/>
      <c r="C28" s="58"/>
      <c r="D28" s="9"/>
      <c r="E28" s="58"/>
      <c r="F28" s="59"/>
      <c r="G28" s="9"/>
      <c r="H28" s="9"/>
      <c r="I28" s="197"/>
      <c r="J28" s="9"/>
      <c r="K28" s="9"/>
      <c r="L28" s="9"/>
      <c r="M28" s="9"/>
    </row>
    <row r="29" spans="1:13" x14ac:dyDescent="0.15">
      <c r="A29" s="15"/>
      <c r="B29" s="15"/>
      <c r="C29" s="15"/>
      <c r="D29" s="15"/>
      <c r="E29" s="15"/>
      <c r="F29" s="15"/>
      <c r="G29" s="15"/>
    </row>
    <row r="30" spans="1:13" ht="16" x14ac:dyDescent="0.2">
      <c r="A30" s="5" t="s">
        <v>176</v>
      </c>
    </row>
    <row r="32" spans="1:13" ht="15" x14ac:dyDescent="0.2">
      <c r="A32" s="1" t="s">
        <v>177</v>
      </c>
      <c r="D32" s="1">
        <v>1</v>
      </c>
      <c r="F32" s="1" t="s">
        <v>179</v>
      </c>
    </row>
    <row r="33" spans="1:32" ht="15" x14ac:dyDescent="0.2">
      <c r="A33" s="1" t="s">
        <v>178</v>
      </c>
      <c r="D33" s="1">
        <v>0.7</v>
      </c>
      <c r="F33" s="1" t="s">
        <v>232</v>
      </c>
    </row>
    <row r="34" spans="1:32" ht="15" x14ac:dyDescent="0.15">
      <c r="A34" s="1" t="s">
        <v>181</v>
      </c>
      <c r="D34" s="17">
        <v>5.6699999999999998E-8</v>
      </c>
      <c r="E34" s="1" t="s">
        <v>183</v>
      </c>
      <c r="F34" s="1" t="s">
        <v>180</v>
      </c>
    </row>
    <row r="35" spans="1:32" ht="16" x14ac:dyDescent="0.2">
      <c r="A35" s="1" t="s">
        <v>185</v>
      </c>
      <c r="D35" s="1">
        <v>25</v>
      </c>
      <c r="E35" s="1" t="s">
        <v>186</v>
      </c>
      <c r="F35" s="1" t="s">
        <v>188</v>
      </c>
    </row>
    <row r="36" spans="1:32" x14ac:dyDescent="0.15">
      <c r="A36" s="1" t="s">
        <v>184</v>
      </c>
      <c r="D36" s="1">
        <v>5</v>
      </c>
      <c r="E36" s="1" t="s">
        <v>182</v>
      </c>
    </row>
    <row r="37" spans="1:32" ht="16" x14ac:dyDescent="0.2">
      <c r="A37" s="1" t="s">
        <v>221</v>
      </c>
      <c r="D37" s="1">
        <v>7850</v>
      </c>
      <c r="E37" s="1" t="s">
        <v>197</v>
      </c>
    </row>
    <row r="40" spans="1:32" ht="16" x14ac:dyDescent="0.2">
      <c r="A40" s="5" t="s">
        <v>187</v>
      </c>
    </row>
    <row r="41" spans="1:32" ht="14" thickBot="1" x14ac:dyDescent="0.2"/>
    <row r="42" spans="1:32" ht="12" customHeight="1" x14ac:dyDescent="0.15">
      <c r="A42" s="236" t="s">
        <v>189</v>
      </c>
      <c r="B42" s="237"/>
      <c r="C42" s="237"/>
      <c r="D42" s="237"/>
      <c r="E42" s="237"/>
      <c r="F42" s="240" t="s">
        <v>190</v>
      </c>
      <c r="G42" s="241"/>
      <c r="H42" s="241"/>
      <c r="I42" s="241"/>
      <c r="J42" s="241"/>
      <c r="K42" s="240" t="s">
        <v>224</v>
      </c>
      <c r="L42" s="241"/>
      <c r="M42" s="241"/>
      <c r="N42" s="241"/>
      <c r="O42" s="241"/>
      <c r="P42" s="240" t="s">
        <v>225</v>
      </c>
      <c r="Q42" s="241"/>
      <c r="R42" s="241"/>
      <c r="S42" s="241"/>
      <c r="T42" s="241"/>
      <c r="U42" s="240" t="s">
        <v>239</v>
      </c>
      <c r="V42" s="241"/>
      <c r="W42" s="241"/>
      <c r="X42" s="241"/>
      <c r="Y42" s="241"/>
      <c r="Z42" s="240" t="s">
        <v>226</v>
      </c>
      <c r="AA42" s="241"/>
      <c r="AB42" s="245" t="s">
        <v>290</v>
      </c>
      <c r="AC42" s="246"/>
      <c r="AD42" s="240" t="s">
        <v>230</v>
      </c>
      <c r="AE42" s="241"/>
      <c r="AF42" s="243"/>
    </row>
    <row r="43" spans="1:32" ht="12" customHeight="1" x14ac:dyDescent="0.15">
      <c r="A43" s="238"/>
      <c r="B43" s="239"/>
      <c r="C43" s="239"/>
      <c r="D43" s="239"/>
      <c r="E43" s="239"/>
      <c r="F43" s="242"/>
      <c r="G43" s="242"/>
      <c r="H43" s="242"/>
      <c r="I43" s="242"/>
      <c r="J43" s="242"/>
      <c r="K43" s="242"/>
      <c r="L43" s="242"/>
      <c r="M43" s="242"/>
      <c r="N43" s="242"/>
      <c r="O43" s="242"/>
      <c r="P43" s="242"/>
      <c r="Q43" s="242"/>
      <c r="R43" s="242"/>
      <c r="S43" s="242"/>
      <c r="T43" s="242"/>
      <c r="U43" s="242"/>
      <c r="V43" s="242"/>
      <c r="W43" s="242"/>
      <c r="X43" s="242"/>
      <c r="Y43" s="242"/>
      <c r="Z43" s="242"/>
      <c r="AA43" s="242"/>
      <c r="AB43" s="247"/>
      <c r="AC43" s="247"/>
      <c r="AD43" s="242"/>
      <c r="AE43" s="242"/>
      <c r="AF43" s="244"/>
    </row>
    <row r="44" spans="1:32" ht="12" customHeight="1" x14ac:dyDescent="0.15">
      <c r="A44" s="110"/>
      <c r="B44" s="15"/>
      <c r="C44" s="15"/>
      <c r="D44" s="15"/>
      <c r="E44" s="15"/>
      <c r="F44" s="250" t="s">
        <v>205</v>
      </c>
      <c r="G44" s="249"/>
      <c r="H44" s="251"/>
      <c r="I44" s="252" t="s">
        <v>206</v>
      </c>
      <c r="J44" s="253"/>
      <c r="K44" s="248" t="s">
        <v>205</v>
      </c>
      <c r="L44" s="249"/>
      <c r="M44" s="251"/>
      <c r="N44" s="252" t="s">
        <v>206</v>
      </c>
      <c r="O44" s="253"/>
      <c r="P44" s="248" t="s">
        <v>205</v>
      </c>
      <c r="Q44" s="249"/>
      <c r="R44" s="251"/>
      <c r="S44" s="252" t="s">
        <v>206</v>
      </c>
      <c r="T44" s="253"/>
      <c r="U44" s="248" t="s">
        <v>205</v>
      </c>
      <c r="V44" s="249"/>
      <c r="W44" s="251"/>
      <c r="X44" s="252" t="s">
        <v>206</v>
      </c>
      <c r="Y44" s="253"/>
      <c r="Z44" s="15" t="s">
        <v>94</v>
      </c>
      <c r="AA44" s="220"/>
      <c r="AB44" s="47" t="s">
        <v>94</v>
      </c>
      <c r="AC44" s="52"/>
      <c r="AD44" s="151"/>
      <c r="AE44" s="15"/>
      <c r="AF44" s="143"/>
    </row>
    <row r="45" spans="1:32" x14ac:dyDescent="0.15">
      <c r="A45" s="110"/>
      <c r="B45" s="248" t="s">
        <v>191</v>
      </c>
      <c r="C45" s="249"/>
      <c r="D45" s="16" t="s">
        <v>194</v>
      </c>
      <c r="E45" s="16" t="s">
        <v>237</v>
      </c>
      <c r="F45" s="20" t="s">
        <v>202</v>
      </c>
      <c r="G45" s="16" t="s">
        <v>198</v>
      </c>
      <c r="H45" s="26" t="s">
        <v>199</v>
      </c>
      <c r="I45" s="16" t="s">
        <v>198</v>
      </c>
      <c r="J45" s="23" t="s">
        <v>199</v>
      </c>
      <c r="K45" s="16" t="s">
        <v>202</v>
      </c>
      <c r="L45" s="16" t="s">
        <v>198</v>
      </c>
      <c r="M45" s="26" t="s">
        <v>199</v>
      </c>
      <c r="N45" s="16" t="s">
        <v>198</v>
      </c>
      <c r="O45" s="23" t="s">
        <v>199</v>
      </c>
      <c r="P45" s="20" t="s">
        <v>202</v>
      </c>
      <c r="Q45" s="16" t="s">
        <v>198</v>
      </c>
      <c r="R45" s="26" t="s">
        <v>199</v>
      </c>
      <c r="S45" s="16" t="s">
        <v>198</v>
      </c>
      <c r="T45" s="23" t="s">
        <v>199</v>
      </c>
      <c r="U45" s="20" t="s">
        <v>202</v>
      </c>
      <c r="V45" s="16" t="s">
        <v>198</v>
      </c>
      <c r="W45" s="26" t="s">
        <v>199</v>
      </c>
      <c r="X45" s="16" t="s">
        <v>198</v>
      </c>
      <c r="Y45" s="23" t="s">
        <v>199</v>
      </c>
      <c r="Z45" s="16" t="s">
        <v>198</v>
      </c>
      <c r="AA45" s="23" t="s">
        <v>199</v>
      </c>
      <c r="AB45" s="221" t="s">
        <v>198</v>
      </c>
      <c r="AC45" s="218" t="s">
        <v>199</v>
      </c>
      <c r="AD45" s="19"/>
      <c r="AE45" s="198"/>
      <c r="AF45" s="143"/>
    </row>
    <row r="46" spans="1:32" ht="16" x14ac:dyDescent="0.2">
      <c r="A46" s="141" t="s">
        <v>229</v>
      </c>
      <c r="B46" s="16" t="s">
        <v>192</v>
      </c>
      <c r="C46" s="16" t="s">
        <v>193</v>
      </c>
      <c r="D46" s="16" t="s">
        <v>223</v>
      </c>
      <c r="E46" s="16" t="s">
        <v>223</v>
      </c>
      <c r="F46" s="20" t="s">
        <v>203</v>
      </c>
      <c r="G46" s="16" t="s">
        <v>200</v>
      </c>
      <c r="H46" s="26" t="s">
        <v>201</v>
      </c>
      <c r="I46" s="16" t="s">
        <v>200</v>
      </c>
      <c r="J46" s="23" t="s">
        <v>201</v>
      </c>
      <c r="K46" s="16" t="s">
        <v>203</v>
      </c>
      <c r="L46" s="16" t="s">
        <v>200</v>
      </c>
      <c r="M46" s="26" t="s">
        <v>201</v>
      </c>
      <c r="N46" s="16" t="s">
        <v>200</v>
      </c>
      <c r="O46" s="23" t="s">
        <v>201</v>
      </c>
      <c r="P46" s="20" t="s">
        <v>203</v>
      </c>
      <c r="Q46" s="16" t="s">
        <v>200</v>
      </c>
      <c r="R46" s="26" t="s">
        <v>201</v>
      </c>
      <c r="S46" s="16" t="s">
        <v>200</v>
      </c>
      <c r="T46" s="23" t="s">
        <v>201</v>
      </c>
      <c r="U46" s="20" t="s">
        <v>203</v>
      </c>
      <c r="V46" s="16" t="s">
        <v>200</v>
      </c>
      <c r="W46" s="26" t="s">
        <v>201</v>
      </c>
      <c r="X46" s="16" t="s">
        <v>200</v>
      </c>
      <c r="Y46" s="23" t="s">
        <v>201</v>
      </c>
      <c r="Z46" s="16" t="s">
        <v>200</v>
      </c>
      <c r="AA46" s="23" t="s">
        <v>201</v>
      </c>
      <c r="AB46" s="221" t="s">
        <v>200</v>
      </c>
      <c r="AC46" s="218" t="s">
        <v>201</v>
      </c>
      <c r="AD46" s="20" t="s">
        <v>227</v>
      </c>
      <c r="AE46" s="16" t="s">
        <v>228</v>
      </c>
      <c r="AF46" s="142" t="s">
        <v>222</v>
      </c>
    </row>
    <row r="47" spans="1:32" x14ac:dyDescent="0.15">
      <c r="A47" s="110"/>
      <c r="B47" s="15"/>
      <c r="C47" s="15"/>
      <c r="D47" s="21" t="s">
        <v>204</v>
      </c>
      <c r="E47" s="21" t="s">
        <v>207</v>
      </c>
      <c r="F47" s="28" t="s">
        <v>208</v>
      </c>
      <c r="G47" s="21" t="s">
        <v>209</v>
      </c>
      <c r="H47" s="27" t="s">
        <v>210</v>
      </c>
      <c r="I47" s="21" t="s">
        <v>233</v>
      </c>
      <c r="J47" s="24" t="s">
        <v>234</v>
      </c>
      <c r="K47" s="21" t="s">
        <v>208</v>
      </c>
      <c r="L47" s="21" t="s">
        <v>209</v>
      </c>
      <c r="M47" s="27" t="s">
        <v>210</v>
      </c>
      <c r="N47" s="21" t="s">
        <v>233</v>
      </c>
      <c r="O47" s="24" t="s">
        <v>234</v>
      </c>
      <c r="P47" s="28" t="s">
        <v>208</v>
      </c>
      <c r="Q47" s="21" t="s">
        <v>209</v>
      </c>
      <c r="R47" s="27" t="s">
        <v>210</v>
      </c>
      <c r="S47" s="21" t="s">
        <v>233</v>
      </c>
      <c r="T47" s="24" t="s">
        <v>234</v>
      </c>
      <c r="U47" s="28" t="s">
        <v>208</v>
      </c>
      <c r="V47" s="21" t="s">
        <v>209</v>
      </c>
      <c r="W47" s="27" t="s">
        <v>210</v>
      </c>
      <c r="X47" s="21" t="s">
        <v>233</v>
      </c>
      <c r="Y47" s="24" t="s">
        <v>234</v>
      </c>
      <c r="Z47" s="21" t="s">
        <v>233</v>
      </c>
      <c r="AA47" s="24" t="s">
        <v>234</v>
      </c>
      <c r="AB47" s="222" t="s">
        <v>233</v>
      </c>
      <c r="AC47" s="87" t="s">
        <v>234</v>
      </c>
      <c r="AD47" s="19"/>
      <c r="AE47" s="15"/>
      <c r="AF47" s="143"/>
    </row>
    <row r="48" spans="1:32" x14ac:dyDescent="0.15">
      <c r="A48" s="110"/>
      <c r="B48" s="15"/>
      <c r="C48" s="15"/>
      <c r="D48" s="15"/>
      <c r="E48" s="15"/>
      <c r="F48" s="19"/>
      <c r="G48" s="15"/>
      <c r="H48" s="25"/>
      <c r="I48" s="15"/>
      <c r="J48" s="22"/>
      <c r="K48" s="15"/>
      <c r="L48" s="15"/>
      <c r="M48" s="25"/>
      <c r="N48" s="15"/>
      <c r="O48" s="22"/>
      <c r="P48" s="19"/>
      <c r="Q48" s="15"/>
      <c r="R48" s="25"/>
      <c r="S48" s="15"/>
      <c r="T48" s="22"/>
      <c r="U48" s="19"/>
      <c r="V48" s="15"/>
      <c r="W48" s="25"/>
      <c r="X48" s="15"/>
      <c r="Y48" s="22"/>
      <c r="Z48" s="15"/>
      <c r="AA48" s="22"/>
      <c r="AB48" s="53"/>
      <c r="AC48" s="57"/>
      <c r="AD48" s="19"/>
      <c r="AE48" s="15"/>
      <c r="AF48" s="143"/>
    </row>
    <row r="49" spans="1:32" x14ac:dyDescent="0.15">
      <c r="A49" s="199"/>
      <c r="B49" s="38">
        <v>0</v>
      </c>
      <c r="C49" s="200">
        <f>B49/60</f>
        <v>0</v>
      </c>
      <c r="D49" s="36">
        <f>20+345*LOG10(8*C49+1)</f>
        <v>20</v>
      </c>
      <c r="E49" s="36">
        <f>20+660*(1-0.687*EXP(-0.32*C49)-0.313*EXP(-3.8*C49))</f>
        <v>19.999999999999964</v>
      </c>
      <c r="F49" s="37" t="s">
        <v>94</v>
      </c>
      <c r="G49" s="38" t="s">
        <v>94</v>
      </c>
      <c r="H49" s="39"/>
      <c r="I49" s="38"/>
      <c r="J49" s="40"/>
      <c r="K49" s="216"/>
      <c r="L49" s="38"/>
      <c r="M49" s="39"/>
      <c r="N49" s="38"/>
      <c r="O49" s="40"/>
      <c r="P49" s="37"/>
      <c r="Q49" s="38"/>
      <c r="R49" s="39"/>
      <c r="S49" s="38"/>
      <c r="T49" s="40"/>
      <c r="U49" s="37"/>
      <c r="V49" s="38"/>
      <c r="W49" s="39"/>
      <c r="X49" s="38"/>
      <c r="Y49" s="40"/>
      <c r="Z49" s="38"/>
      <c r="AA49" s="40"/>
      <c r="AB49" s="223"/>
      <c r="AC49" s="40"/>
      <c r="AD49" s="219"/>
      <c r="AE49" s="41">
        <v>20</v>
      </c>
      <c r="AF49" s="201">
        <f>IF(AE49&lt;600,425+0.773*AE49-0.00169*AE49^2+0.00000222*AE49^3,IF(AE49&lt;735,666+(13002/(738-AE49)),IF(AE49&lt;900,545+(17820/(AE49-731)),650)))</f>
        <v>439.80176</v>
      </c>
    </row>
    <row r="50" spans="1:32" x14ac:dyDescent="0.15">
      <c r="A50" s="202">
        <f t="shared" ref="A50:A113" si="0">AE49</f>
        <v>20</v>
      </c>
      <c r="B50" s="54">
        <f>B49+D$36</f>
        <v>5</v>
      </c>
      <c r="C50" s="133">
        <f>B50/60</f>
        <v>8.3333333333333329E-2</v>
      </c>
      <c r="D50" s="30">
        <f>20+345*LOG10(8*C50+1)</f>
        <v>96.537818617642941</v>
      </c>
      <c r="E50" s="30">
        <f>20+660*(1-0.687*EXP(-0.32*C50)-0.313*EXP(-3.8*C50))</f>
        <v>88.002678918893437</v>
      </c>
      <c r="F50" s="31">
        <f t="shared" ref="F50:F113" si="1">IF($C$16="onbeschermd","--",$L$16*$L$17*$F$17/1000*$I$16*((100-$C$17)/100)/($AF49*$D$37*$C$8))</f>
        <v>0.29271022778522582</v>
      </c>
      <c r="G50" s="30">
        <f t="shared" ref="G50:G113" si="2">IF($C$16="onbeschermd",$D$35*($D50-$AE49)+$D$33*$D$32*$D$34*(($D50+273)^4-($AE49+273)^4),$I$18/($F$17/1000)*($D50-$AE49)/(1+F50/3)-(EXP(F50/10)-1)*($D50-$D49)*$AF49*$D$37*$C$8/($I$16*((100-$C$17)/100)*$D$36))</f>
        <v>-41554.596500758445</v>
      </c>
      <c r="H50" s="34">
        <f t="shared" ref="H50:H113" si="3">IF($C$16="onbeschermd",G50*$I$17*$I$16*$D$36,G50*$I$17*$I$16*((100-$C$17)/100)*$D$36)</f>
        <v>-41554.596500758445</v>
      </c>
      <c r="I50" s="33">
        <f t="shared" ref="I50:I113" si="4">IF(OR($C$17=0,$C$16="onbeschermd"),0,$D$35*($D50-$AE49)+$D$33*$D$32*$D$34*(($D50+273)^4-($AE49+273)^4))</f>
        <v>0</v>
      </c>
      <c r="J50" s="86">
        <f t="shared" ref="J50:J113" si="5">IF($C$16="onbeschermd",0,I50*$I$17*$I$16*($C$17/100)*$D$36)</f>
        <v>0</v>
      </c>
      <c r="K50" s="60">
        <f t="shared" ref="K50:K113" si="6">IF($C$19="onbeschermd","--",$L$19*$L$20*$F$20/1000*$I$19*((100-$C$20)/100)/($AF49*$D$37*$C$8))</f>
        <v>0.27807471639596454</v>
      </c>
      <c r="L50" s="30">
        <f t="shared" ref="L50:L113" si="7">IF($C$19="onbeschermd",$D$35*($D50-$AE49)+$D$33*$D$32*$D$34*(($D50+273)^4-($AE49+273)^4),$I$21/($F$20/1000)*($D50-$AE49)/(1+K50/3)-(EXP($K50/10)-1)*(D50-$D49)*$AF49*$D$37*$C$8/($I$19*((100-$C$20)/100)*$D$36))</f>
        <v>-41520.428534161052</v>
      </c>
      <c r="M50" s="34">
        <f t="shared" ref="M50:M113" si="8">IF($C$19="onbeschermd",L50*$I$20*$I$19*$D$36,L50*$I$20*$I$19*((100-$C$20)/100)*$D$36)</f>
        <v>-39444.407107453</v>
      </c>
      <c r="N50" s="30">
        <f t="shared" ref="N50:N113" si="9">IF(OR($C$20=0,$C$19="onbeschermd"),0,$D$35*($D50-$AE49)+$D$33*$D$32*$D$34*(($D50+273)^4-($AE49+273)^4))</f>
        <v>0</v>
      </c>
      <c r="O50" s="35">
        <f t="shared" ref="O50:O113" si="10">IF($C$19="onbeschermd",0,N50*$I$20*$I$19*($C$20/100)*$D$36)</f>
        <v>0</v>
      </c>
      <c r="P50" s="31">
        <f t="shared" ref="P50:P113" si="11">IF($C$22="onbeschermd","--",$L$22*$L$23*$F$23/1000*$I$22*((100-$C$23)/100)/($AF49*$D$37*$C$8))</f>
        <v>0.29271022778522582</v>
      </c>
      <c r="Q50" s="30">
        <f t="shared" ref="Q50:Q113" si="12">IF($C$22="onbeschermd",$D$35*($D50-$AE49)+$D$33*$D$32*$D$34*(($D50+273)^4-($AE49+273)^4),$I$24/($F$23/1000)*($D50-$AE49)/(1+P50/3)-(EXP(P50/10)-1)*($D50-$D49)*$AF49*$D$37*$C$8/($I$22*((100-$C$23)/100)*$D$36))</f>
        <v>-41554.596500758445</v>
      </c>
      <c r="R50" s="34">
        <f t="shared" ref="R50:R113" si="13">IF($C$22="onbeschermd",Q50*$I$23*$I$22*$D$36,Q50*$I$23*$I$22*((100-$C$23)/100)*$D$36)</f>
        <v>-41554.596500758445</v>
      </c>
      <c r="S50" s="30">
        <f t="shared" ref="S50:S113" si="14">IF(OR($C$23=0,$C$22="onbeschermd"),0,$D$35*($D50-$AE49)+$D$33*$D$32*$D$34*(($D50+273)^4-($AE49+273)^4))</f>
        <v>0</v>
      </c>
      <c r="T50" s="86">
        <f t="shared" ref="T50:T113" si="15">IF($C$22="onbeschermd",0,S50*$I$23*$I$22*($C$23/100)*$D$36)</f>
        <v>0</v>
      </c>
      <c r="U50" s="31">
        <f t="shared" ref="U50:U113" si="16">IF($C$25="onbeschermd","--",$L$25*$L$26*$F$26/1000*$I$25*((100-$C$26)/100)/($AF49*$D$37*$C$8))</f>
        <v>0</v>
      </c>
      <c r="V50" s="30" t="e">
        <f t="shared" ref="V50:V113" si="17">IF($C$25="onbeschermd",$D$35*($D50-$AE49)+$D$33*$D$32*$D$34*(($D50+273)^4-($AE49+273)^4),$I$27/($F$26/1000)*($D50-$AE49)/(1+U50/3)-(EXP(U50/10)-1)*($D50-$D49)*$AF49*$D$37*$C$8/($I$25*((100-$C$26)/100)*$D$36))</f>
        <v>#DIV/0!</v>
      </c>
      <c r="W50" s="34" t="e">
        <f t="shared" ref="W50:W113" si="18">IF($C$25="onbeschermd",V50*$I$26*$I$25*$D$36,V50*$I$26*$I$25*((100-$C$26)/100)*$D$36)</f>
        <v>#DIV/0!</v>
      </c>
      <c r="X50" s="30">
        <f t="shared" ref="X50:X113" si="19">IF(OR($C$26=0,$C$25="onbeschermd"),0,$D$35*($D50-$AE49)+$D$33*$D$32*$D$34*(($D50+273)^4-($AE49+273)^4))</f>
        <v>0</v>
      </c>
      <c r="Y50" s="86">
        <f t="shared" ref="Y50:Y113" si="20">IF($C$25="onbeschermd",0,X50*$I$26*$I$25*($C$26/100)*$D$36)</f>
        <v>0</v>
      </c>
      <c r="Z50" s="30">
        <f t="shared" ref="Z50:Z113" si="21">IF(C50&lt;C$13,$D$35*($D50-$AE49)+$D$33*$D$32*$D$34*(($D50+273)^4-($AE49+273)^4),$D$35*($E50-$AE49)+$D$33*$D$32*$D$34*(($E50+273)^4-($AE49+273)^4))</f>
        <v>2361.072897996301</v>
      </c>
      <c r="AA50" s="35">
        <f>IF(C50&lt;C$13,0,(IF(VLOOKUP(C$7,profiel!$A$3:$F$297,2,FALSE)&gt;4,VLOOKUP($C$7,profiel!$A$3:$F$297,3,FALSE),IF(B$9="flens loodrecht op gevel",(VLOOKUP(C$7,profiel!$A$3:$F$297,6,FALSE)-2*VLOOKUP(C$7,profiel!$A$3:$F$297,4,FALSE))/2,VLOOKUP(C$7,profiel!$A$3:$F$297,4,FALSE))))/1000*Z50*D$36)</f>
        <v>0</v>
      </c>
      <c r="AB50" s="30">
        <f>$D$35*($D50-$AE49)+$D$33*$D$32*$D$34*(($D50+273)^4-($AE49+273)^4)</f>
        <v>2361.072897996301</v>
      </c>
      <c r="AC50" s="86">
        <f t="shared" ref="AC50:AC113" si="22">AB50*2*C$14/1000*$D$36</f>
        <v>472.21457959926022</v>
      </c>
      <c r="AD50" s="203">
        <f t="shared" ref="AD50:AD113" si="23">IF($C$14&gt;30,MAX((H50+J50+M50+O50+R50+T50+W50+Y50)/(AF49*D$37*C$8),0),MAX((H50+J50+M50+O50+R50+T50+AA50+AC50)/(AF49*D$37*C$8),0))</f>
        <v>0</v>
      </c>
      <c r="AE50" s="32">
        <f>AE49+AD50</f>
        <v>20</v>
      </c>
      <c r="AF50" s="204">
        <f>IF(AE50&lt;600,425+0.773*AE50-0.00169*AE50^2+0.00000222*AE50^3,IF(AE50&lt;735,666+(13002/(738-AE50)),IF(AE50&lt;900,545+(17820/(AE50-731)),650)))</f>
        <v>439.80176</v>
      </c>
    </row>
    <row r="51" spans="1:32" x14ac:dyDescent="0.15">
      <c r="A51" s="199">
        <f t="shared" si="0"/>
        <v>20</v>
      </c>
      <c r="B51" s="38">
        <f t="shared" ref="B51:B113" si="24">B50+D$36</f>
        <v>10</v>
      </c>
      <c r="C51" s="200">
        <f t="shared" ref="C51:C57" si="25">B51/60</f>
        <v>0.16666666666666666</v>
      </c>
      <c r="D51" s="36">
        <f t="shared" ref="D51:D57" si="26">20+345*LOG10(8*C51+1)</f>
        <v>146.95199092663503</v>
      </c>
      <c r="E51" s="36">
        <f>20+660*(1-0.687*EXP(-0.32*C51)-0.313*EXP(-3.8*C51))</f>
        <v>140.47216691122372</v>
      </c>
      <c r="F51" s="37">
        <f t="shared" si="1"/>
        <v>0.29271022778522582</v>
      </c>
      <c r="G51" s="42">
        <f t="shared" si="2"/>
        <v>-26673.974192679081</v>
      </c>
      <c r="H51" s="43">
        <f t="shared" si="3"/>
        <v>-26673.974192679085</v>
      </c>
      <c r="I51" s="42">
        <f t="shared" si="4"/>
        <v>0</v>
      </c>
      <c r="J51" s="44">
        <f t="shared" si="5"/>
        <v>0</v>
      </c>
      <c r="K51" s="216">
        <f t="shared" si="6"/>
        <v>0.27807471639596454</v>
      </c>
      <c r="L51" s="42">
        <f t="shared" si="7"/>
        <v>-26648.354943091832</v>
      </c>
      <c r="M51" s="43">
        <f t="shared" si="8"/>
        <v>-25315.93719593724</v>
      </c>
      <c r="N51" s="42">
        <f t="shared" si="9"/>
        <v>0</v>
      </c>
      <c r="O51" s="44">
        <f t="shared" si="10"/>
        <v>0</v>
      </c>
      <c r="P51" s="37">
        <f t="shared" si="11"/>
        <v>0.29271022778522582</v>
      </c>
      <c r="Q51" s="42">
        <f t="shared" si="12"/>
        <v>-26673.974192679081</v>
      </c>
      <c r="R51" s="43">
        <f t="shared" si="13"/>
        <v>-26673.974192679085</v>
      </c>
      <c r="S51" s="42">
        <f t="shared" si="14"/>
        <v>0</v>
      </c>
      <c r="T51" s="44">
        <f t="shared" si="15"/>
        <v>0</v>
      </c>
      <c r="U51" s="37">
        <f t="shared" si="16"/>
        <v>0</v>
      </c>
      <c r="V51" s="42" t="e">
        <f t="shared" si="17"/>
        <v>#DIV/0!</v>
      </c>
      <c r="W51" s="43" t="e">
        <f t="shared" si="18"/>
        <v>#DIV/0!</v>
      </c>
      <c r="X51" s="42">
        <f t="shared" si="19"/>
        <v>0</v>
      </c>
      <c r="Y51" s="44">
        <f t="shared" si="20"/>
        <v>0</v>
      </c>
      <c r="Z51" s="42">
        <f t="shared" si="21"/>
        <v>4115.7500032445223</v>
      </c>
      <c r="AA51" s="44">
        <f>IF(C51&lt;C$13,0,(IF(VLOOKUP(C$7,profiel!$A$3:$F$297,2,FALSE)&gt;4,VLOOKUP($C$7,profiel!$A$3:$F$297,3,FALSE),IF(B$9="flens loodrecht op gevel",(VLOOKUP(C$7,profiel!$A$3:$F$297,6,FALSE)-2*VLOOKUP(C$7,profiel!$A$3:$F$297,4,FALSE))/2,VLOOKUP(C$7,profiel!$A$3:$F$297,4,FALSE))))/1000*Z51*D$36)</f>
        <v>0</v>
      </c>
      <c r="AB51" s="42">
        <f t="shared" ref="AB51:AB114" si="27">$D$35*($D51-$AE50)+$D$33*$D$32*$D$34*(($D51+273)^4-($AE50+273)^4)</f>
        <v>4115.7500032445223</v>
      </c>
      <c r="AC51" s="44">
        <f t="shared" si="22"/>
        <v>823.15000064890455</v>
      </c>
      <c r="AD51" s="41">
        <f t="shared" si="23"/>
        <v>0</v>
      </c>
      <c r="AE51" s="41">
        <f>AE50+AD51</f>
        <v>20</v>
      </c>
      <c r="AF51" s="205">
        <f>IF(AE51&lt;600,425+0.773*AE51-0.00169*AE51^2+0.00000222*AE51^3,IF(AE51&lt;735,666+(13002/(738-AE51)),IF(AE51&lt;900,545+(17820/(AE51-731)),650)))</f>
        <v>439.80176</v>
      </c>
    </row>
    <row r="52" spans="1:32" x14ac:dyDescent="0.15">
      <c r="A52" s="202">
        <f t="shared" si="0"/>
        <v>20</v>
      </c>
      <c r="B52" s="54">
        <f t="shared" si="24"/>
        <v>15</v>
      </c>
      <c r="C52" s="133">
        <f t="shared" si="25"/>
        <v>0.25</v>
      </c>
      <c r="D52" s="30">
        <f t="shared" si="26"/>
        <v>184.60683287828354</v>
      </c>
      <c r="E52" s="30">
        <f t="shared" ref="E52:E57" si="28">20+660*(1-0.687*EXP(-0.32*C52)-0.313*EXP(-3.8*C52))</f>
        <v>181.54762559614076</v>
      </c>
      <c r="F52" s="31">
        <f t="shared" si="1"/>
        <v>0.29271022778522582</v>
      </c>
      <c r="G52" s="30">
        <f t="shared" si="2"/>
        <v>-19287.239208172967</v>
      </c>
      <c r="H52" s="34">
        <f t="shared" si="3"/>
        <v>-19287.23920817297</v>
      </c>
      <c r="I52" s="33">
        <f t="shared" si="4"/>
        <v>0</v>
      </c>
      <c r="J52" s="35">
        <f t="shared" si="5"/>
        <v>0</v>
      </c>
      <c r="K52" s="60">
        <f t="shared" si="6"/>
        <v>0.27807471639596454</v>
      </c>
      <c r="L52" s="30">
        <f t="shared" si="7"/>
        <v>-19265.265236612104</v>
      </c>
      <c r="M52" s="34">
        <f t="shared" si="8"/>
        <v>-18302.001974781499</v>
      </c>
      <c r="N52" s="33">
        <f t="shared" si="9"/>
        <v>0</v>
      </c>
      <c r="O52" s="35">
        <f t="shared" si="10"/>
        <v>0</v>
      </c>
      <c r="P52" s="31">
        <f t="shared" si="11"/>
        <v>0.29271022778522582</v>
      </c>
      <c r="Q52" s="30">
        <f t="shared" si="12"/>
        <v>-19287.239208172967</v>
      </c>
      <c r="R52" s="34">
        <f t="shared" si="13"/>
        <v>-19287.23920817297</v>
      </c>
      <c r="S52" s="33">
        <f t="shared" si="14"/>
        <v>0</v>
      </c>
      <c r="T52" s="35">
        <f t="shared" si="15"/>
        <v>0</v>
      </c>
      <c r="U52" s="31">
        <f t="shared" si="16"/>
        <v>0</v>
      </c>
      <c r="V52" s="30" t="e">
        <f t="shared" si="17"/>
        <v>#DIV/0!</v>
      </c>
      <c r="W52" s="34" t="e">
        <f t="shared" si="18"/>
        <v>#DIV/0!</v>
      </c>
      <c r="X52" s="33">
        <f t="shared" si="19"/>
        <v>0</v>
      </c>
      <c r="Y52" s="35">
        <f t="shared" si="20"/>
        <v>0</v>
      </c>
      <c r="Z52" s="30">
        <f t="shared" si="21"/>
        <v>5563.0616277404124</v>
      </c>
      <c r="AA52" s="35">
        <f>IF(C52&lt;C$13,0,(IF(VLOOKUP(C$7,profiel!$A$3:$F$297,2,FALSE)&gt;4,VLOOKUP($C$7,profiel!$A$3:$F$297,3,FALSE),IF(B$9="flens loodrecht op gevel",(VLOOKUP(C$7,profiel!$A$3:$F$297,6,FALSE)-2*VLOOKUP(C$7,profiel!$A$3:$F$297,4,FALSE))/2,VLOOKUP(C$7,profiel!$A$3:$F$297,4,FALSE))))/1000*Z52*D$36)</f>
        <v>0</v>
      </c>
      <c r="AB52" s="30">
        <f t="shared" si="27"/>
        <v>5563.0616277404124</v>
      </c>
      <c r="AC52" s="35">
        <f t="shared" si="22"/>
        <v>1112.6123255480825</v>
      </c>
      <c r="AD52" s="32">
        <f t="shared" si="23"/>
        <v>0</v>
      </c>
      <c r="AE52" s="32">
        <f t="shared" ref="AE52:AE57" si="29">AE51+AD52</f>
        <v>20</v>
      </c>
      <c r="AF52" s="204">
        <f t="shared" ref="AF52:AF57" si="30">IF(AE52&lt;600,425+0.773*AE52-0.00169*AE52^2+0.00000222*AE52^3,IF(AE52&lt;735,666+(13002/(738-AE52)),IF(AE52&lt;900,545+(17820/(AE52-731)),650)))</f>
        <v>439.80176</v>
      </c>
    </row>
    <row r="53" spans="1:32" x14ac:dyDescent="0.15">
      <c r="A53" s="199">
        <f t="shared" si="0"/>
        <v>20</v>
      </c>
      <c r="B53" s="38">
        <f t="shared" si="24"/>
        <v>20</v>
      </c>
      <c r="C53" s="200">
        <f t="shared" si="25"/>
        <v>0.33333333333333331</v>
      </c>
      <c r="D53" s="36">
        <f t="shared" si="26"/>
        <v>214.67364350130407</v>
      </c>
      <c r="E53" s="36">
        <f t="shared" si="28"/>
        <v>214.24676380490655</v>
      </c>
      <c r="F53" s="37">
        <f t="shared" si="1"/>
        <v>0.29271022778522582</v>
      </c>
      <c r="G53" s="42">
        <f t="shared" si="2"/>
        <v>-14824.402820835086</v>
      </c>
      <c r="H53" s="43">
        <f t="shared" si="3"/>
        <v>-14824.402820835086</v>
      </c>
      <c r="I53" s="42">
        <f t="shared" si="4"/>
        <v>0</v>
      </c>
      <c r="J53" s="44">
        <f t="shared" si="5"/>
        <v>0</v>
      </c>
      <c r="K53" s="216">
        <f t="shared" si="6"/>
        <v>0.27807471639596454</v>
      </c>
      <c r="L53" s="42">
        <f t="shared" si="7"/>
        <v>-14804.284579821295</v>
      </c>
      <c r="M53" s="43">
        <f t="shared" si="8"/>
        <v>-14064.070350830229</v>
      </c>
      <c r="N53" s="42">
        <f t="shared" si="9"/>
        <v>0</v>
      </c>
      <c r="O53" s="44">
        <f t="shared" si="10"/>
        <v>0</v>
      </c>
      <c r="P53" s="37">
        <f t="shared" si="11"/>
        <v>0.29271022778522582</v>
      </c>
      <c r="Q53" s="42">
        <f t="shared" si="12"/>
        <v>-14824.402820835086</v>
      </c>
      <c r="R53" s="43">
        <f t="shared" si="13"/>
        <v>-14824.402820835086</v>
      </c>
      <c r="S53" s="42">
        <f t="shared" si="14"/>
        <v>0</v>
      </c>
      <c r="T53" s="44">
        <f t="shared" si="15"/>
        <v>0</v>
      </c>
      <c r="U53" s="37">
        <f t="shared" si="16"/>
        <v>0</v>
      </c>
      <c r="V53" s="42" t="e">
        <f t="shared" si="17"/>
        <v>#DIV/0!</v>
      </c>
      <c r="W53" s="43" t="e">
        <f t="shared" si="18"/>
        <v>#DIV/0!</v>
      </c>
      <c r="X53" s="42">
        <f t="shared" si="19"/>
        <v>0</v>
      </c>
      <c r="Y53" s="44">
        <f t="shared" si="20"/>
        <v>0</v>
      </c>
      <c r="Z53" s="42">
        <f t="shared" si="21"/>
        <v>6819.2301677580399</v>
      </c>
      <c r="AA53" s="44">
        <f>IF(C53&lt;C$13,0,(IF(VLOOKUP(C$7,profiel!$A$3:$F$297,2,FALSE)&gt;4,VLOOKUP($C$7,profiel!$A$3:$F$297,3,FALSE),IF(B$9="flens loodrecht op gevel",(VLOOKUP(C$7,profiel!$A$3:$F$297,6,FALSE)-2*VLOOKUP(C$7,profiel!$A$3:$F$297,4,FALSE))/2,VLOOKUP(C$7,profiel!$A$3:$F$297,4,FALSE))))/1000*Z53*D$36)</f>
        <v>0</v>
      </c>
      <c r="AB53" s="42">
        <f t="shared" si="27"/>
        <v>6819.2301677580399</v>
      </c>
      <c r="AC53" s="44">
        <f t="shared" si="22"/>
        <v>1363.8460335516081</v>
      </c>
      <c r="AD53" s="41">
        <f t="shared" si="23"/>
        <v>0</v>
      </c>
      <c r="AE53" s="41">
        <f t="shared" si="29"/>
        <v>20</v>
      </c>
      <c r="AF53" s="201">
        <f t="shared" si="30"/>
        <v>439.80176</v>
      </c>
    </row>
    <row r="54" spans="1:32" x14ac:dyDescent="0.15">
      <c r="A54" s="202">
        <f t="shared" si="0"/>
        <v>20</v>
      </c>
      <c r="B54" s="54">
        <f t="shared" si="24"/>
        <v>25</v>
      </c>
      <c r="C54" s="133">
        <f t="shared" si="25"/>
        <v>0.41666666666666669</v>
      </c>
      <c r="D54" s="30">
        <f t="shared" si="26"/>
        <v>239.70362366757516</v>
      </c>
      <c r="E54" s="30">
        <f t="shared" si="28"/>
        <v>240.77017621668909</v>
      </c>
      <c r="F54" s="31">
        <f t="shared" si="1"/>
        <v>0.29271022778522582</v>
      </c>
      <c r="G54" s="30">
        <f t="shared" si="2"/>
        <v>-11815.822034210934</v>
      </c>
      <c r="H54" s="34">
        <f t="shared" si="3"/>
        <v>-11815.822034210934</v>
      </c>
      <c r="I54" s="33">
        <f t="shared" si="4"/>
        <v>0</v>
      </c>
      <c r="J54" s="35">
        <f t="shared" si="5"/>
        <v>0</v>
      </c>
      <c r="K54" s="60">
        <f t="shared" si="6"/>
        <v>0.27807471639596454</v>
      </c>
      <c r="L54" s="30">
        <f t="shared" si="7"/>
        <v>-11796.72928214845</v>
      </c>
      <c r="M54" s="34">
        <f t="shared" si="8"/>
        <v>-11206.892818041029</v>
      </c>
      <c r="N54" s="33">
        <f t="shared" si="9"/>
        <v>0</v>
      </c>
      <c r="O54" s="35">
        <f t="shared" si="10"/>
        <v>0</v>
      </c>
      <c r="P54" s="31">
        <f t="shared" si="11"/>
        <v>0.29271022778522582</v>
      </c>
      <c r="Q54" s="30">
        <f t="shared" si="12"/>
        <v>-11815.822034210934</v>
      </c>
      <c r="R54" s="34">
        <f t="shared" si="13"/>
        <v>-11815.822034210934</v>
      </c>
      <c r="S54" s="33">
        <f t="shared" si="14"/>
        <v>0</v>
      </c>
      <c r="T54" s="35">
        <f t="shared" si="15"/>
        <v>0</v>
      </c>
      <c r="U54" s="31">
        <f t="shared" si="16"/>
        <v>0</v>
      </c>
      <c r="V54" s="30" t="e">
        <f t="shared" si="17"/>
        <v>#DIV/0!</v>
      </c>
      <c r="W54" s="34" t="e">
        <f t="shared" si="18"/>
        <v>#DIV/0!</v>
      </c>
      <c r="X54" s="33">
        <f t="shared" si="19"/>
        <v>0</v>
      </c>
      <c r="Y54" s="35">
        <f t="shared" si="20"/>
        <v>0</v>
      </c>
      <c r="Z54" s="30">
        <f t="shared" si="21"/>
        <v>7942.573341241603</v>
      </c>
      <c r="AA54" s="35">
        <f>IF(C54&lt;C$13,0,(IF(VLOOKUP(C$7,profiel!$A$3:$F$297,2,FALSE)&gt;4,VLOOKUP($C$7,profiel!$A$3:$F$297,3,FALSE),IF(B$9="flens loodrecht op gevel",(VLOOKUP(C$7,profiel!$A$3:$F$297,6,FALSE)-2*VLOOKUP(C$7,profiel!$A$3:$F$297,4,FALSE))/2,VLOOKUP(C$7,profiel!$A$3:$F$297,4,FALSE))))/1000*Z54*D$36)</f>
        <v>0</v>
      </c>
      <c r="AB54" s="30">
        <f t="shared" si="27"/>
        <v>7942.573341241603</v>
      </c>
      <c r="AC54" s="35">
        <f t="shared" si="22"/>
        <v>1588.5146682483205</v>
      </c>
      <c r="AD54" s="32">
        <f t="shared" si="23"/>
        <v>0</v>
      </c>
      <c r="AE54" s="32">
        <f>AE53+AD54</f>
        <v>20</v>
      </c>
      <c r="AF54" s="204">
        <f t="shared" si="30"/>
        <v>439.80176</v>
      </c>
    </row>
    <row r="55" spans="1:32" x14ac:dyDescent="0.15">
      <c r="A55" s="199">
        <f t="shared" si="0"/>
        <v>20</v>
      </c>
      <c r="B55" s="38">
        <f t="shared" si="24"/>
        <v>30</v>
      </c>
      <c r="C55" s="200">
        <f t="shared" si="25"/>
        <v>0.5</v>
      </c>
      <c r="D55" s="36">
        <f t="shared" si="26"/>
        <v>261.1446514959265</v>
      </c>
      <c r="E55" s="36">
        <f t="shared" si="28"/>
        <v>262.72307784792849</v>
      </c>
      <c r="F55" s="37">
        <f t="shared" si="1"/>
        <v>0.29271022778522582</v>
      </c>
      <c r="G55" s="42">
        <f t="shared" si="2"/>
        <v>-9639.2269169586616</v>
      </c>
      <c r="H55" s="43">
        <f t="shared" si="3"/>
        <v>-9639.2269169586616</v>
      </c>
      <c r="I55" s="42">
        <f t="shared" si="4"/>
        <v>0</v>
      </c>
      <c r="J55" s="44">
        <f t="shared" si="5"/>
        <v>0</v>
      </c>
      <c r="K55" s="216">
        <f t="shared" si="6"/>
        <v>0.27807471639596454</v>
      </c>
      <c r="L55" s="42">
        <f t="shared" si="7"/>
        <v>-9620.7181798454731</v>
      </c>
      <c r="M55" s="43">
        <f t="shared" si="8"/>
        <v>-9139.6822708532</v>
      </c>
      <c r="N55" s="42">
        <f t="shared" si="9"/>
        <v>0</v>
      </c>
      <c r="O55" s="44">
        <f t="shared" si="10"/>
        <v>0</v>
      </c>
      <c r="P55" s="37">
        <f t="shared" si="11"/>
        <v>0.29271022778522582</v>
      </c>
      <c r="Q55" s="42">
        <f t="shared" si="12"/>
        <v>-9639.2269169586616</v>
      </c>
      <c r="R55" s="43">
        <f t="shared" si="13"/>
        <v>-9639.2269169586616</v>
      </c>
      <c r="S55" s="42">
        <f t="shared" si="14"/>
        <v>0</v>
      </c>
      <c r="T55" s="44">
        <f t="shared" si="15"/>
        <v>0</v>
      </c>
      <c r="U55" s="37">
        <f t="shared" si="16"/>
        <v>0</v>
      </c>
      <c r="V55" s="42" t="e">
        <f t="shared" si="17"/>
        <v>#DIV/0!</v>
      </c>
      <c r="W55" s="43" t="e">
        <f t="shared" si="18"/>
        <v>#DIV/0!</v>
      </c>
      <c r="X55" s="42">
        <f t="shared" si="19"/>
        <v>0</v>
      </c>
      <c r="Y55" s="44">
        <f t="shared" si="20"/>
        <v>0</v>
      </c>
      <c r="Z55" s="42">
        <f t="shared" si="21"/>
        <v>8966.9477798080079</v>
      </c>
      <c r="AA55" s="44">
        <f>IF(C55&lt;C$13,0,(IF(VLOOKUP(C$7,profiel!$A$3:$F$297,2,FALSE)&gt;4,VLOOKUP($C$7,profiel!$A$3:$F$297,3,FALSE),IF(B$9="flens loodrecht op gevel",(VLOOKUP(C$7,profiel!$A$3:$F$297,6,FALSE)-2*VLOOKUP(C$7,profiel!$A$3:$F$297,4,FALSE))/2,VLOOKUP(C$7,profiel!$A$3:$F$297,4,FALSE))))/1000*Z55*D$36)</f>
        <v>0</v>
      </c>
      <c r="AB55" s="42">
        <f t="shared" si="27"/>
        <v>8966.9477798080079</v>
      </c>
      <c r="AC55" s="44">
        <f t="shared" si="22"/>
        <v>1793.3895559616012</v>
      </c>
      <c r="AD55" s="41">
        <f t="shared" si="23"/>
        <v>0</v>
      </c>
      <c r="AE55" s="41">
        <f t="shared" si="29"/>
        <v>20</v>
      </c>
      <c r="AF55" s="201">
        <f t="shared" si="30"/>
        <v>439.80176</v>
      </c>
    </row>
    <row r="56" spans="1:32" x14ac:dyDescent="0.15">
      <c r="A56" s="202">
        <f t="shared" si="0"/>
        <v>20</v>
      </c>
      <c r="B56" s="54">
        <f t="shared" si="24"/>
        <v>35</v>
      </c>
      <c r="C56" s="133">
        <f t="shared" si="25"/>
        <v>0.58333333333333337</v>
      </c>
      <c r="D56" s="30">
        <f t="shared" si="26"/>
        <v>279.89804499722095</v>
      </c>
      <c r="E56" s="30">
        <f t="shared" si="28"/>
        <v>281.27685530674063</v>
      </c>
      <c r="F56" s="31">
        <f t="shared" si="1"/>
        <v>0.29271022778522582</v>
      </c>
      <c r="G56" s="30">
        <f t="shared" si="2"/>
        <v>-7984.6825016262155</v>
      </c>
      <c r="H56" s="34">
        <f t="shared" si="3"/>
        <v>-7984.6825016262164</v>
      </c>
      <c r="I56" s="33">
        <f t="shared" si="4"/>
        <v>0</v>
      </c>
      <c r="J56" s="35">
        <f t="shared" si="5"/>
        <v>0</v>
      </c>
      <c r="K56" s="60">
        <f t="shared" si="6"/>
        <v>0.27807471639596454</v>
      </c>
      <c r="L56" s="30">
        <f t="shared" si="7"/>
        <v>-7966.5014040854912</v>
      </c>
      <c r="M56" s="34">
        <f t="shared" si="8"/>
        <v>-7568.1763338812161</v>
      </c>
      <c r="N56" s="33">
        <f t="shared" si="9"/>
        <v>0</v>
      </c>
      <c r="O56" s="35">
        <f t="shared" si="10"/>
        <v>0</v>
      </c>
      <c r="P56" s="31">
        <f t="shared" si="11"/>
        <v>0.29271022778522582</v>
      </c>
      <c r="Q56" s="30">
        <f t="shared" si="12"/>
        <v>-7984.6825016262155</v>
      </c>
      <c r="R56" s="34">
        <f t="shared" si="13"/>
        <v>-7984.6825016262164</v>
      </c>
      <c r="S56" s="33">
        <f t="shared" si="14"/>
        <v>0</v>
      </c>
      <c r="T56" s="35">
        <f t="shared" si="15"/>
        <v>0</v>
      </c>
      <c r="U56" s="31">
        <f t="shared" si="16"/>
        <v>0</v>
      </c>
      <c r="V56" s="30" t="e">
        <f t="shared" si="17"/>
        <v>#DIV/0!</v>
      </c>
      <c r="W56" s="34" t="e">
        <f t="shared" si="18"/>
        <v>#DIV/0!</v>
      </c>
      <c r="X56" s="33">
        <f t="shared" si="19"/>
        <v>0</v>
      </c>
      <c r="Y56" s="35">
        <f t="shared" si="20"/>
        <v>0</v>
      </c>
      <c r="Z56" s="30">
        <f t="shared" si="21"/>
        <v>9913.9720934421639</v>
      </c>
      <c r="AA56" s="35">
        <f>IF(C56&lt;C$13,0,(IF(VLOOKUP(C$7,profiel!$A$3:$F$297,2,FALSE)&gt;4,VLOOKUP($C$7,profiel!$A$3:$F$297,3,FALSE),IF(B$9="flens loodrecht op gevel",(VLOOKUP(C$7,profiel!$A$3:$F$297,6,FALSE)-2*VLOOKUP(C$7,profiel!$A$3:$F$297,4,FALSE))/2,VLOOKUP(C$7,profiel!$A$3:$F$297,4,FALSE))))/1000*Z56*D$36)</f>
        <v>0</v>
      </c>
      <c r="AB56" s="30">
        <f t="shared" si="27"/>
        <v>9913.9720934421639</v>
      </c>
      <c r="AC56" s="35">
        <f t="shared" si="22"/>
        <v>1982.7944186884326</v>
      </c>
      <c r="AD56" s="32">
        <f t="shared" si="23"/>
        <v>0</v>
      </c>
      <c r="AE56" s="32">
        <f t="shared" si="29"/>
        <v>20</v>
      </c>
      <c r="AF56" s="204">
        <f t="shared" si="30"/>
        <v>439.80176</v>
      </c>
    </row>
    <row r="57" spans="1:32" x14ac:dyDescent="0.15">
      <c r="A57" s="199">
        <f t="shared" si="0"/>
        <v>20</v>
      </c>
      <c r="B57" s="38">
        <f t="shared" si="24"/>
        <v>40</v>
      </c>
      <c r="C57" s="200">
        <f t="shared" si="25"/>
        <v>0.66666666666666663</v>
      </c>
      <c r="D57" s="36">
        <f t="shared" si="26"/>
        <v>296.56315945044241</v>
      </c>
      <c r="E57" s="36">
        <f t="shared" si="28"/>
        <v>297.28677009688857</v>
      </c>
      <c r="F57" s="37">
        <f t="shared" si="1"/>
        <v>0.29271022778522582</v>
      </c>
      <c r="G57" s="42">
        <f t="shared" si="2"/>
        <v>-6680.0325427323733</v>
      </c>
      <c r="H57" s="43">
        <f t="shared" si="3"/>
        <v>-6680.0325427323742</v>
      </c>
      <c r="I57" s="42">
        <f t="shared" si="4"/>
        <v>0</v>
      </c>
      <c r="J57" s="44">
        <f t="shared" si="5"/>
        <v>0</v>
      </c>
      <c r="K57" s="216">
        <f t="shared" si="6"/>
        <v>0.27807471639596454</v>
      </c>
      <c r="L57" s="42">
        <f t="shared" si="7"/>
        <v>-6662.0208478290415</v>
      </c>
      <c r="M57" s="43">
        <f t="shared" si="8"/>
        <v>-6328.9198054375893</v>
      </c>
      <c r="N57" s="42">
        <f t="shared" si="9"/>
        <v>0</v>
      </c>
      <c r="O57" s="44">
        <f t="shared" si="10"/>
        <v>0</v>
      </c>
      <c r="P57" s="37">
        <f t="shared" si="11"/>
        <v>0.29271022778522582</v>
      </c>
      <c r="Q57" s="42">
        <f t="shared" si="12"/>
        <v>-6680.0325427323733</v>
      </c>
      <c r="R57" s="43">
        <f t="shared" si="13"/>
        <v>-6680.0325427323742</v>
      </c>
      <c r="S57" s="42">
        <f t="shared" si="14"/>
        <v>0</v>
      </c>
      <c r="T57" s="44">
        <f t="shared" si="15"/>
        <v>0</v>
      </c>
      <c r="U57" s="37">
        <f t="shared" si="16"/>
        <v>0</v>
      </c>
      <c r="V57" s="42" t="e">
        <f t="shared" si="17"/>
        <v>#DIV/0!</v>
      </c>
      <c r="W57" s="43" t="e">
        <f t="shared" si="18"/>
        <v>#DIV/0!</v>
      </c>
      <c r="X57" s="42">
        <f t="shared" si="19"/>
        <v>0</v>
      </c>
      <c r="Y57" s="44">
        <f t="shared" si="20"/>
        <v>0</v>
      </c>
      <c r="Z57" s="42">
        <f t="shared" si="21"/>
        <v>10798.40957000376</v>
      </c>
      <c r="AA57" s="44">
        <f>IF(C57&lt;C$13,0,(IF(VLOOKUP(C$7,profiel!$A$3:$F$297,2,FALSE)&gt;4,VLOOKUP($C$7,profiel!$A$3:$F$297,3,FALSE),IF(B$9="flens loodrecht op gevel",(VLOOKUP(C$7,profiel!$A$3:$F$297,6,FALSE)-2*VLOOKUP(C$7,profiel!$A$3:$F$297,4,FALSE))/2,VLOOKUP(C$7,profiel!$A$3:$F$297,4,FALSE))))/1000*Z57*D$36)</f>
        <v>0</v>
      </c>
      <c r="AB57" s="42">
        <f t="shared" si="27"/>
        <v>10798.40957000376</v>
      </c>
      <c r="AC57" s="44">
        <f t="shared" si="22"/>
        <v>2159.6819140007519</v>
      </c>
      <c r="AD57" s="41">
        <f t="shared" si="23"/>
        <v>0</v>
      </c>
      <c r="AE57" s="41">
        <f t="shared" si="29"/>
        <v>20</v>
      </c>
      <c r="AF57" s="201">
        <f t="shared" si="30"/>
        <v>439.80176</v>
      </c>
    </row>
    <row r="58" spans="1:32" x14ac:dyDescent="0.15">
      <c r="A58" s="202">
        <f t="shared" si="0"/>
        <v>20</v>
      </c>
      <c r="B58" s="54">
        <f t="shared" si="24"/>
        <v>45</v>
      </c>
      <c r="C58" s="133">
        <f t="shared" ref="C58:C121" si="31">B58/60</f>
        <v>0.75</v>
      </c>
      <c r="D58" s="30">
        <f t="shared" ref="D58:D121" si="32">20+345*LOG10(8*C58+1)</f>
        <v>311.55882380491857</v>
      </c>
      <c r="E58" s="30">
        <f t="shared" ref="E58:E121" si="33">20+660*(1-0.687*EXP(-0.32*C58)-0.313*EXP(-3.8*C58))</f>
        <v>311.37771542887918</v>
      </c>
      <c r="F58" s="31">
        <f t="shared" si="1"/>
        <v>0.29271022778522582</v>
      </c>
      <c r="G58" s="30">
        <f t="shared" si="2"/>
        <v>-5621.8033247555977</v>
      </c>
      <c r="H58" s="34">
        <f t="shared" si="3"/>
        <v>-5621.8033247555977</v>
      </c>
      <c r="I58" s="33">
        <f t="shared" si="4"/>
        <v>0</v>
      </c>
      <c r="J58" s="35">
        <f t="shared" si="5"/>
        <v>0</v>
      </c>
      <c r="K58" s="60">
        <f t="shared" si="6"/>
        <v>0.27807471639596454</v>
      </c>
      <c r="L58" s="30">
        <f t="shared" si="7"/>
        <v>-5603.8590055921713</v>
      </c>
      <c r="M58" s="34">
        <f t="shared" si="8"/>
        <v>-5323.6660553125621</v>
      </c>
      <c r="N58" s="33">
        <f t="shared" si="9"/>
        <v>0</v>
      </c>
      <c r="O58" s="35">
        <f t="shared" si="10"/>
        <v>0</v>
      </c>
      <c r="P58" s="31">
        <f t="shared" si="11"/>
        <v>0.29271022778522582</v>
      </c>
      <c r="Q58" s="30">
        <f t="shared" si="12"/>
        <v>-5621.8033247555977</v>
      </c>
      <c r="R58" s="34">
        <f t="shared" si="13"/>
        <v>-5621.8033247555977</v>
      </c>
      <c r="S58" s="33">
        <f t="shared" si="14"/>
        <v>0</v>
      </c>
      <c r="T58" s="35">
        <f t="shared" si="15"/>
        <v>0</v>
      </c>
      <c r="U58" s="31">
        <f t="shared" si="16"/>
        <v>0</v>
      </c>
      <c r="V58" s="30" t="e">
        <f t="shared" si="17"/>
        <v>#DIV/0!</v>
      </c>
      <c r="W58" s="34" t="e">
        <f t="shared" si="18"/>
        <v>#DIV/0!</v>
      </c>
      <c r="X58" s="33">
        <f t="shared" si="19"/>
        <v>0</v>
      </c>
      <c r="Y58" s="35">
        <f t="shared" si="20"/>
        <v>0</v>
      </c>
      <c r="Z58" s="30">
        <f t="shared" si="21"/>
        <v>11630.858244949746</v>
      </c>
      <c r="AA58" s="35">
        <f>IF(C58&lt;C$13,0,(IF(VLOOKUP(C$7,profiel!$A$3:$F$297,2,FALSE)&gt;4,VLOOKUP($C$7,profiel!$A$3:$F$297,3,FALSE),IF(B$9="flens loodrecht op gevel",(VLOOKUP(C$7,profiel!$A$3:$F$297,6,FALSE)-2*VLOOKUP(C$7,profiel!$A$3:$F$297,4,FALSE))/2,VLOOKUP(C$7,profiel!$A$3:$F$297,4,FALSE))))/1000*Z58*D$36)</f>
        <v>0</v>
      </c>
      <c r="AB58" s="30">
        <f t="shared" si="27"/>
        <v>11630.858244949746</v>
      </c>
      <c r="AC58" s="35">
        <f t="shared" si="22"/>
        <v>2326.1716489899491</v>
      </c>
      <c r="AD58" s="32">
        <f t="shared" si="23"/>
        <v>0</v>
      </c>
      <c r="AE58" s="32">
        <f t="shared" ref="AE58:AE121" si="34">AE57+AD58</f>
        <v>20</v>
      </c>
      <c r="AF58" s="204">
        <f t="shared" ref="AF58:AF121" si="35">IF(AE58&lt;600,425+0.773*AE58-0.00169*AE58^2+0.00000222*AE58^3,IF(AE58&lt;735,666+(13002/(738-AE58)),IF(AE58&lt;900,545+(17820/(AE58-731)),650)))</f>
        <v>439.80176</v>
      </c>
    </row>
    <row r="59" spans="1:32" x14ac:dyDescent="0.15">
      <c r="A59" s="199">
        <f t="shared" si="0"/>
        <v>20</v>
      </c>
      <c r="B59" s="38">
        <f t="shared" si="24"/>
        <v>50</v>
      </c>
      <c r="C59" s="200">
        <f t="shared" si="31"/>
        <v>0.83333333333333337</v>
      </c>
      <c r="D59" s="36">
        <f t="shared" si="32"/>
        <v>325.18927054778601</v>
      </c>
      <c r="E59" s="36">
        <f t="shared" si="33"/>
        <v>324.00669762655468</v>
      </c>
      <c r="F59" s="37">
        <f t="shared" si="1"/>
        <v>0.29271022778522582</v>
      </c>
      <c r="G59" s="42">
        <f t="shared" si="2"/>
        <v>-4743.961146842752</v>
      </c>
      <c r="H59" s="43">
        <f t="shared" si="3"/>
        <v>-4743.961146842752</v>
      </c>
      <c r="I59" s="42">
        <f t="shared" si="4"/>
        <v>0</v>
      </c>
      <c r="J59" s="44">
        <f t="shared" si="5"/>
        <v>0</v>
      </c>
      <c r="K59" s="216">
        <f t="shared" si="6"/>
        <v>0.27807471639596454</v>
      </c>
      <c r="L59" s="42">
        <f t="shared" si="7"/>
        <v>-4726.016297590626</v>
      </c>
      <c r="M59" s="43">
        <f t="shared" si="8"/>
        <v>-4489.7154827110953</v>
      </c>
      <c r="N59" s="42">
        <f t="shared" si="9"/>
        <v>0</v>
      </c>
      <c r="O59" s="44">
        <f t="shared" si="10"/>
        <v>0</v>
      </c>
      <c r="P59" s="37">
        <f t="shared" si="11"/>
        <v>0.29271022778522582</v>
      </c>
      <c r="Q59" s="42">
        <f t="shared" si="12"/>
        <v>-4743.961146842752</v>
      </c>
      <c r="R59" s="43">
        <f t="shared" si="13"/>
        <v>-4743.961146842752</v>
      </c>
      <c r="S59" s="42">
        <f t="shared" si="14"/>
        <v>0</v>
      </c>
      <c r="T59" s="44">
        <f t="shared" si="15"/>
        <v>0</v>
      </c>
      <c r="U59" s="37">
        <f t="shared" si="16"/>
        <v>0</v>
      </c>
      <c r="V59" s="42" t="e">
        <f t="shared" si="17"/>
        <v>#DIV/0!</v>
      </c>
      <c r="W59" s="43" t="e">
        <f t="shared" si="18"/>
        <v>#DIV/0!</v>
      </c>
      <c r="X59" s="42">
        <f t="shared" si="19"/>
        <v>0</v>
      </c>
      <c r="Y59" s="44">
        <f t="shared" si="20"/>
        <v>0</v>
      </c>
      <c r="Z59" s="42">
        <f t="shared" si="21"/>
        <v>12419.225146001208</v>
      </c>
      <c r="AA59" s="44">
        <f>IF(C59&lt;C$13,0,(IF(VLOOKUP(C$7,profiel!$A$3:$F$297,2,FALSE)&gt;4,VLOOKUP($C$7,profiel!$A$3:$F$297,3,FALSE),IF(B$9="flens loodrecht op gevel",(VLOOKUP(C$7,profiel!$A$3:$F$297,6,FALSE)-2*VLOOKUP(C$7,profiel!$A$3:$F$297,4,FALSE))/2,VLOOKUP(C$7,profiel!$A$3:$F$297,4,FALSE))))/1000*Z59*D$36)</f>
        <v>0</v>
      </c>
      <c r="AB59" s="42">
        <f t="shared" si="27"/>
        <v>12419.225146001208</v>
      </c>
      <c r="AC59" s="44">
        <f t="shared" si="22"/>
        <v>2483.8450292002417</v>
      </c>
      <c r="AD59" s="41">
        <f t="shared" si="23"/>
        <v>0</v>
      </c>
      <c r="AE59" s="41">
        <f t="shared" si="34"/>
        <v>20</v>
      </c>
      <c r="AF59" s="201">
        <f t="shared" si="35"/>
        <v>439.80176</v>
      </c>
    </row>
    <row r="60" spans="1:32" x14ac:dyDescent="0.15">
      <c r="A60" s="202">
        <f t="shared" si="0"/>
        <v>20</v>
      </c>
      <c r="B60" s="54">
        <f t="shared" si="24"/>
        <v>55</v>
      </c>
      <c r="C60" s="133">
        <f t="shared" si="31"/>
        <v>0.91666666666666663</v>
      </c>
      <c r="D60" s="30">
        <f t="shared" si="32"/>
        <v>337.68247011356942</v>
      </c>
      <c r="E60" s="30">
        <f t="shared" si="33"/>
        <v>335.50835965590608</v>
      </c>
      <c r="F60" s="31">
        <f t="shared" si="1"/>
        <v>0.29271022778522582</v>
      </c>
      <c r="G60" s="30">
        <f t="shared" si="2"/>
        <v>-4002.3292608262473</v>
      </c>
      <c r="H60" s="34">
        <f t="shared" si="3"/>
        <v>-4002.3292608262477</v>
      </c>
      <c r="I60" s="33">
        <f t="shared" si="4"/>
        <v>0</v>
      </c>
      <c r="J60" s="35">
        <f t="shared" si="5"/>
        <v>0</v>
      </c>
      <c r="K60" s="60">
        <f t="shared" si="6"/>
        <v>0.27807471639596454</v>
      </c>
      <c r="L60" s="30">
        <f t="shared" si="7"/>
        <v>-3984.337645026686</v>
      </c>
      <c r="M60" s="34">
        <f t="shared" si="8"/>
        <v>-3785.120762775352</v>
      </c>
      <c r="N60" s="33">
        <f t="shared" si="9"/>
        <v>0</v>
      </c>
      <c r="O60" s="35">
        <f t="shared" si="10"/>
        <v>0</v>
      </c>
      <c r="P60" s="31">
        <f t="shared" si="11"/>
        <v>0.29271022778522582</v>
      </c>
      <c r="Q60" s="30">
        <f t="shared" si="12"/>
        <v>-4002.3292608262473</v>
      </c>
      <c r="R60" s="34">
        <f t="shared" si="13"/>
        <v>-4002.3292608262477</v>
      </c>
      <c r="S60" s="33">
        <f t="shared" si="14"/>
        <v>0</v>
      </c>
      <c r="T60" s="35">
        <f t="shared" si="15"/>
        <v>0</v>
      </c>
      <c r="U60" s="31">
        <f t="shared" si="16"/>
        <v>0</v>
      </c>
      <c r="V60" s="30" t="e">
        <f t="shared" si="17"/>
        <v>#DIV/0!</v>
      </c>
      <c r="W60" s="34" t="e">
        <f t="shared" si="18"/>
        <v>#DIV/0!</v>
      </c>
      <c r="X60" s="33">
        <f t="shared" si="19"/>
        <v>0</v>
      </c>
      <c r="Y60" s="35">
        <f t="shared" si="20"/>
        <v>0</v>
      </c>
      <c r="Z60" s="30">
        <f t="shared" si="21"/>
        <v>13169.593186806262</v>
      </c>
      <c r="AA60" s="35">
        <f>IF(C60&lt;C$13,0,(IF(VLOOKUP(C$7,profiel!$A$3:$F$297,2,FALSE)&gt;4,VLOOKUP($C$7,profiel!$A$3:$F$297,3,FALSE),IF(B$9="flens loodrecht op gevel",(VLOOKUP(C$7,profiel!$A$3:$F$297,6,FALSE)-2*VLOOKUP(C$7,profiel!$A$3:$F$297,4,FALSE))/2,VLOOKUP(C$7,profiel!$A$3:$F$297,4,FALSE))))/1000*Z60*D$36)</f>
        <v>0</v>
      </c>
      <c r="AB60" s="30">
        <f t="shared" si="27"/>
        <v>13169.593186806262</v>
      </c>
      <c r="AC60" s="35">
        <f t="shared" si="22"/>
        <v>2633.9186373612524</v>
      </c>
      <c r="AD60" s="32">
        <f t="shared" si="23"/>
        <v>0</v>
      </c>
      <c r="AE60" s="32">
        <f t="shared" si="34"/>
        <v>20</v>
      </c>
      <c r="AF60" s="204">
        <f t="shared" si="35"/>
        <v>439.80176</v>
      </c>
    </row>
    <row r="61" spans="1:32" ht="12" customHeight="1" x14ac:dyDescent="0.15">
      <c r="A61" s="199">
        <f t="shared" si="0"/>
        <v>20</v>
      </c>
      <c r="B61" s="38">
        <f t="shared" si="24"/>
        <v>60</v>
      </c>
      <c r="C61" s="200">
        <f t="shared" si="31"/>
        <v>1</v>
      </c>
      <c r="D61" s="36">
        <f t="shared" si="32"/>
        <v>349.21366575656708</v>
      </c>
      <c r="E61" s="36">
        <f t="shared" si="33"/>
        <v>346.12814956000028</v>
      </c>
      <c r="F61" s="37">
        <f t="shared" si="1"/>
        <v>0.29271022778522582</v>
      </c>
      <c r="G61" s="42">
        <f t="shared" si="2"/>
        <v>-3366.2035080584778</v>
      </c>
      <c r="H61" s="43">
        <f t="shared" si="3"/>
        <v>-3366.2035080584783</v>
      </c>
      <c r="I61" s="42">
        <f t="shared" si="4"/>
        <v>0</v>
      </c>
      <c r="J61" s="44">
        <f t="shared" si="5"/>
        <v>0</v>
      </c>
      <c r="K61" s="216">
        <f t="shared" si="6"/>
        <v>0.27807471639596454</v>
      </c>
      <c r="L61" s="42">
        <f t="shared" si="7"/>
        <v>-3348.133154366948</v>
      </c>
      <c r="M61" s="43">
        <f t="shared" si="8"/>
        <v>-3180.7264966486009</v>
      </c>
      <c r="N61" s="42">
        <f t="shared" si="9"/>
        <v>0</v>
      </c>
      <c r="O61" s="44">
        <f t="shared" si="10"/>
        <v>0</v>
      </c>
      <c r="P61" s="37">
        <f t="shared" si="11"/>
        <v>0.29271022778522582</v>
      </c>
      <c r="Q61" s="42">
        <f t="shared" si="12"/>
        <v>-3366.2035080584778</v>
      </c>
      <c r="R61" s="43">
        <f t="shared" si="13"/>
        <v>-3366.2035080584783</v>
      </c>
      <c r="S61" s="42">
        <f t="shared" si="14"/>
        <v>0</v>
      </c>
      <c r="T61" s="44">
        <f t="shared" si="15"/>
        <v>0</v>
      </c>
      <c r="U61" s="37">
        <f t="shared" si="16"/>
        <v>0</v>
      </c>
      <c r="V61" s="42" t="e">
        <f t="shared" si="17"/>
        <v>#DIV/0!</v>
      </c>
      <c r="W61" s="43" t="e">
        <f t="shared" si="18"/>
        <v>#DIV/0!</v>
      </c>
      <c r="X61" s="42">
        <f t="shared" si="19"/>
        <v>0</v>
      </c>
      <c r="Y61" s="44">
        <f t="shared" si="20"/>
        <v>0</v>
      </c>
      <c r="Z61" s="42">
        <f t="shared" si="21"/>
        <v>13886.760102445556</v>
      </c>
      <c r="AA61" s="44">
        <f>IF(C61&lt;C$13,0,(IF(VLOOKUP(C$7,profiel!$A$3:$F$297,2,FALSE)&gt;4,VLOOKUP($C$7,profiel!$A$3:$F$297,3,FALSE),IF(B$9="flens loodrecht op gevel",(VLOOKUP(C$7,profiel!$A$3:$F$297,6,FALSE)-2*VLOOKUP(C$7,profiel!$A$3:$F$297,4,FALSE))/2,VLOOKUP(C$7,profiel!$A$3:$F$297,4,FALSE))))/1000*Z61*D$36)</f>
        <v>0</v>
      </c>
      <c r="AB61" s="42">
        <f t="shared" si="27"/>
        <v>13886.760102445556</v>
      </c>
      <c r="AC61" s="44">
        <f t="shared" si="22"/>
        <v>2777.3520204891111</v>
      </c>
      <c r="AD61" s="41">
        <f t="shared" si="23"/>
        <v>0</v>
      </c>
      <c r="AE61" s="41">
        <f t="shared" si="34"/>
        <v>20</v>
      </c>
      <c r="AF61" s="201">
        <f t="shared" si="35"/>
        <v>439.80176</v>
      </c>
    </row>
    <row r="62" spans="1:32" s="8" customFormat="1" ht="12" customHeight="1" x14ac:dyDescent="0.15">
      <c r="A62" s="202">
        <f t="shared" si="0"/>
        <v>20</v>
      </c>
      <c r="B62" s="54">
        <f t="shared" si="24"/>
        <v>65</v>
      </c>
      <c r="C62" s="133">
        <f t="shared" si="31"/>
        <v>1.0833333333333333</v>
      </c>
      <c r="D62" s="30">
        <f t="shared" si="32"/>
        <v>359.92047639685632</v>
      </c>
      <c r="E62" s="30">
        <f t="shared" si="33"/>
        <v>356.04648726757108</v>
      </c>
      <c r="F62" s="31">
        <f t="shared" si="1"/>
        <v>0.29271022778522582</v>
      </c>
      <c r="G62" s="30">
        <f t="shared" si="2"/>
        <v>-2813.559901233391</v>
      </c>
      <c r="H62" s="34">
        <f t="shared" si="3"/>
        <v>-2813.559901233391</v>
      </c>
      <c r="I62" s="33">
        <f t="shared" si="4"/>
        <v>0</v>
      </c>
      <c r="J62" s="35">
        <f t="shared" si="5"/>
        <v>0</v>
      </c>
      <c r="K62" s="60">
        <f t="shared" si="6"/>
        <v>0.27807471639596454</v>
      </c>
      <c r="L62" s="30">
        <f t="shared" si="7"/>
        <v>-2795.3885060386397</v>
      </c>
      <c r="M62" s="34">
        <f t="shared" si="8"/>
        <v>-2655.6190807367079</v>
      </c>
      <c r="N62" s="33">
        <f t="shared" si="9"/>
        <v>0</v>
      </c>
      <c r="O62" s="35">
        <f t="shared" si="10"/>
        <v>0</v>
      </c>
      <c r="P62" s="31">
        <f t="shared" si="11"/>
        <v>0.29271022778522582</v>
      </c>
      <c r="Q62" s="30">
        <f t="shared" si="12"/>
        <v>-2813.559901233391</v>
      </c>
      <c r="R62" s="34">
        <f t="shared" si="13"/>
        <v>-2813.559901233391</v>
      </c>
      <c r="S62" s="33">
        <f t="shared" si="14"/>
        <v>0</v>
      </c>
      <c r="T62" s="35">
        <f t="shared" si="15"/>
        <v>0</v>
      </c>
      <c r="U62" s="31">
        <f t="shared" si="16"/>
        <v>0</v>
      </c>
      <c r="V62" s="30" t="e">
        <f t="shared" si="17"/>
        <v>#DIV/0!</v>
      </c>
      <c r="W62" s="34" t="e">
        <f t="shared" si="18"/>
        <v>#DIV/0!</v>
      </c>
      <c r="X62" s="33">
        <f t="shared" si="19"/>
        <v>0</v>
      </c>
      <c r="Y62" s="35">
        <f t="shared" si="20"/>
        <v>0</v>
      </c>
      <c r="Z62" s="30">
        <f t="shared" si="21"/>
        <v>14574.588968046086</v>
      </c>
      <c r="AA62" s="35">
        <f>IF(C62&lt;C$13,0,(IF(VLOOKUP(C$7,profiel!$A$3:$F$297,2,FALSE)&gt;4,VLOOKUP($C$7,profiel!$A$3:$F$297,3,FALSE),IF(B$9="flens loodrecht op gevel",(VLOOKUP(C$7,profiel!$A$3:$F$297,6,FALSE)-2*VLOOKUP(C$7,profiel!$A$3:$F$297,4,FALSE))/2,VLOOKUP(C$7,profiel!$A$3:$F$297,4,FALSE))))/1000*Z62*D$36)</f>
        <v>0</v>
      </c>
      <c r="AB62" s="30">
        <f t="shared" si="27"/>
        <v>14574.588968046086</v>
      </c>
      <c r="AC62" s="35">
        <f t="shared" si="22"/>
        <v>2914.9177936092174</v>
      </c>
      <c r="AD62" s="32">
        <f t="shared" si="23"/>
        <v>0</v>
      </c>
      <c r="AE62" s="32">
        <f t="shared" si="34"/>
        <v>20</v>
      </c>
      <c r="AF62" s="204">
        <f t="shared" si="35"/>
        <v>439.80176</v>
      </c>
    </row>
    <row r="63" spans="1:32" ht="12" customHeight="1" x14ac:dyDescent="0.15">
      <c r="A63" s="199">
        <f t="shared" si="0"/>
        <v>20</v>
      </c>
      <c r="B63" s="38">
        <f t="shared" si="24"/>
        <v>70</v>
      </c>
      <c r="C63" s="200">
        <f t="shared" si="31"/>
        <v>1.1666666666666667</v>
      </c>
      <c r="D63" s="36">
        <f t="shared" si="32"/>
        <v>369.91295149454055</v>
      </c>
      <c r="E63" s="36">
        <f t="shared" si="33"/>
        <v>365.39637302393731</v>
      </c>
      <c r="F63" s="37">
        <f t="shared" si="1"/>
        <v>0.29271022778522582</v>
      </c>
      <c r="G63" s="42">
        <f t="shared" si="2"/>
        <v>-2328.1763318786439</v>
      </c>
      <c r="H63" s="43">
        <f t="shared" si="3"/>
        <v>-2328.1763318786439</v>
      </c>
      <c r="I63" s="42">
        <f t="shared" si="4"/>
        <v>0</v>
      </c>
      <c r="J63" s="44">
        <f t="shared" si="5"/>
        <v>0</v>
      </c>
      <c r="K63" s="216">
        <f t="shared" si="6"/>
        <v>0.27807471639596454</v>
      </c>
      <c r="L63" s="42">
        <f t="shared" si="7"/>
        <v>-2309.8883010846289</v>
      </c>
      <c r="M63" s="43">
        <f t="shared" si="8"/>
        <v>-2194.3938860303974</v>
      </c>
      <c r="N63" s="42">
        <f t="shared" si="9"/>
        <v>0</v>
      </c>
      <c r="O63" s="44">
        <f t="shared" si="10"/>
        <v>0</v>
      </c>
      <c r="P63" s="37">
        <f t="shared" si="11"/>
        <v>0.29271022778522582</v>
      </c>
      <c r="Q63" s="42">
        <f t="shared" si="12"/>
        <v>-2328.1763318786439</v>
      </c>
      <c r="R63" s="43">
        <f t="shared" si="13"/>
        <v>-2328.1763318786439</v>
      </c>
      <c r="S63" s="42">
        <f t="shared" si="14"/>
        <v>0</v>
      </c>
      <c r="T63" s="44">
        <f t="shared" si="15"/>
        <v>0</v>
      </c>
      <c r="U63" s="37">
        <f t="shared" si="16"/>
        <v>0</v>
      </c>
      <c r="V63" s="42" t="e">
        <f t="shared" si="17"/>
        <v>#DIV/0!</v>
      </c>
      <c r="W63" s="43" t="e">
        <f t="shared" si="18"/>
        <v>#DIV/0!</v>
      </c>
      <c r="X63" s="42">
        <f t="shared" si="19"/>
        <v>0</v>
      </c>
      <c r="Y63" s="44">
        <f t="shared" si="20"/>
        <v>0</v>
      </c>
      <c r="Z63" s="42">
        <f t="shared" si="21"/>
        <v>15236.244850022282</v>
      </c>
      <c r="AA63" s="44">
        <f>IF(C63&lt;C$13,0,(IF(VLOOKUP(C$7,profiel!$A$3:$F$297,2,FALSE)&gt;4,VLOOKUP($C$7,profiel!$A$3:$F$297,3,FALSE),IF(B$9="flens loodrecht op gevel",(VLOOKUP(C$7,profiel!$A$3:$F$297,6,FALSE)-2*VLOOKUP(C$7,profiel!$A$3:$F$297,4,FALSE))/2,VLOOKUP(C$7,profiel!$A$3:$F$297,4,FALSE))))/1000*Z63*D$36)</f>
        <v>0</v>
      </c>
      <c r="AB63" s="42">
        <f t="shared" si="27"/>
        <v>15236.244850022282</v>
      </c>
      <c r="AC63" s="44">
        <f t="shared" si="22"/>
        <v>3047.2489700044566</v>
      </c>
      <c r="AD63" s="41">
        <f t="shared" si="23"/>
        <v>0</v>
      </c>
      <c r="AE63" s="41">
        <f t="shared" si="34"/>
        <v>20</v>
      </c>
      <c r="AF63" s="201">
        <f t="shared" si="35"/>
        <v>439.80176</v>
      </c>
    </row>
    <row r="64" spans="1:32" ht="12" customHeight="1" x14ac:dyDescent="0.15">
      <c r="A64" s="202">
        <f t="shared" si="0"/>
        <v>20</v>
      </c>
      <c r="B64" s="54">
        <f t="shared" si="24"/>
        <v>75</v>
      </c>
      <c r="C64" s="133">
        <f t="shared" si="31"/>
        <v>1.25</v>
      </c>
      <c r="D64" s="30">
        <f t="shared" si="32"/>
        <v>379.2804763795877</v>
      </c>
      <c r="E64" s="30">
        <f t="shared" si="33"/>
        <v>374.27621753145968</v>
      </c>
      <c r="F64" s="31">
        <f t="shared" si="1"/>
        <v>0.29271022778522582</v>
      </c>
      <c r="G64" s="30">
        <f t="shared" si="2"/>
        <v>-1897.8309812409361</v>
      </c>
      <c r="H64" s="34">
        <f t="shared" si="3"/>
        <v>-1897.8309812409361</v>
      </c>
      <c r="I64" s="33">
        <f t="shared" si="4"/>
        <v>0</v>
      </c>
      <c r="J64" s="35">
        <f t="shared" si="5"/>
        <v>0</v>
      </c>
      <c r="K64" s="60">
        <f t="shared" si="6"/>
        <v>0.27807471639596454</v>
      </c>
      <c r="L64" s="30">
        <f t="shared" si="7"/>
        <v>-1879.4154690569599</v>
      </c>
      <c r="M64" s="34">
        <f t="shared" si="8"/>
        <v>-1785.444695604112</v>
      </c>
      <c r="N64" s="33">
        <f t="shared" si="9"/>
        <v>0</v>
      </c>
      <c r="O64" s="35">
        <f t="shared" si="10"/>
        <v>0</v>
      </c>
      <c r="P64" s="31">
        <f t="shared" si="11"/>
        <v>0.29271022778522582</v>
      </c>
      <c r="Q64" s="30">
        <f t="shared" si="12"/>
        <v>-1897.8309812409361</v>
      </c>
      <c r="R64" s="34">
        <f t="shared" si="13"/>
        <v>-1897.8309812409361</v>
      </c>
      <c r="S64" s="33">
        <f t="shared" si="14"/>
        <v>0</v>
      </c>
      <c r="T64" s="35">
        <f t="shared" si="15"/>
        <v>0</v>
      </c>
      <c r="U64" s="31">
        <f t="shared" si="16"/>
        <v>0</v>
      </c>
      <c r="V64" s="30" t="e">
        <f t="shared" si="17"/>
        <v>#DIV/0!</v>
      </c>
      <c r="W64" s="34" t="e">
        <f t="shared" si="18"/>
        <v>#DIV/0!</v>
      </c>
      <c r="X64" s="33">
        <f t="shared" si="19"/>
        <v>0</v>
      </c>
      <c r="Y64" s="35">
        <f t="shared" si="20"/>
        <v>0</v>
      </c>
      <c r="Z64" s="30">
        <f t="shared" si="21"/>
        <v>15874.359681908441</v>
      </c>
      <c r="AA64" s="35">
        <f>IF(C64&lt;C$13,0,(IF(VLOOKUP(C$7,profiel!$A$3:$F$297,2,FALSE)&gt;4,VLOOKUP($C$7,profiel!$A$3:$F$297,3,FALSE),IF(B$9="flens loodrecht op gevel",(VLOOKUP(C$7,profiel!$A$3:$F$297,6,FALSE)-2*VLOOKUP(C$7,profiel!$A$3:$F$297,4,FALSE))/2,VLOOKUP(C$7,profiel!$A$3:$F$297,4,FALSE))))/1000*Z64*D$36)</f>
        <v>0</v>
      </c>
      <c r="AB64" s="30">
        <f t="shared" si="27"/>
        <v>15874.359681908441</v>
      </c>
      <c r="AC64" s="35">
        <f t="shared" si="22"/>
        <v>3174.8719363816881</v>
      </c>
      <c r="AD64" s="32">
        <f t="shared" si="23"/>
        <v>0</v>
      </c>
      <c r="AE64" s="32">
        <f t="shared" si="34"/>
        <v>20</v>
      </c>
      <c r="AF64" s="204">
        <f t="shared" si="35"/>
        <v>439.80176</v>
      </c>
    </row>
    <row r="65" spans="1:32" ht="12" customHeight="1" x14ac:dyDescent="0.15">
      <c r="A65" s="199">
        <f t="shared" si="0"/>
        <v>20</v>
      </c>
      <c r="B65" s="38">
        <f t="shared" si="24"/>
        <v>80</v>
      </c>
      <c r="C65" s="200">
        <f t="shared" si="31"/>
        <v>1.3333333333333333</v>
      </c>
      <c r="D65" s="36">
        <f t="shared" si="32"/>
        <v>388.0966424225615</v>
      </c>
      <c r="E65" s="36">
        <f t="shared" si="33"/>
        <v>382.75919072482066</v>
      </c>
      <c r="F65" s="37">
        <f t="shared" si="1"/>
        <v>0.29271022778522582</v>
      </c>
      <c r="G65" s="42">
        <f t="shared" si="2"/>
        <v>-1513.1344588096999</v>
      </c>
      <c r="H65" s="43">
        <f t="shared" si="3"/>
        <v>-1513.1344588096999</v>
      </c>
      <c r="I65" s="42">
        <f t="shared" si="4"/>
        <v>0</v>
      </c>
      <c r="J65" s="44">
        <f t="shared" si="5"/>
        <v>0</v>
      </c>
      <c r="K65" s="216">
        <f t="shared" si="6"/>
        <v>0.27807471639596454</v>
      </c>
      <c r="L65" s="42">
        <f t="shared" si="7"/>
        <v>-1494.5840341818011</v>
      </c>
      <c r="M65" s="43">
        <f t="shared" si="8"/>
        <v>-1419.854832472711</v>
      </c>
      <c r="N65" s="42">
        <f t="shared" si="9"/>
        <v>0</v>
      </c>
      <c r="O65" s="44">
        <f t="shared" si="10"/>
        <v>0</v>
      </c>
      <c r="P65" s="37">
        <f t="shared" si="11"/>
        <v>0.29271022778522582</v>
      </c>
      <c r="Q65" s="42">
        <f t="shared" si="12"/>
        <v>-1513.1344588096999</v>
      </c>
      <c r="R65" s="43">
        <f t="shared" si="13"/>
        <v>-1513.1344588096999</v>
      </c>
      <c r="S65" s="42">
        <f t="shared" si="14"/>
        <v>0</v>
      </c>
      <c r="T65" s="44">
        <f t="shared" si="15"/>
        <v>0</v>
      </c>
      <c r="U65" s="37">
        <f t="shared" si="16"/>
        <v>0</v>
      </c>
      <c r="V65" s="42" t="e">
        <f t="shared" si="17"/>
        <v>#DIV/0!</v>
      </c>
      <c r="W65" s="43" t="e">
        <f t="shared" si="18"/>
        <v>#DIV/0!</v>
      </c>
      <c r="X65" s="42">
        <f t="shared" si="19"/>
        <v>0</v>
      </c>
      <c r="Y65" s="44">
        <f t="shared" si="20"/>
        <v>0</v>
      </c>
      <c r="Z65" s="42">
        <f t="shared" si="21"/>
        <v>16491.150255724053</v>
      </c>
      <c r="AA65" s="44">
        <f>IF(C65&lt;C$13,0,(IF(VLOOKUP(C$7,profiel!$A$3:$F$297,2,FALSE)&gt;4,VLOOKUP($C$7,profiel!$A$3:$F$297,3,FALSE),IF(B$9="flens loodrecht op gevel",(VLOOKUP(C$7,profiel!$A$3:$F$297,6,FALSE)-2*VLOOKUP(C$7,profiel!$A$3:$F$297,4,FALSE))/2,VLOOKUP(C$7,profiel!$A$3:$F$297,4,FALSE))))/1000*Z65*D$36)</f>
        <v>0</v>
      </c>
      <c r="AB65" s="42">
        <f t="shared" si="27"/>
        <v>16491.150255724053</v>
      </c>
      <c r="AC65" s="44">
        <f t="shared" si="22"/>
        <v>3298.2300511448107</v>
      </c>
      <c r="AD65" s="41">
        <f t="shared" si="23"/>
        <v>0</v>
      </c>
      <c r="AE65" s="41">
        <f t="shared" si="34"/>
        <v>20</v>
      </c>
      <c r="AF65" s="201">
        <f t="shared" si="35"/>
        <v>439.80176</v>
      </c>
    </row>
    <row r="66" spans="1:32" ht="12" customHeight="1" x14ac:dyDescent="0.15">
      <c r="A66" s="202">
        <f t="shared" si="0"/>
        <v>20</v>
      </c>
      <c r="B66" s="54">
        <f t="shared" si="24"/>
        <v>85</v>
      </c>
      <c r="C66" s="133">
        <f t="shared" si="31"/>
        <v>1.4166666666666667</v>
      </c>
      <c r="D66" s="30">
        <f t="shared" si="32"/>
        <v>396.42276192482973</v>
      </c>
      <c r="E66" s="30">
        <f t="shared" si="33"/>
        <v>390.90003408737726</v>
      </c>
      <c r="F66" s="31">
        <f t="shared" si="1"/>
        <v>0.29271022778522582</v>
      </c>
      <c r="G66" s="30">
        <f t="shared" si="2"/>
        <v>-1166.7496090045743</v>
      </c>
      <c r="H66" s="34">
        <f t="shared" si="3"/>
        <v>-1166.7496090045743</v>
      </c>
      <c r="I66" s="33">
        <f t="shared" si="4"/>
        <v>0</v>
      </c>
      <c r="J66" s="35">
        <f t="shared" si="5"/>
        <v>0</v>
      </c>
      <c r="K66" s="60">
        <f t="shared" si="6"/>
        <v>0.27807471639596454</v>
      </c>
      <c r="L66" s="30">
        <f t="shared" si="7"/>
        <v>-1148.0593289629196</v>
      </c>
      <c r="M66" s="34">
        <f t="shared" si="8"/>
        <v>-1090.6563625147735</v>
      </c>
      <c r="N66" s="33">
        <f t="shared" si="9"/>
        <v>0</v>
      </c>
      <c r="O66" s="35">
        <f t="shared" si="10"/>
        <v>0</v>
      </c>
      <c r="P66" s="31">
        <f t="shared" si="11"/>
        <v>0.29271022778522582</v>
      </c>
      <c r="Q66" s="30">
        <f t="shared" si="12"/>
        <v>-1166.7496090045743</v>
      </c>
      <c r="R66" s="34">
        <f t="shared" si="13"/>
        <v>-1166.7496090045743</v>
      </c>
      <c r="S66" s="33">
        <f t="shared" si="14"/>
        <v>0</v>
      </c>
      <c r="T66" s="35">
        <f t="shared" si="15"/>
        <v>0</v>
      </c>
      <c r="U66" s="31">
        <f t="shared" si="16"/>
        <v>0</v>
      </c>
      <c r="V66" s="30" t="e">
        <f t="shared" si="17"/>
        <v>#DIV/0!</v>
      </c>
      <c r="W66" s="34" t="e">
        <f t="shared" si="18"/>
        <v>#DIV/0!</v>
      </c>
      <c r="X66" s="33">
        <f t="shared" si="19"/>
        <v>0</v>
      </c>
      <c r="Y66" s="35">
        <f t="shared" si="20"/>
        <v>0</v>
      </c>
      <c r="Z66" s="30">
        <f t="shared" si="21"/>
        <v>17088.504637976952</v>
      </c>
      <c r="AA66" s="35">
        <f>IF(C66&lt;C$13,0,(IF(VLOOKUP(C$7,profiel!$A$3:$F$297,2,FALSE)&gt;4,VLOOKUP($C$7,profiel!$A$3:$F$297,3,FALSE),IF(B$9="flens loodrecht op gevel",(VLOOKUP(C$7,profiel!$A$3:$F$297,6,FALSE)-2*VLOOKUP(C$7,profiel!$A$3:$F$297,4,FALSE))/2,VLOOKUP(C$7,profiel!$A$3:$F$297,4,FALSE))))/1000*Z66*D$36)</f>
        <v>0</v>
      </c>
      <c r="AB66" s="30">
        <f t="shared" si="27"/>
        <v>17088.504637976952</v>
      </c>
      <c r="AC66" s="35">
        <f t="shared" si="22"/>
        <v>3417.7009275953901</v>
      </c>
      <c r="AD66" s="32">
        <f t="shared" si="23"/>
        <v>0</v>
      </c>
      <c r="AE66" s="32">
        <f t="shared" si="34"/>
        <v>20</v>
      </c>
      <c r="AF66" s="204">
        <f t="shared" si="35"/>
        <v>439.80176</v>
      </c>
    </row>
    <row r="67" spans="1:32" ht="12" customHeight="1" x14ac:dyDescent="0.15">
      <c r="A67" s="199">
        <f t="shared" si="0"/>
        <v>20</v>
      </c>
      <c r="B67" s="38">
        <f t="shared" si="24"/>
        <v>90</v>
      </c>
      <c r="C67" s="200">
        <f t="shared" si="31"/>
        <v>1.5</v>
      </c>
      <c r="D67" s="36">
        <f t="shared" si="32"/>
        <v>404.31045654585864</v>
      </c>
      <c r="E67" s="36">
        <f t="shared" si="33"/>
        <v>398.74002494305518</v>
      </c>
      <c r="F67" s="37">
        <f t="shared" si="1"/>
        <v>0.29271022778522582</v>
      </c>
      <c r="G67" s="42">
        <f t="shared" si="2"/>
        <v>-852.85648336082704</v>
      </c>
      <c r="H67" s="43">
        <f t="shared" si="3"/>
        <v>-852.85648336082716</v>
      </c>
      <c r="I67" s="42">
        <f t="shared" si="4"/>
        <v>0</v>
      </c>
      <c r="J67" s="44">
        <f t="shared" si="5"/>
        <v>0</v>
      </c>
      <c r="K67" s="216">
        <f t="shared" si="6"/>
        <v>0.27807471639596454</v>
      </c>
      <c r="L67" s="42">
        <f t="shared" si="7"/>
        <v>-834.0232369803316</v>
      </c>
      <c r="M67" s="43">
        <f t="shared" si="8"/>
        <v>-792.32207513131493</v>
      </c>
      <c r="N67" s="42">
        <f t="shared" si="9"/>
        <v>0</v>
      </c>
      <c r="O67" s="44">
        <f t="shared" si="10"/>
        <v>0</v>
      </c>
      <c r="P67" s="37">
        <f t="shared" si="11"/>
        <v>0.29271022778522582</v>
      </c>
      <c r="Q67" s="42">
        <f t="shared" si="12"/>
        <v>-852.85648336082704</v>
      </c>
      <c r="R67" s="43">
        <f t="shared" si="13"/>
        <v>-852.85648336082716</v>
      </c>
      <c r="S67" s="42">
        <f t="shared" si="14"/>
        <v>0</v>
      </c>
      <c r="T67" s="44">
        <f t="shared" si="15"/>
        <v>0</v>
      </c>
      <c r="U67" s="37">
        <f t="shared" si="16"/>
        <v>0</v>
      </c>
      <c r="V67" s="42" t="e">
        <f t="shared" si="17"/>
        <v>#DIV/0!</v>
      </c>
      <c r="W67" s="43" t="e">
        <f t="shared" si="18"/>
        <v>#DIV/0!</v>
      </c>
      <c r="X67" s="42">
        <f t="shared" si="19"/>
        <v>0</v>
      </c>
      <c r="Y67" s="44">
        <f t="shared" si="20"/>
        <v>0</v>
      </c>
      <c r="Z67" s="42">
        <f t="shared" si="21"/>
        <v>17668.046749983627</v>
      </c>
      <c r="AA67" s="44">
        <f>IF(C67&lt;C$13,0,(IF(VLOOKUP(C$7,profiel!$A$3:$F$297,2,FALSE)&gt;4,VLOOKUP($C$7,profiel!$A$3:$F$297,3,FALSE),IF(B$9="flens loodrecht op gevel",(VLOOKUP(C$7,profiel!$A$3:$F$297,6,FALSE)-2*VLOOKUP(C$7,profiel!$A$3:$F$297,4,FALSE))/2,VLOOKUP(C$7,profiel!$A$3:$F$297,4,FALSE))))/1000*Z67*D$36)</f>
        <v>0</v>
      </c>
      <c r="AB67" s="42">
        <f t="shared" si="27"/>
        <v>17668.046749983627</v>
      </c>
      <c r="AC67" s="44">
        <f t="shared" si="22"/>
        <v>3533.6093499967251</v>
      </c>
      <c r="AD67" s="41">
        <f t="shared" si="23"/>
        <v>5.5721174931118826E-2</v>
      </c>
      <c r="AE67" s="41">
        <f t="shared" si="34"/>
        <v>20.055721174931119</v>
      </c>
      <c r="AF67" s="201">
        <f t="shared" si="35"/>
        <v>439.84120932476111</v>
      </c>
    </row>
    <row r="68" spans="1:32" ht="12" customHeight="1" x14ac:dyDescent="0.15">
      <c r="A68" s="202">
        <f t="shared" si="0"/>
        <v>20.055721174931119</v>
      </c>
      <c r="B68" s="54">
        <f t="shared" si="24"/>
        <v>95</v>
      </c>
      <c r="C68" s="133">
        <f t="shared" si="31"/>
        <v>1.5833333333333333</v>
      </c>
      <c r="D68" s="30">
        <f t="shared" si="32"/>
        <v>411.80359769002519</v>
      </c>
      <c r="E68" s="30">
        <f t="shared" si="33"/>
        <v>406.31059429966552</v>
      </c>
      <c r="F68" s="31">
        <f t="shared" si="1"/>
        <v>0.29268397462705875</v>
      </c>
      <c r="G68" s="30">
        <f t="shared" si="2"/>
        <v>-567.25068054156372</v>
      </c>
      <c r="H68" s="34">
        <f t="shared" si="3"/>
        <v>-567.25068054156372</v>
      </c>
      <c r="I68" s="33">
        <f t="shared" si="4"/>
        <v>0</v>
      </c>
      <c r="J68" s="35">
        <f t="shared" si="5"/>
        <v>0</v>
      </c>
      <c r="K68" s="60">
        <f t="shared" si="6"/>
        <v>0.27804977589570584</v>
      </c>
      <c r="L68" s="30">
        <f t="shared" si="7"/>
        <v>-548.27644237251116</v>
      </c>
      <c r="M68" s="34">
        <f t="shared" si="8"/>
        <v>-520.86262025388567</v>
      </c>
      <c r="N68" s="33">
        <f t="shared" si="9"/>
        <v>0</v>
      </c>
      <c r="O68" s="35">
        <f t="shared" si="10"/>
        <v>0</v>
      </c>
      <c r="P68" s="31">
        <f t="shared" si="11"/>
        <v>0.29268397462705875</v>
      </c>
      <c r="Q68" s="30">
        <f t="shared" si="12"/>
        <v>-567.25068054156372</v>
      </c>
      <c r="R68" s="34">
        <f t="shared" si="13"/>
        <v>-567.25068054156372</v>
      </c>
      <c r="S68" s="33">
        <f t="shared" si="14"/>
        <v>0</v>
      </c>
      <c r="T68" s="35">
        <f t="shared" si="15"/>
        <v>0</v>
      </c>
      <c r="U68" s="31">
        <f t="shared" si="16"/>
        <v>0</v>
      </c>
      <c r="V68" s="30" t="e">
        <f t="shared" si="17"/>
        <v>#DIV/0!</v>
      </c>
      <c r="W68" s="34" t="e">
        <f t="shared" si="18"/>
        <v>#DIV/0!</v>
      </c>
      <c r="X68" s="33">
        <f t="shared" si="19"/>
        <v>0</v>
      </c>
      <c r="Y68" s="35">
        <f t="shared" si="20"/>
        <v>0</v>
      </c>
      <c r="Z68" s="30">
        <f t="shared" si="21"/>
        <v>18229.56988352265</v>
      </c>
      <c r="AA68" s="35">
        <f>IF(C68&lt;C$13,0,(IF(VLOOKUP(C$7,profiel!$A$3:$F$297,2,FALSE)&gt;4,VLOOKUP($C$7,profiel!$A$3:$F$297,3,FALSE),IF(B$9="flens loodrecht op gevel",(VLOOKUP(C$7,profiel!$A$3:$F$297,6,FALSE)-2*VLOOKUP(C$7,profiel!$A$3:$F$297,4,FALSE))/2,VLOOKUP(C$7,profiel!$A$3:$F$297,4,FALSE))))/1000*Z68*D$36)</f>
        <v>0</v>
      </c>
      <c r="AB68" s="30">
        <f t="shared" si="27"/>
        <v>18229.56988352265</v>
      </c>
      <c r="AC68" s="35">
        <f t="shared" si="22"/>
        <v>3645.9139767045303</v>
      </c>
      <c r="AD68" s="32">
        <f t="shared" si="23"/>
        <v>0.10709597138566881</v>
      </c>
      <c r="AE68" s="32">
        <f t="shared" si="34"/>
        <v>20.162817146316787</v>
      </c>
      <c r="AF68" s="204">
        <f t="shared" si="35"/>
        <v>439.91700369960165</v>
      </c>
    </row>
    <row r="69" spans="1:32" ht="12" customHeight="1" x14ac:dyDescent="0.15">
      <c r="A69" s="199">
        <f t="shared" si="0"/>
        <v>20.162817146316787</v>
      </c>
      <c r="B69" s="38">
        <f t="shared" si="24"/>
        <v>100</v>
      </c>
      <c r="C69" s="200">
        <f t="shared" si="31"/>
        <v>1.6666666666666667</v>
      </c>
      <c r="D69" s="36">
        <f t="shared" si="32"/>
        <v>418.93978429667379</v>
      </c>
      <c r="E69" s="36">
        <f t="shared" si="33"/>
        <v>413.63596367928352</v>
      </c>
      <c r="F69" s="37">
        <f t="shared" si="1"/>
        <v>0.29263354739033876</v>
      </c>
      <c r="G69" s="42">
        <f t="shared" si="2"/>
        <v>-306.08933613728868</v>
      </c>
      <c r="H69" s="43">
        <f t="shared" si="3"/>
        <v>-306.08933613728868</v>
      </c>
      <c r="I69" s="42">
        <f t="shared" si="4"/>
        <v>0</v>
      </c>
      <c r="J69" s="44">
        <f t="shared" si="5"/>
        <v>0</v>
      </c>
      <c r="K69" s="216">
        <f t="shared" si="6"/>
        <v>0.27800187002082183</v>
      </c>
      <c r="L69" s="42">
        <f t="shared" si="7"/>
        <v>-286.97682729354892</v>
      </c>
      <c r="M69" s="43">
        <f t="shared" si="8"/>
        <v>-272.62798592887145</v>
      </c>
      <c r="N69" s="42">
        <f t="shared" si="9"/>
        <v>0</v>
      </c>
      <c r="O69" s="44">
        <f t="shared" si="10"/>
        <v>0</v>
      </c>
      <c r="P69" s="37">
        <f t="shared" si="11"/>
        <v>0.29263354739033876</v>
      </c>
      <c r="Q69" s="42">
        <f t="shared" si="12"/>
        <v>-306.08933613728868</v>
      </c>
      <c r="R69" s="43">
        <f t="shared" si="13"/>
        <v>-306.08933613728868</v>
      </c>
      <c r="S69" s="42">
        <f t="shared" si="14"/>
        <v>0</v>
      </c>
      <c r="T69" s="44">
        <f t="shared" si="15"/>
        <v>0</v>
      </c>
      <c r="U69" s="37">
        <f t="shared" si="16"/>
        <v>0</v>
      </c>
      <c r="V69" s="42" t="e">
        <f t="shared" si="17"/>
        <v>#DIV/0!</v>
      </c>
      <c r="W69" s="43" t="e">
        <f t="shared" si="18"/>
        <v>#DIV/0!</v>
      </c>
      <c r="X69" s="42">
        <f t="shared" si="19"/>
        <v>0</v>
      </c>
      <c r="Y69" s="44">
        <f t="shared" si="20"/>
        <v>0</v>
      </c>
      <c r="Z69" s="42">
        <f t="shared" si="21"/>
        <v>18774.431548435379</v>
      </c>
      <c r="AA69" s="44">
        <f>IF(C69&lt;C$13,0,(IF(VLOOKUP(C$7,profiel!$A$3:$F$297,2,FALSE)&gt;4,VLOOKUP($C$7,profiel!$A$3:$F$297,3,FALSE),IF(B$9="flens loodrecht op gevel",(VLOOKUP(C$7,profiel!$A$3:$F$297,6,FALSE)-2*VLOOKUP(C$7,profiel!$A$3:$F$297,4,FALSE))/2,VLOOKUP(C$7,profiel!$A$3:$F$297,4,FALSE))))/1000*Z69*D$36)</f>
        <v>0</v>
      </c>
      <c r="AB69" s="42">
        <f t="shared" si="27"/>
        <v>18774.431548435379</v>
      </c>
      <c r="AC69" s="44">
        <f t="shared" si="22"/>
        <v>3754.8863096870764</v>
      </c>
      <c r="AD69" s="41">
        <f t="shared" si="23"/>
        <v>0.15438999810780901</v>
      </c>
      <c r="AE69" s="41">
        <f t="shared" si="34"/>
        <v>20.317207144424597</v>
      </c>
      <c r="AF69" s="201">
        <f t="shared" si="35"/>
        <v>440.02620638457086</v>
      </c>
    </row>
    <row r="70" spans="1:32" ht="12" customHeight="1" x14ac:dyDescent="0.15">
      <c r="A70" s="202">
        <f t="shared" si="0"/>
        <v>20.317207144424597</v>
      </c>
      <c r="B70" s="54">
        <f t="shared" si="24"/>
        <v>105</v>
      </c>
      <c r="C70" s="133">
        <f t="shared" si="31"/>
        <v>1.75</v>
      </c>
      <c r="D70" s="30">
        <f t="shared" si="32"/>
        <v>425.75148437421007</v>
      </c>
      <c r="E70" s="30">
        <f t="shared" si="33"/>
        <v>420.73506718312314</v>
      </c>
      <c r="F70" s="31">
        <f t="shared" si="1"/>
        <v>0.2925609236042474</v>
      </c>
      <c r="G70" s="30">
        <f t="shared" si="2"/>
        <v>-66.208890618232999</v>
      </c>
      <c r="H70" s="34">
        <f t="shared" si="3"/>
        <v>-66.208890618232999</v>
      </c>
      <c r="I70" s="33">
        <f t="shared" si="4"/>
        <v>0</v>
      </c>
      <c r="J70" s="35">
        <f t="shared" si="5"/>
        <v>0</v>
      </c>
      <c r="K70" s="60">
        <f t="shared" si="6"/>
        <v>0.277932877424035</v>
      </c>
      <c r="L70" s="30">
        <f t="shared" si="7"/>
        <v>-46.961338877973958</v>
      </c>
      <c r="M70" s="34">
        <f t="shared" si="8"/>
        <v>-44.613271934075264</v>
      </c>
      <c r="N70" s="33">
        <f t="shared" si="9"/>
        <v>0</v>
      </c>
      <c r="O70" s="35">
        <f t="shared" si="10"/>
        <v>0</v>
      </c>
      <c r="P70" s="31">
        <f t="shared" si="11"/>
        <v>0.2925609236042474</v>
      </c>
      <c r="Q70" s="30">
        <f t="shared" si="12"/>
        <v>-66.208890618232999</v>
      </c>
      <c r="R70" s="34">
        <f t="shared" si="13"/>
        <v>-66.208890618232999</v>
      </c>
      <c r="S70" s="33">
        <f t="shared" si="14"/>
        <v>0</v>
      </c>
      <c r="T70" s="35">
        <f t="shared" si="15"/>
        <v>0</v>
      </c>
      <c r="U70" s="31">
        <f t="shared" si="16"/>
        <v>0</v>
      </c>
      <c r="V70" s="30" t="e">
        <f t="shared" si="17"/>
        <v>#DIV/0!</v>
      </c>
      <c r="W70" s="34" t="e">
        <f t="shared" si="18"/>
        <v>#DIV/0!</v>
      </c>
      <c r="X70" s="33">
        <f t="shared" si="19"/>
        <v>0</v>
      </c>
      <c r="Y70" s="35">
        <f t="shared" si="20"/>
        <v>0</v>
      </c>
      <c r="Z70" s="30">
        <f t="shared" si="21"/>
        <v>19303.833975655307</v>
      </c>
      <c r="AA70" s="35">
        <f>IF(C70&lt;C$13,0,(IF(VLOOKUP(C$7,profiel!$A$3:$F$297,2,FALSE)&gt;4,VLOOKUP($C$7,profiel!$A$3:$F$297,3,FALSE),IF(B$9="flens loodrecht op gevel",(VLOOKUP(C$7,profiel!$A$3:$F$297,6,FALSE)-2*VLOOKUP(C$7,profiel!$A$3:$F$297,4,FALSE))/2,VLOOKUP(C$7,profiel!$A$3:$F$297,4,FALSE))))/1000*Z70*D$36)</f>
        <v>0</v>
      </c>
      <c r="AB70" s="30">
        <f t="shared" si="27"/>
        <v>19303.833975655307</v>
      </c>
      <c r="AC70" s="35">
        <f t="shared" si="22"/>
        <v>3860.7667951310614</v>
      </c>
      <c r="AD70" s="32">
        <f t="shared" si="23"/>
        <v>0.19810976672462266</v>
      </c>
      <c r="AE70" s="32">
        <f t="shared" si="34"/>
        <v>20.51531691114922</v>
      </c>
      <c r="AF70" s="204">
        <f t="shared" si="35"/>
        <v>440.16622424656316</v>
      </c>
    </row>
    <row r="71" spans="1:32" ht="12" customHeight="1" x14ac:dyDescent="0.15">
      <c r="A71" s="199">
        <f t="shared" si="0"/>
        <v>20.51531691114922</v>
      </c>
      <c r="B71" s="38">
        <f t="shared" si="24"/>
        <v>110</v>
      </c>
      <c r="C71" s="200">
        <f t="shared" si="31"/>
        <v>1.8333333333333333</v>
      </c>
      <c r="D71" s="36">
        <f t="shared" si="32"/>
        <v>432.26692810953892</v>
      </c>
      <c r="E71" s="36">
        <f t="shared" si="33"/>
        <v>427.6229527724214</v>
      </c>
      <c r="F71" s="37">
        <f t="shared" si="1"/>
        <v>0.29246785931905445</v>
      </c>
      <c r="G71" s="42">
        <f t="shared" si="2"/>
        <v>155.01815161591048</v>
      </c>
      <c r="H71" s="43">
        <f t="shared" si="3"/>
        <v>155.01815161591048</v>
      </c>
      <c r="I71" s="42">
        <f t="shared" si="4"/>
        <v>0</v>
      </c>
      <c r="J71" s="44">
        <f t="shared" si="5"/>
        <v>0</v>
      </c>
      <c r="K71" s="216">
        <f t="shared" si="6"/>
        <v>0.27784446635310173</v>
      </c>
      <c r="L71" s="42">
        <f t="shared" si="7"/>
        <v>174.39717116122119</v>
      </c>
      <c r="M71" s="43">
        <f t="shared" si="8"/>
        <v>165.67731260316012</v>
      </c>
      <c r="N71" s="42">
        <f t="shared" si="9"/>
        <v>0</v>
      </c>
      <c r="O71" s="44">
        <f t="shared" si="10"/>
        <v>0</v>
      </c>
      <c r="P71" s="37">
        <f t="shared" si="11"/>
        <v>0.29246785931905445</v>
      </c>
      <c r="Q71" s="42">
        <f t="shared" si="12"/>
        <v>155.01815161591048</v>
      </c>
      <c r="R71" s="43">
        <f t="shared" si="13"/>
        <v>155.01815161591048</v>
      </c>
      <c r="S71" s="42">
        <f t="shared" si="14"/>
        <v>0</v>
      </c>
      <c r="T71" s="44">
        <f t="shared" si="15"/>
        <v>0</v>
      </c>
      <c r="U71" s="37">
        <f t="shared" si="16"/>
        <v>0</v>
      </c>
      <c r="V71" s="42" t="e">
        <f t="shared" si="17"/>
        <v>#DIV/0!</v>
      </c>
      <c r="W71" s="43" t="e">
        <f t="shared" si="18"/>
        <v>#DIV/0!</v>
      </c>
      <c r="X71" s="42">
        <f t="shared" si="19"/>
        <v>0</v>
      </c>
      <c r="Y71" s="44">
        <f t="shared" si="20"/>
        <v>0</v>
      </c>
      <c r="Z71" s="42">
        <f t="shared" si="21"/>
        <v>19818.840812744696</v>
      </c>
      <c r="AA71" s="44">
        <f>IF(C71&lt;C$13,0,(IF(VLOOKUP(C$7,profiel!$A$3:$F$297,2,FALSE)&gt;4,VLOOKUP($C$7,profiel!$A$3:$F$297,3,FALSE),IF(B$9="flens loodrecht op gevel",(VLOOKUP(C$7,profiel!$A$3:$F$297,6,FALSE)-2*VLOOKUP(C$7,profiel!$A$3:$F$297,4,FALSE))/2,VLOOKUP(C$7,profiel!$A$3:$F$297,4,FALSE))))/1000*Z71*D$36)</f>
        <v>0</v>
      </c>
      <c r="AB71" s="42">
        <f t="shared" si="27"/>
        <v>19818.840812744696</v>
      </c>
      <c r="AC71" s="44">
        <f t="shared" si="22"/>
        <v>3963.7681625489395</v>
      </c>
      <c r="AD71" s="41">
        <f t="shared" si="23"/>
        <v>0.23867752430328937</v>
      </c>
      <c r="AE71" s="41">
        <f t="shared" si="34"/>
        <v>20.753994435452508</v>
      </c>
      <c r="AF71" s="201">
        <f t="shared" si="35"/>
        <v>440.33475221490556</v>
      </c>
    </row>
    <row r="72" spans="1:32" ht="12" customHeight="1" x14ac:dyDescent="0.15">
      <c r="A72" s="202">
        <f t="shared" si="0"/>
        <v>20.753994435452508</v>
      </c>
      <c r="B72" s="54">
        <f t="shared" si="24"/>
        <v>115</v>
      </c>
      <c r="C72" s="133">
        <f t="shared" si="31"/>
        <v>1.9166666666666667</v>
      </c>
      <c r="D72" s="30">
        <f t="shared" si="32"/>
        <v>438.51081473155369</v>
      </c>
      <c r="E72" s="30">
        <f t="shared" si="33"/>
        <v>434.3118040957869</v>
      </c>
      <c r="F72" s="31">
        <f t="shared" si="1"/>
        <v>0.2923559239928315</v>
      </c>
      <c r="G72" s="30">
        <f t="shared" si="2"/>
        <v>359.7932085801508</v>
      </c>
      <c r="H72" s="34">
        <f t="shared" si="3"/>
        <v>359.7932085801508</v>
      </c>
      <c r="I72" s="33">
        <f t="shared" si="4"/>
        <v>0</v>
      </c>
      <c r="J72" s="35">
        <f t="shared" si="5"/>
        <v>0</v>
      </c>
      <c r="K72" s="60">
        <f t="shared" si="6"/>
        <v>0.2777381277931899</v>
      </c>
      <c r="L72" s="30">
        <f t="shared" si="7"/>
        <v>379.29989149025914</v>
      </c>
      <c r="M72" s="34">
        <f t="shared" si="8"/>
        <v>360.33489691574619</v>
      </c>
      <c r="N72" s="33">
        <f t="shared" si="9"/>
        <v>0</v>
      </c>
      <c r="O72" s="35">
        <f t="shared" si="10"/>
        <v>0</v>
      </c>
      <c r="P72" s="31">
        <f t="shared" si="11"/>
        <v>0.2923559239928315</v>
      </c>
      <c r="Q72" s="30">
        <f t="shared" si="12"/>
        <v>359.7932085801508</v>
      </c>
      <c r="R72" s="34">
        <f t="shared" si="13"/>
        <v>359.7932085801508</v>
      </c>
      <c r="S72" s="33">
        <f t="shared" si="14"/>
        <v>0</v>
      </c>
      <c r="T72" s="35">
        <f t="shared" si="15"/>
        <v>0</v>
      </c>
      <c r="U72" s="31">
        <f t="shared" si="16"/>
        <v>0</v>
      </c>
      <c r="V72" s="30" t="e">
        <f t="shared" si="17"/>
        <v>#DIV/0!</v>
      </c>
      <c r="W72" s="34" t="e">
        <f t="shared" si="18"/>
        <v>#DIV/0!</v>
      </c>
      <c r="X72" s="33">
        <f t="shared" si="19"/>
        <v>0</v>
      </c>
      <c r="Y72" s="35">
        <f t="shared" si="20"/>
        <v>0</v>
      </c>
      <c r="Z72" s="30">
        <f t="shared" si="21"/>
        <v>20320.39856996946</v>
      </c>
      <c r="AA72" s="35">
        <f>IF(C72&lt;C$13,0,(IF(VLOOKUP(C$7,profiel!$A$3:$F$297,2,FALSE)&gt;4,VLOOKUP($C$7,profiel!$A$3:$F$297,3,FALSE),IF(B$9="flens loodrecht op gevel",(VLOOKUP(C$7,profiel!$A$3:$F$297,6,FALSE)-2*VLOOKUP(C$7,profiel!$A$3:$F$297,4,FALSE))/2,VLOOKUP(C$7,profiel!$A$3:$F$297,4,FALSE))))/1000*Z72*D$36)</f>
        <v>0</v>
      </c>
      <c r="AB72" s="30">
        <f t="shared" si="27"/>
        <v>20320.39856996946</v>
      </c>
      <c r="AC72" s="35">
        <f t="shared" si="22"/>
        <v>4064.0797139938923</v>
      </c>
      <c r="AD72" s="32">
        <f t="shared" si="23"/>
        <v>0.27644837749659235</v>
      </c>
      <c r="AE72" s="32">
        <f t="shared" si="34"/>
        <v>21.030442812949101</v>
      </c>
      <c r="AF72" s="204">
        <f t="shared" si="35"/>
        <v>440.52972885936208</v>
      </c>
    </row>
    <row r="73" spans="1:32" ht="12" customHeight="1" x14ac:dyDescent="0.15">
      <c r="A73" s="199">
        <f t="shared" si="0"/>
        <v>21.030442812949101</v>
      </c>
      <c r="B73" s="38">
        <f t="shared" si="24"/>
        <v>120</v>
      </c>
      <c r="C73" s="200">
        <f t="shared" si="31"/>
        <v>2</v>
      </c>
      <c r="D73" s="36">
        <f t="shared" si="32"/>
        <v>444.50487787550446</v>
      </c>
      <c r="E73" s="36">
        <f t="shared" si="33"/>
        <v>440.81168583328076</v>
      </c>
      <c r="F73" s="37">
        <f t="shared" si="1"/>
        <v>0.29222652846441916</v>
      </c>
      <c r="G73" s="42">
        <f t="shared" si="2"/>
        <v>549.97546914383656</v>
      </c>
      <c r="H73" s="43">
        <f t="shared" si="3"/>
        <v>549.97546914383656</v>
      </c>
      <c r="I73" s="42">
        <f t="shared" si="4"/>
        <v>0</v>
      </c>
      <c r="J73" s="44">
        <f t="shared" si="5"/>
        <v>0</v>
      </c>
      <c r="K73" s="216">
        <f t="shared" si="6"/>
        <v>0.27761520204119822</v>
      </c>
      <c r="L73" s="42">
        <f t="shared" si="7"/>
        <v>569.60586939898621</v>
      </c>
      <c r="M73" s="43">
        <f t="shared" si="8"/>
        <v>541.12557592903693</v>
      </c>
      <c r="N73" s="42">
        <f t="shared" si="9"/>
        <v>0</v>
      </c>
      <c r="O73" s="44">
        <f t="shared" si="10"/>
        <v>0</v>
      </c>
      <c r="P73" s="37">
        <f t="shared" si="11"/>
        <v>0.29222652846441916</v>
      </c>
      <c r="Q73" s="42">
        <f t="shared" si="12"/>
        <v>549.97546914383656</v>
      </c>
      <c r="R73" s="43">
        <f t="shared" si="13"/>
        <v>549.97546914383656</v>
      </c>
      <c r="S73" s="42">
        <f t="shared" si="14"/>
        <v>0</v>
      </c>
      <c r="T73" s="44">
        <f t="shared" si="15"/>
        <v>0</v>
      </c>
      <c r="U73" s="37">
        <f t="shared" si="16"/>
        <v>0</v>
      </c>
      <c r="V73" s="42" t="e">
        <f t="shared" si="17"/>
        <v>#DIV/0!</v>
      </c>
      <c r="W73" s="43" t="e">
        <f t="shared" si="18"/>
        <v>#DIV/0!</v>
      </c>
      <c r="X73" s="42">
        <f t="shared" si="19"/>
        <v>0</v>
      </c>
      <c r="Y73" s="44">
        <f t="shared" si="20"/>
        <v>0</v>
      </c>
      <c r="Z73" s="42">
        <f t="shared" si="21"/>
        <v>20809.353974741509</v>
      </c>
      <c r="AA73" s="44">
        <f>IF(C73&lt;C$13,0,(IF(VLOOKUP(C$7,profiel!$A$3:$F$297,2,FALSE)&gt;4,VLOOKUP($C$7,profiel!$A$3:$F$297,3,FALSE),IF(B$9="flens loodrecht op gevel",(VLOOKUP(C$7,profiel!$A$3:$F$297,6,FALSE)-2*VLOOKUP(C$7,profiel!$A$3:$F$297,4,FALSE))/2,VLOOKUP(C$7,profiel!$A$3:$F$297,4,FALSE))))/1000*Z73*D$36)</f>
        <v>0</v>
      </c>
      <c r="AB73" s="42">
        <f t="shared" si="27"/>
        <v>20809.353974741509</v>
      </c>
      <c r="AC73" s="44">
        <f t="shared" si="22"/>
        <v>4161.8707949483014</v>
      </c>
      <c r="AD73" s="41">
        <f t="shared" si="23"/>
        <v>0.31172337261382976</v>
      </c>
      <c r="AE73" s="41">
        <f t="shared" si="34"/>
        <v>21.342166185562931</v>
      </c>
      <c r="AF73" s="201">
        <f t="shared" si="35"/>
        <v>440.74930049031548</v>
      </c>
    </row>
    <row r="74" spans="1:32" ht="12" customHeight="1" x14ac:dyDescent="0.15">
      <c r="A74" s="202">
        <f t="shared" si="0"/>
        <v>21.342166185562931</v>
      </c>
      <c r="B74" s="54">
        <f t="shared" si="24"/>
        <v>125</v>
      </c>
      <c r="C74" s="133">
        <f t="shared" si="31"/>
        <v>2.0833333333333335</v>
      </c>
      <c r="D74" s="30">
        <f t="shared" si="32"/>
        <v>450.26834213398865</v>
      </c>
      <c r="E74" s="30">
        <f t="shared" si="33"/>
        <v>447.1310875792642</v>
      </c>
      <c r="F74" s="31">
        <f t="shared" si="1"/>
        <v>0.29208094761972719</v>
      </c>
      <c r="G74" s="30">
        <f t="shared" si="2"/>
        <v>727.14659369159745</v>
      </c>
      <c r="H74" s="34">
        <f t="shared" si="3"/>
        <v>727.14659369159745</v>
      </c>
      <c r="I74" s="33">
        <f t="shared" si="4"/>
        <v>0</v>
      </c>
      <c r="J74" s="35">
        <f t="shared" si="5"/>
        <v>0</v>
      </c>
      <c r="K74" s="60">
        <f t="shared" si="6"/>
        <v>0.27747690023874083</v>
      </c>
      <c r="L74" s="30">
        <f t="shared" si="7"/>
        <v>746.89668920810936</v>
      </c>
      <c r="M74" s="34">
        <f t="shared" si="8"/>
        <v>709.55185474770383</v>
      </c>
      <c r="N74" s="33">
        <f t="shared" si="9"/>
        <v>0</v>
      </c>
      <c r="O74" s="35">
        <f t="shared" si="10"/>
        <v>0</v>
      </c>
      <c r="P74" s="31">
        <f t="shared" si="11"/>
        <v>0.29208094761972719</v>
      </c>
      <c r="Q74" s="30">
        <f t="shared" si="12"/>
        <v>727.14659369159745</v>
      </c>
      <c r="R74" s="34">
        <f t="shared" si="13"/>
        <v>727.14659369159745</v>
      </c>
      <c r="S74" s="33">
        <f t="shared" si="14"/>
        <v>0</v>
      </c>
      <c r="T74" s="35">
        <f t="shared" si="15"/>
        <v>0</v>
      </c>
      <c r="U74" s="31">
        <f t="shared" si="16"/>
        <v>0</v>
      </c>
      <c r="V74" s="30" t="e">
        <f t="shared" si="17"/>
        <v>#DIV/0!</v>
      </c>
      <c r="W74" s="34" t="e">
        <f t="shared" si="18"/>
        <v>#DIV/0!</v>
      </c>
      <c r="X74" s="33">
        <f t="shared" si="19"/>
        <v>0</v>
      </c>
      <c r="Y74" s="35">
        <f t="shared" si="20"/>
        <v>0</v>
      </c>
      <c r="Z74" s="30">
        <f t="shared" si="21"/>
        <v>21286.468149860641</v>
      </c>
      <c r="AA74" s="35">
        <f>IF(C74&lt;C$13,0,(IF(VLOOKUP(C$7,profiel!$A$3:$F$297,2,FALSE)&gt;4,VLOOKUP($C$7,profiel!$A$3:$F$297,3,FALSE),IF(B$9="flens loodrecht op gevel",(VLOOKUP(C$7,profiel!$A$3:$F$297,6,FALSE)-2*VLOOKUP(C$7,profiel!$A$3:$F$297,4,FALSE))/2,VLOOKUP(C$7,profiel!$A$3:$F$297,4,FALSE))))/1000*Z74*D$36)</f>
        <v>0</v>
      </c>
      <c r="AB74" s="30">
        <f t="shared" si="27"/>
        <v>21286.468149860641</v>
      </c>
      <c r="AC74" s="35">
        <f t="shared" si="22"/>
        <v>4257.2936299721277</v>
      </c>
      <c r="AD74" s="32">
        <f t="shared" si="23"/>
        <v>0.34475960811498685</v>
      </c>
      <c r="AE74" s="32">
        <f t="shared" si="34"/>
        <v>21.686925793677919</v>
      </c>
      <c r="AF74" s="204">
        <f t="shared" si="35"/>
        <v>440.99179186755225</v>
      </c>
    </row>
    <row r="75" spans="1:32" ht="12" customHeight="1" x14ac:dyDescent="0.15">
      <c r="A75" s="199">
        <f t="shared" si="0"/>
        <v>21.686925793677919</v>
      </c>
      <c r="B75" s="38">
        <f t="shared" si="24"/>
        <v>130</v>
      </c>
      <c r="C75" s="200">
        <f t="shared" si="31"/>
        <v>2.1666666666666665</v>
      </c>
      <c r="D75" s="36">
        <f t="shared" si="32"/>
        <v>455.81829499723057</v>
      </c>
      <c r="E75" s="36">
        <f t="shared" si="33"/>
        <v>453.27732092368217</v>
      </c>
      <c r="F75" s="37">
        <f t="shared" si="1"/>
        <v>0.29192033893593966</v>
      </c>
      <c r="G75" s="42">
        <f t="shared" si="2"/>
        <v>892.66119569907414</v>
      </c>
      <c r="H75" s="43">
        <f t="shared" si="3"/>
        <v>892.66119569907414</v>
      </c>
      <c r="I75" s="42">
        <f t="shared" si="4"/>
        <v>0</v>
      </c>
      <c r="J75" s="44">
        <f t="shared" si="5"/>
        <v>0</v>
      </c>
      <c r="K75" s="216">
        <f t="shared" si="6"/>
        <v>0.2773243219891427</v>
      </c>
      <c r="L75" s="42">
        <f t="shared" si="7"/>
        <v>912.52693729579323</v>
      </c>
      <c r="M75" s="43">
        <f t="shared" si="8"/>
        <v>866.90059043100359</v>
      </c>
      <c r="N75" s="42">
        <f t="shared" si="9"/>
        <v>0</v>
      </c>
      <c r="O75" s="44">
        <f t="shared" si="10"/>
        <v>0</v>
      </c>
      <c r="P75" s="37">
        <f t="shared" si="11"/>
        <v>0.29192033893593966</v>
      </c>
      <c r="Q75" s="42">
        <f t="shared" si="12"/>
        <v>892.66119569907414</v>
      </c>
      <c r="R75" s="43">
        <f t="shared" si="13"/>
        <v>892.66119569907414</v>
      </c>
      <c r="S75" s="42">
        <f t="shared" si="14"/>
        <v>0</v>
      </c>
      <c r="T75" s="44">
        <f t="shared" si="15"/>
        <v>0</v>
      </c>
      <c r="U75" s="37">
        <f t="shared" si="16"/>
        <v>0</v>
      </c>
      <c r="V75" s="42" t="e">
        <f t="shared" si="17"/>
        <v>#DIV/0!</v>
      </c>
      <c r="W75" s="43" t="e">
        <f t="shared" si="18"/>
        <v>#DIV/0!</v>
      </c>
      <c r="X75" s="42">
        <f t="shared" si="19"/>
        <v>0</v>
      </c>
      <c r="Y75" s="44">
        <f t="shared" si="20"/>
        <v>0</v>
      </c>
      <c r="Z75" s="42">
        <f t="shared" si="21"/>
        <v>21752.42829847645</v>
      </c>
      <c r="AA75" s="44">
        <f>IF(C75&lt;C$13,0,(IF(VLOOKUP(C$7,profiel!$A$3:$F$297,2,FALSE)&gt;4,VLOOKUP($C$7,profiel!$A$3:$F$297,3,FALSE),IF(B$9="flens loodrecht op gevel",(VLOOKUP(C$7,profiel!$A$3:$F$297,6,FALSE)-2*VLOOKUP(C$7,profiel!$A$3:$F$297,4,FALSE))/2,VLOOKUP(C$7,profiel!$A$3:$F$297,4,FALSE))))/1000*Z75*D$36)</f>
        <v>0</v>
      </c>
      <c r="AB75" s="42">
        <f t="shared" si="27"/>
        <v>21752.42829847645</v>
      </c>
      <c r="AC75" s="44">
        <f t="shared" si="22"/>
        <v>4350.4856596952895</v>
      </c>
      <c r="AD75" s="41">
        <f t="shared" si="23"/>
        <v>0.37577813972489865</v>
      </c>
      <c r="AE75" s="41">
        <f t="shared" si="34"/>
        <v>22.062703933402815</v>
      </c>
      <c r="AF75" s="201">
        <f t="shared" si="35"/>
        <v>441.25568209031815</v>
      </c>
    </row>
    <row r="76" spans="1:32" ht="12" customHeight="1" x14ac:dyDescent="0.15">
      <c r="A76" s="202">
        <f t="shared" si="0"/>
        <v>22.062703933402815</v>
      </c>
      <c r="B76" s="54">
        <f t="shared" si="24"/>
        <v>135</v>
      </c>
      <c r="C76" s="133">
        <f t="shared" si="31"/>
        <v>2.25</v>
      </c>
      <c r="D76" s="30">
        <f t="shared" si="32"/>
        <v>461.16999232872598</v>
      </c>
      <c r="E76" s="30">
        <f t="shared" si="33"/>
        <v>459.25680955596289</v>
      </c>
      <c r="F76" s="31">
        <f t="shared" si="1"/>
        <v>0.29174575778854961</v>
      </c>
      <c r="G76" s="30">
        <f t="shared" si="2"/>
        <v>1047.6866318609573</v>
      </c>
      <c r="H76" s="34">
        <f t="shared" si="3"/>
        <v>1047.6866318609573</v>
      </c>
      <c r="I76" s="33">
        <f t="shared" si="4"/>
        <v>0</v>
      </c>
      <c r="J76" s="35">
        <f t="shared" si="5"/>
        <v>0</v>
      </c>
      <c r="K76" s="60">
        <f t="shared" si="6"/>
        <v>0.27715846989912213</v>
      </c>
      <c r="L76" s="30">
        <f t="shared" si="7"/>
        <v>1067.6639798231413</v>
      </c>
      <c r="M76" s="34">
        <f t="shared" si="8"/>
        <v>1014.2807808319843</v>
      </c>
      <c r="N76" s="33">
        <f t="shared" si="9"/>
        <v>0</v>
      </c>
      <c r="O76" s="35">
        <f t="shared" si="10"/>
        <v>0</v>
      </c>
      <c r="P76" s="31">
        <f t="shared" si="11"/>
        <v>0.29174575778854961</v>
      </c>
      <c r="Q76" s="30">
        <f t="shared" si="12"/>
        <v>1047.6866318609573</v>
      </c>
      <c r="R76" s="34">
        <f t="shared" si="13"/>
        <v>1047.6866318609573</v>
      </c>
      <c r="S76" s="33">
        <f t="shared" si="14"/>
        <v>0</v>
      </c>
      <c r="T76" s="35">
        <f t="shared" si="15"/>
        <v>0</v>
      </c>
      <c r="U76" s="31">
        <f t="shared" si="16"/>
        <v>0</v>
      </c>
      <c r="V76" s="30" t="e">
        <f t="shared" si="17"/>
        <v>#DIV/0!</v>
      </c>
      <c r="W76" s="34" t="e">
        <f t="shared" si="18"/>
        <v>#DIV/0!</v>
      </c>
      <c r="X76" s="33">
        <f t="shared" si="19"/>
        <v>0</v>
      </c>
      <c r="Y76" s="35">
        <f t="shared" si="20"/>
        <v>0</v>
      </c>
      <c r="Z76" s="30">
        <f t="shared" si="21"/>
        <v>22207.85741172378</v>
      </c>
      <c r="AA76" s="35">
        <f>IF(C76&lt;C$13,0,(IF(VLOOKUP(C$7,profiel!$A$3:$F$297,2,FALSE)&gt;4,VLOOKUP($C$7,profiel!$A$3:$F$297,3,FALSE),IF(B$9="flens loodrecht op gevel",(VLOOKUP(C$7,profiel!$A$3:$F$297,6,FALSE)-2*VLOOKUP(C$7,profiel!$A$3:$F$297,4,FALSE))/2,VLOOKUP(C$7,profiel!$A$3:$F$297,4,FALSE))))/1000*Z76*D$36)</f>
        <v>0</v>
      </c>
      <c r="AB76" s="30">
        <f t="shared" si="27"/>
        <v>22207.85741172378</v>
      </c>
      <c r="AC76" s="35">
        <f t="shared" si="22"/>
        <v>4441.5714823447561</v>
      </c>
      <c r="AD76" s="32">
        <f t="shared" si="23"/>
        <v>0.40497022308406033</v>
      </c>
      <c r="AE76" s="32">
        <f t="shared" si="34"/>
        <v>22.467674156486876</v>
      </c>
      <c r="AF76" s="204">
        <f t="shared" si="35"/>
        <v>441.53958459077103</v>
      </c>
    </row>
    <row r="77" spans="1:32" ht="12" customHeight="1" x14ac:dyDescent="0.15">
      <c r="A77" s="199">
        <f t="shared" si="0"/>
        <v>22.467674156486876</v>
      </c>
      <c r="B77" s="38">
        <f t="shared" si="24"/>
        <v>140</v>
      </c>
      <c r="C77" s="200">
        <f t="shared" si="31"/>
        <v>2.3333333333333335</v>
      </c>
      <c r="D77" s="36">
        <f t="shared" si="32"/>
        <v>466.33711113825626</v>
      </c>
      <c r="E77" s="36">
        <f t="shared" si="33"/>
        <v>465.07530140694291</v>
      </c>
      <c r="F77" s="37">
        <f t="shared" si="1"/>
        <v>0.29155817019046498</v>
      </c>
      <c r="G77" s="42">
        <f t="shared" si="2"/>
        <v>1193.2346605846833</v>
      </c>
      <c r="H77" s="43">
        <f t="shared" si="3"/>
        <v>1193.2346605846833</v>
      </c>
      <c r="I77" s="42">
        <f t="shared" si="4"/>
        <v>0</v>
      </c>
      <c r="J77" s="44">
        <f t="shared" si="5"/>
        <v>0</v>
      </c>
      <c r="K77" s="216">
        <f t="shared" si="6"/>
        <v>0.27698026168094175</v>
      </c>
      <c r="L77" s="42">
        <f t="shared" si="7"/>
        <v>1213.3196118690312</v>
      </c>
      <c r="M77" s="43">
        <f t="shared" si="8"/>
        <v>1152.6536312755795</v>
      </c>
      <c r="N77" s="42">
        <f t="shared" si="9"/>
        <v>0</v>
      </c>
      <c r="O77" s="44">
        <f t="shared" si="10"/>
        <v>0</v>
      </c>
      <c r="P77" s="37">
        <f t="shared" si="11"/>
        <v>0.29155817019046498</v>
      </c>
      <c r="Q77" s="42">
        <f t="shared" si="12"/>
        <v>1193.2346605846833</v>
      </c>
      <c r="R77" s="43">
        <f t="shared" si="13"/>
        <v>1193.2346605846833</v>
      </c>
      <c r="S77" s="42">
        <f t="shared" si="14"/>
        <v>0</v>
      </c>
      <c r="T77" s="44">
        <f t="shared" si="15"/>
        <v>0</v>
      </c>
      <c r="U77" s="37">
        <f t="shared" si="16"/>
        <v>0</v>
      </c>
      <c r="V77" s="42" t="e">
        <f t="shared" si="17"/>
        <v>#DIV/0!</v>
      </c>
      <c r="W77" s="43" t="e">
        <f t="shared" si="18"/>
        <v>#DIV/0!</v>
      </c>
      <c r="X77" s="42">
        <f t="shared" si="19"/>
        <v>0</v>
      </c>
      <c r="Y77" s="44">
        <f t="shared" si="20"/>
        <v>0</v>
      </c>
      <c r="Z77" s="42">
        <f t="shared" si="21"/>
        <v>22653.322393391725</v>
      </c>
      <c r="AA77" s="44">
        <f>IF(C77&lt;C$13,0,(IF(VLOOKUP(C$7,profiel!$A$3:$F$297,2,FALSE)&gt;4,VLOOKUP($C$7,profiel!$A$3:$F$297,3,FALSE),IF(B$9="flens loodrecht op gevel",(VLOOKUP(C$7,profiel!$A$3:$F$297,6,FALSE)-2*VLOOKUP(C$7,profiel!$A$3:$F$297,4,FALSE))/2,VLOOKUP(C$7,profiel!$A$3:$F$297,4,FALSE))))/1000*Z77*D$36)</f>
        <v>0</v>
      </c>
      <c r="AB77" s="42">
        <f t="shared" si="27"/>
        <v>22653.322393391725</v>
      </c>
      <c r="AC77" s="44">
        <f t="shared" si="22"/>
        <v>4530.6644786783445</v>
      </c>
      <c r="AD77" s="41">
        <f t="shared" si="23"/>
        <v>0.43250228993461759</v>
      </c>
      <c r="AE77" s="41">
        <f t="shared" si="34"/>
        <v>22.900176446421494</v>
      </c>
      <c r="AF77" s="201">
        <f t="shared" si="35"/>
        <v>441.8422304075616</v>
      </c>
    </row>
    <row r="78" spans="1:32" ht="12" customHeight="1" x14ac:dyDescent="0.15">
      <c r="A78" s="202">
        <f t="shared" si="0"/>
        <v>22.900176446421494</v>
      </c>
      <c r="B78" s="54">
        <f t="shared" si="24"/>
        <v>145</v>
      </c>
      <c r="C78" s="133">
        <f t="shared" si="31"/>
        <v>2.4166666666666665</v>
      </c>
      <c r="D78" s="30">
        <f t="shared" si="32"/>
        <v>471.33196020043107</v>
      </c>
      <c r="E78" s="30">
        <f t="shared" si="33"/>
        <v>470.73802396923867</v>
      </c>
      <c r="F78" s="31">
        <f t="shared" si="1"/>
        <v>0.291358463475066</v>
      </c>
      <c r="G78" s="30">
        <f t="shared" si="2"/>
        <v>1330.186850020506</v>
      </c>
      <c r="H78" s="34">
        <f t="shared" si="3"/>
        <v>1330.186850020506</v>
      </c>
      <c r="I78" s="33">
        <f t="shared" si="4"/>
        <v>0</v>
      </c>
      <c r="J78" s="35">
        <f t="shared" si="5"/>
        <v>0</v>
      </c>
      <c r="K78" s="60">
        <f t="shared" si="6"/>
        <v>0.27679054030131267</v>
      </c>
      <c r="L78" s="30">
        <f t="shared" si="7"/>
        <v>1350.3754583575978</v>
      </c>
      <c r="M78" s="34">
        <f t="shared" si="8"/>
        <v>1282.8566854397181</v>
      </c>
      <c r="N78" s="33">
        <f t="shared" si="9"/>
        <v>0</v>
      </c>
      <c r="O78" s="35">
        <f t="shared" si="10"/>
        <v>0</v>
      </c>
      <c r="P78" s="31">
        <f t="shared" si="11"/>
        <v>0.291358463475066</v>
      </c>
      <c r="Q78" s="30">
        <f t="shared" si="12"/>
        <v>1330.186850020506</v>
      </c>
      <c r="R78" s="34">
        <f t="shared" si="13"/>
        <v>1330.186850020506</v>
      </c>
      <c r="S78" s="33">
        <f t="shared" si="14"/>
        <v>0</v>
      </c>
      <c r="T78" s="35">
        <f t="shared" si="15"/>
        <v>0</v>
      </c>
      <c r="U78" s="31">
        <f t="shared" si="16"/>
        <v>0</v>
      </c>
      <c r="V78" s="30" t="e">
        <f t="shared" si="17"/>
        <v>#DIV/0!</v>
      </c>
      <c r="W78" s="34" t="e">
        <f t="shared" si="18"/>
        <v>#DIV/0!</v>
      </c>
      <c r="X78" s="33">
        <f t="shared" si="19"/>
        <v>0</v>
      </c>
      <c r="Y78" s="35">
        <f t="shared" si="20"/>
        <v>0</v>
      </c>
      <c r="Z78" s="30">
        <f t="shared" si="21"/>
        <v>23089.340906288518</v>
      </c>
      <c r="AA78" s="35">
        <f>IF(C78&lt;C$13,0,(IF(VLOOKUP(C$7,profiel!$A$3:$F$297,2,FALSE)&gt;4,VLOOKUP($C$7,profiel!$A$3:$F$297,3,FALSE),IF(B$9="flens loodrecht op gevel",(VLOOKUP(C$7,profiel!$A$3:$F$297,6,FALSE)-2*VLOOKUP(C$7,profiel!$A$3:$F$297,4,FALSE))/2,VLOOKUP(C$7,profiel!$A$3:$F$297,4,FALSE))))/1000*Z78*D$36)</f>
        <v>0</v>
      </c>
      <c r="AB78" s="30">
        <f t="shared" si="27"/>
        <v>23089.340906288518</v>
      </c>
      <c r="AC78" s="35">
        <f t="shared" si="22"/>
        <v>4617.8681812577033</v>
      </c>
      <c r="AD78" s="32">
        <f t="shared" si="23"/>
        <v>0.45851994927637862</v>
      </c>
      <c r="AE78" s="32">
        <f t="shared" si="34"/>
        <v>23.358696395697873</v>
      </c>
      <c r="AF78" s="204">
        <f t="shared" si="35"/>
        <v>442.16245410411568</v>
      </c>
    </row>
    <row r="79" spans="1:32" ht="12" customHeight="1" x14ac:dyDescent="0.15">
      <c r="A79" s="199">
        <f t="shared" si="0"/>
        <v>23.358696395697873</v>
      </c>
      <c r="B79" s="38">
        <f t="shared" si="24"/>
        <v>150</v>
      </c>
      <c r="C79" s="200">
        <f t="shared" si="31"/>
        <v>2.5</v>
      </c>
      <c r="D79" s="36">
        <f t="shared" si="32"/>
        <v>476.16565668320214</v>
      </c>
      <c r="E79" s="36">
        <f t="shared" si="33"/>
        <v>476.24979819895117</v>
      </c>
      <c r="F79" s="37">
        <f t="shared" si="1"/>
        <v>0.29114745531883224</v>
      </c>
      <c r="G79" s="42">
        <f t="shared" si="2"/>
        <v>1459.3151343391423</v>
      </c>
      <c r="H79" s="43">
        <f t="shared" si="3"/>
        <v>1459.3151343391423</v>
      </c>
      <c r="I79" s="42">
        <f t="shared" si="4"/>
        <v>0</v>
      </c>
      <c r="J79" s="44">
        <f t="shared" si="5"/>
        <v>0</v>
      </c>
      <c r="K79" s="216">
        <f t="shared" si="6"/>
        <v>0.27659008255289058</v>
      </c>
      <c r="L79" s="42">
        <f t="shared" si="7"/>
        <v>1479.6035249194888</v>
      </c>
      <c r="M79" s="43">
        <f t="shared" si="8"/>
        <v>1405.6233486735143</v>
      </c>
      <c r="N79" s="42">
        <f t="shared" si="9"/>
        <v>0</v>
      </c>
      <c r="O79" s="44">
        <f t="shared" si="10"/>
        <v>0</v>
      </c>
      <c r="P79" s="37">
        <f t="shared" si="11"/>
        <v>0.29114745531883224</v>
      </c>
      <c r="Q79" s="42">
        <f t="shared" si="12"/>
        <v>1459.3151343391423</v>
      </c>
      <c r="R79" s="43">
        <f t="shared" si="13"/>
        <v>1459.3151343391423</v>
      </c>
      <c r="S79" s="42">
        <f t="shared" si="14"/>
        <v>0</v>
      </c>
      <c r="T79" s="44">
        <f t="shared" si="15"/>
        <v>0</v>
      </c>
      <c r="U79" s="37">
        <f t="shared" si="16"/>
        <v>0</v>
      </c>
      <c r="V79" s="42" t="e">
        <f t="shared" si="17"/>
        <v>#DIV/0!</v>
      </c>
      <c r="W79" s="43" t="e">
        <f t="shared" si="18"/>
        <v>#DIV/0!</v>
      </c>
      <c r="X79" s="42">
        <f t="shared" si="19"/>
        <v>0</v>
      </c>
      <c r="Y79" s="44">
        <f t="shared" si="20"/>
        <v>0</v>
      </c>
      <c r="Z79" s="42">
        <f t="shared" si="21"/>
        <v>23516.387178005039</v>
      </c>
      <c r="AA79" s="44">
        <f>IF(C79&lt;C$13,0,(IF(VLOOKUP(C$7,profiel!$A$3:$F$297,2,FALSE)&gt;4,VLOOKUP($C$7,profiel!$A$3:$F$297,3,FALSE),IF(B$9="flens loodrecht op gevel",(VLOOKUP(C$7,profiel!$A$3:$F$297,6,FALSE)-2*VLOOKUP(C$7,profiel!$A$3:$F$297,4,FALSE))/2,VLOOKUP(C$7,profiel!$A$3:$F$297,4,FALSE))))/1000*Z79*D$36)</f>
        <v>0</v>
      </c>
      <c r="AB79" s="42">
        <f t="shared" si="27"/>
        <v>23516.387178005039</v>
      </c>
      <c r="AC79" s="44">
        <f t="shared" si="22"/>
        <v>4703.2774356010077</v>
      </c>
      <c r="AD79" s="41">
        <f t="shared" si="23"/>
        <v>0.48315123049245362</v>
      </c>
      <c r="AE79" s="41">
        <f t="shared" si="34"/>
        <v>23.841847626190326</v>
      </c>
      <c r="AF79" s="201">
        <f t="shared" si="35"/>
        <v>442.49918183638943</v>
      </c>
    </row>
    <row r="80" spans="1:32" ht="12" customHeight="1" x14ac:dyDescent="0.15">
      <c r="A80" s="202">
        <f t="shared" si="0"/>
        <v>23.841847626190326</v>
      </c>
      <c r="B80" s="54">
        <f t="shared" si="24"/>
        <v>155</v>
      </c>
      <c r="C80" s="133">
        <f t="shared" si="31"/>
        <v>2.5833333333333335</v>
      </c>
      <c r="D80" s="30">
        <f t="shared" si="32"/>
        <v>480.84827516350163</v>
      </c>
      <c r="E80" s="30">
        <f t="shared" si="33"/>
        <v>481.61512222136901</v>
      </c>
      <c r="F80" s="31">
        <f t="shared" si="1"/>
        <v>0.29092590141226926</v>
      </c>
      <c r="G80" s="30">
        <f t="shared" si="2"/>
        <v>1581.2985695802345</v>
      </c>
      <c r="H80" s="34">
        <f t="shared" si="3"/>
        <v>1581.2985695802345</v>
      </c>
      <c r="I80" s="33">
        <f t="shared" si="4"/>
        <v>0</v>
      </c>
      <c r="J80" s="35">
        <f t="shared" si="5"/>
        <v>0</v>
      </c>
      <c r="K80" s="60">
        <f t="shared" si="6"/>
        <v>0.27637960634165581</v>
      </c>
      <c r="L80" s="30">
        <f t="shared" si="7"/>
        <v>1601.6829495938427</v>
      </c>
      <c r="M80" s="34">
        <f t="shared" si="8"/>
        <v>1521.5988021141507</v>
      </c>
      <c r="N80" s="33">
        <f t="shared" si="9"/>
        <v>0</v>
      </c>
      <c r="O80" s="35">
        <f t="shared" si="10"/>
        <v>0</v>
      </c>
      <c r="P80" s="31">
        <f t="shared" si="11"/>
        <v>0.29092590141226926</v>
      </c>
      <c r="Q80" s="30">
        <f t="shared" si="12"/>
        <v>1581.2985695802345</v>
      </c>
      <c r="R80" s="34">
        <f t="shared" si="13"/>
        <v>1581.2985695802345</v>
      </c>
      <c r="S80" s="33">
        <f t="shared" si="14"/>
        <v>0</v>
      </c>
      <c r="T80" s="35">
        <f t="shared" si="15"/>
        <v>0</v>
      </c>
      <c r="U80" s="31">
        <f t="shared" si="16"/>
        <v>0</v>
      </c>
      <c r="V80" s="30" t="e">
        <f t="shared" si="17"/>
        <v>#DIV/0!</v>
      </c>
      <c r="W80" s="34" t="e">
        <f t="shared" si="18"/>
        <v>#DIV/0!</v>
      </c>
      <c r="X80" s="33">
        <f t="shared" si="19"/>
        <v>0</v>
      </c>
      <c r="Y80" s="35">
        <f t="shared" si="20"/>
        <v>0</v>
      </c>
      <c r="Z80" s="30">
        <f t="shared" si="21"/>
        <v>23934.896953241841</v>
      </c>
      <c r="AA80" s="35">
        <f>IF(C80&lt;C$13,0,(IF(VLOOKUP(C$7,profiel!$A$3:$F$297,2,FALSE)&gt;4,VLOOKUP($C$7,profiel!$A$3:$F$297,3,FALSE),IF(B$9="flens loodrecht op gevel",(VLOOKUP(C$7,profiel!$A$3:$F$297,6,FALSE)-2*VLOOKUP(C$7,profiel!$A$3:$F$297,4,FALSE))/2,VLOOKUP(C$7,profiel!$A$3:$F$297,4,FALSE))))/1000*Z80*D$36)</f>
        <v>0</v>
      </c>
      <c r="AB80" s="30">
        <f t="shared" si="27"/>
        <v>23934.896953241841</v>
      </c>
      <c r="AC80" s="35">
        <f t="shared" si="22"/>
        <v>4786.9793906483683</v>
      </c>
      <c r="AD80" s="32">
        <f t="shared" si="23"/>
        <v>0.50650923177818818</v>
      </c>
      <c r="AE80" s="32">
        <f t="shared" si="34"/>
        <v>24.348356857968515</v>
      </c>
      <c r="AF80" s="204">
        <f t="shared" si="35"/>
        <v>442.85142118064158</v>
      </c>
    </row>
    <row r="81" spans="1:32" ht="12" customHeight="1" x14ac:dyDescent="0.15">
      <c r="A81" s="199">
        <f t="shared" si="0"/>
        <v>24.348356857968515</v>
      </c>
      <c r="B81" s="38">
        <f t="shared" si="24"/>
        <v>160</v>
      </c>
      <c r="C81" s="200">
        <f t="shared" si="31"/>
        <v>2.6666666666666665</v>
      </c>
      <c r="D81" s="36">
        <f t="shared" si="32"/>
        <v>485.38897405350161</v>
      </c>
      <c r="E81" s="36">
        <f t="shared" si="33"/>
        <v>486.83823301771832</v>
      </c>
      <c r="F81" s="37">
        <f t="shared" si="1"/>
        <v>0.29069450202222952</v>
      </c>
      <c r="G81" s="42">
        <f t="shared" si="2"/>
        <v>1696.7370872790038</v>
      </c>
      <c r="H81" s="43">
        <f t="shared" si="3"/>
        <v>1696.7370872790038</v>
      </c>
      <c r="I81" s="42">
        <f t="shared" si="4"/>
        <v>0</v>
      </c>
      <c r="J81" s="44">
        <f t="shared" si="5"/>
        <v>0</v>
      </c>
      <c r="K81" s="216">
        <f t="shared" si="6"/>
        <v>0.27615977692111804</v>
      </c>
      <c r="L81" s="42">
        <f t="shared" si="7"/>
        <v>1717.2137532719075</v>
      </c>
      <c r="M81" s="43">
        <f t="shared" si="8"/>
        <v>1631.3530656083121</v>
      </c>
      <c r="N81" s="42">
        <f t="shared" si="9"/>
        <v>0</v>
      </c>
      <c r="O81" s="44">
        <f t="shared" si="10"/>
        <v>0</v>
      </c>
      <c r="P81" s="37">
        <f t="shared" si="11"/>
        <v>0.29069450202222952</v>
      </c>
      <c r="Q81" s="42">
        <f t="shared" si="12"/>
        <v>1696.7370872790038</v>
      </c>
      <c r="R81" s="43">
        <f t="shared" si="13"/>
        <v>1696.7370872790038</v>
      </c>
      <c r="S81" s="42">
        <f t="shared" si="14"/>
        <v>0</v>
      </c>
      <c r="T81" s="44">
        <f t="shared" si="15"/>
        <v>0</v>
      </c>
      <c r="U81" s="37">
        <f t="shared" si="16"/>
        <v>0</v>
      </c>
      <c r="V81" s="42" t="e">
        <f t="shared" si="17"/>
        <v>#DIV/0!</v>
      </c>
      <c r="W81" s="43" t="e">
        <f t="shared" si="18"/>
        <v>#DIV/0!</v>
      </c>
      <c r="X81" s="42">
        <f t="shared" si="19"/>
        <v>0</v>
      </c>
      <c r="Y81" s="44">
        <f t="shared" si="20"/>
        <v>0</v>
      </c>
      <c r="Z81" s="42">
        <f t="shared" si="21"/>
        <v>24345.271741330322</v>
      </c>
      <c r="AA81" s="44">
        <f>IF(C81&lt;C$13,0,(IF(VLOOKUP(C$7,profiel!$A$3:$F$297,2,FALSE)&gt;4,VLOOKUP($C$7,profiel!$A$3:$F$297,3,FALSE),IF(B$9="flens loodrecht op gevel",(VLOOKUP(C$7,profiel!$A$3:$F$297,6,FALSE)-2*VLOOKUP(C$7,profiel!$A$3:$F$297,4,FALSE))/2,VLOOKUP(C$7,profiel!$A$3:$F$297,4,FALSE))))/1000*Z81*D$36)</f>
        <v>0</v>
      </c>
      <c r="AB81" s="42">
        <f t="shared" si="27"/>
        <v>24345.271741330322</v>
      </c>
      <c r="AC81" s="44">
        <f t="shared" si="22"/>
        <v>4869.0543482660642</v>
      </c>
      <c r="AD81" s="41">
        <f t="shared" si="23"/>
        <v>0.528694298054459</v>
      </c>
      <c r="AE81" s="41">
        <f t="shared" si="34"/>
        <v>24.877051156022972</v>
      </c>
      <c r="AF81" s="201">
        <f t="shared" si="35"/>
        <v>443.21825241236962</v>
      </c>
    </row>
    <row r="82" spans="1:32" ht="12" customHeight="1" x14ac:dyDescent="0.15">
      <c r="A82" s="202">
        <f t="shared" si="0"/>
        <v>24.877051156022972</v>
      </c>
      <c r="B82" s="54">
        <f t="shared" si="24"/>
        <v>165</v>
      </c>
      <c r="C82" s="133">
        <f t="shared" si="31"/>
        <v>2.75</v>
      </c>
      <c r="D82" s="30">
        <f t="shared" si="32"/>
        <v>489.79610342606952</v>
      </c>
      <c r="E82" s="30">
        <f t="shared" si="33"/>
        <v>491.92315205103944</v>
      </c>
      <c r="F82" s="31">
        <f t="shared" si="1"/>
        <v>0.29045390763864315</v>
      </c>
      <c r="G82" s="30">
        <f t="shared" si="2"/>
        <v>1806.1628576273506</v>
      </c>
      <c r="H82" s="34">
        <f t="shared" si="3"/>
        <v>1806.1628576273506</v>
      </c>
      <c r="I82" s="33">
        <f t="shared" si="4"/>
        <v>0</v>
      </c>
      <c r="J82" s="35">
        <f t="shared" si="5"/>
        <v>0</v>
      </c>
      <c r="K82" s="60">
        <f t="shared" si="6"/>
        <v>0.27593121225671097</v>
      </c>
      <c r="L82" s="30">
        <f t="shared" si="7"/>
        <v>1826.7282004098015</v>
      </c>
      <c r="M82" s="34">
        <f t="shared" si="8"/>
        <v>1735.3917903893114</v>
      </c>
      <c r="N82" s="33">
        <f t="shared" si="9"/>
        <v>0</v>
      </c>
      <c r="O82" s="35">
        <f t="shared" si="10"/>
        <v>0</v>
      </c>
      <c r="P82" s="31">
        <f t="shared" si="11"/>
        <v>0.29045390763864315</v>
      </c>
      <c r="Q82" s="30">
        <f t="shared" si="12"/>
        <v>1806.1628576273506</v>
      </c>
      <c r="R82" s="34">
        <f t="shared" si="13"/>
        <v>1806.1628576273506</v>
      </c>
      <c r="S82" s="33">
        <f t="shared" si="14"/>
        <v>0</v>
      </c>
      <c r="T82" s="35">
        <f t="shared" si="15"/>
        <v>0</v>
      </c>
      <c r="U82" s="31">
        <f t="shared" si="16"/>
        <v>0</v>
      </c>
      <c r="V82" s="30" t="e">
        <f t="shared" si="17"/>
        <v>#DIV/0!</v>
      </c>
      <c r="W82" s="34" t="e">
        <f t="shared" si="18"/>
        <v>#DIV/0!</v>
      </c>
      <c r="X82" s="33">
        <f t="shared" si="19"/>
        <v>0</v>
      </c>
      <c r="Y82" s="35">
        <f t="shared" si="20"/>
        <v>0</v>
      </c>
      <c r="Z82" s="30">
        <f t="shared" si="21"/>
        <v>24747.882477916581</v>
      </c>
      <c r="AA82" s="35">
        <f>IF(C82&lt;C$13,0,(IF(VLOOKUP(C$7,profiel!$A$3:$F$297,2,FALSE)&gt;4,VLOOKUP($C$7,profiel!$A$3:$F$297,3,FALSE),IF(B$9="flens loodrecht op gevel",(VLOOKUP(C$7,profiel!$A$3:$F$297,6,FALSE)-2*VLOOKUP(C$7,profiel!$A$3:$F$297,4,FALSE))/2,VLOOKUP(C$7,profiel!$A$3:$F$297,4,FALSE))))/1000*Z82*D$36)</f>
        <v>0</v>
      </c>
      <c r="AB82" s="30">
        <f t="shared" si="27"/>
        <v>24747.882477916581</v>
      </c>
      <c r="AC82" s="35">
        <f t="shared" si="22"/>
        <v>4949.5764955833156</v>
      </c>
      <c r="AD82" s="32">
        <f t="shared" si="23"/>
        <v>0.54979582366919788</v>
      </c>
      <c r="AE82" s="32">
        <f t="shared" si="34"/>
        <v>25.426846979692169</v>
      </c>
      <c r="AF82" s="204">
        <f t="shared" si="35"/>
        <v>443.598820989545</v>
      </c>
    </row>
    <row r="83" spans="1:32" ht="12" customHeight="1" x14ac:dyDescent="0.15">
      <c r="A83" s="199">
        <f t="shared" si="0"/>
        <v>25.426846979692169</v>
      </c>
      <c r="B83" s="38">
        <f t="shared" si="24"/>
        <v>170</v>
      </c>
      <c r="C83" s="200">
        <f t="shared" si="31"/>
        <v>2.8333333333333335</v>
      </c>
      <c r="D83" s="36">
        <f t="shared" si="32"/>
        <v>494.07729742979745</v>
      </c>
      <c r="E83" s="36">
        <f t="shared" si="33"/>
        <v>496.87371917257434</v>
      </c>
      <c r="F83" s="37">
        <f t="shared" si="1"/>
        <v>0.29020472386011437</v>
      </c>
      <c r="G83" s="42">
        <f t="shared" si="2"/>
        <v>1910.0497351484491</v>
      </c>
      <c r="H83" s="43">
        <f t="shared" si="3"/>
        <v>1910.0497351484491</v>
      </c>
      <c r="I83" s="42">
        <f t="shared" si="4"/>
        <v>0</v>
      </c>
      <c r="J83" s="44">
        <f t="shared" si="5"/>
        <v>0</v>
      </c>
      <c r="K83" s="216">
        <f t="shared" si="6"/>
        <v>0.27569448766710863</v>
      </c>
      <c r="L83" s="42">
        <f t="shared" si="7"/>
        <v>1930.7002428193164</v>
      </c>
      <c r="M83" s="43">
        <f t="shared" si="8"/>
        <v>1834.1652306783503</v>
      </c>
      <c r="N83" s="42">
        <f t="shared" si="9"/>
        <v>0</v>
      </c>
      <c r="O83" s="44">
        <f t="shared" si="10"/>
        <v>0</v>
      </c>
      <c r="P83" s="37">
        <f t="shared" si="11"/>
        <v>0.29020472386011437</v>
      </c>
      <c r="Q83" s="42">
        <f t="shared" si="12"/>
        <v>1910.0497351484491</v>
      </c>
      <c r="R83" s="43">
        <f t="shared" si="13"/>
        <v>1910.0497351484491</v>
      </c>
      <c r="S83" s="42">
        <f t="shared" si="14"/>
        <v>0</v>
      </c>
      <c r="T83" s="44">
        <f t="shared" si="15"/>
        <v>0</v>
      </c>
      <c r="U83" s="37">
        <f t="shared" si="16"/>
        <v>0</v>
      </c>
      <c r="V83" s="42" t="e">
        <f t="shared" si="17"/>
        <v>#DIV/0!</v>
      </c>
      <c r="W83" s="43" t="e">
        <f t="shared" si="18"/>
        <v>#DIV/0!</v>
      </c>
      <c r="X83" s="42">
        <f t="shared" si="19"/>
        <v>0</v>
      </c>
      <c r="Y83" s="44">
        <f t="shared" si="20"/>
        <v>0</v>
      </c>
      <c r="Z83" s="42">
        <f t="shared" si="21"/>
        <v>25143.072696741649</v>
      </c>
      <c r="AA83" s="44">
        <f>IF(C83&lt;C$13,0,(IF(VLOOKUP(C$7,profiel!$A$3:$F$297,2,FALSE)&gt;4,VLOOKUP($C$7,profiel!$A$3:$F$297,3,FALSE),IF(B$9="flens loodrecht op gevel",(VLOOKUP(C$7,profiel!$A$3:$F$297,6,FALSE)-2*VLOOKUP(C$7,profiel!$A$3:$F$297,4,FALSE))/2,VLOOKUP(C$7,profiel!$A$3:$F$297,4,FALSE))))/1000*Z83*D$36)</f>
        <v>0</v>
      </c>
      <c r="AB83" s="42">
        <f t="shared" si="27"/>
        <v>25143.072696741649</v>
      </c>
      <c r="AC83" s="44">
        <f t="shared" si="22"/>
        <v>5028.6145393483293</v>
      </c>
      <c r="AD83" s="41">
        <f t="shared" si="23"/>
        <v>0.56989375367078177</v>
      </c>
      <c r="AE83" s="41">
        <f t="shared" si="34"/>
        <v>25.996740733362952</v>
      </c>
      <c r="AF83" s="201">
        <f t="shared" si="35"/>
        <v>443.99233104138858</v>
      </c>
    </row>
    <row r="84" spans="1:32" ht="12" customHeight="1" x14ac:dyDescent="0.15">
      <c r="A84" s="202">
        <f t="shared" si="0"/>
        <v>25.996740733362952</v>
      </c>
      <c r="B84" s="54">
        <f t="shared" si="24"/>
        <v>175</v>
      </c>
      <c r="C84" s="133">
        <f t="shared" si="31"/>
        <v>2.9166666666666665</v>
      </c>
      <c r="D84" s="30">
        <f t="shared" si="32"/>
        <v>498.23955386327378</v>
      </c>
      <c r="E84" s="30">
        <f t="shared" si="33"/>
        <v>501.69361797215782</v>
      </c>
      <c r="F84" s="31">
        <f t="shared" si="1"/>
        <v>0.28994751564288324</v>
      </c>
      <c r="G84" s="30">
        <f t="shared" si="2"/>
        <v>2008.8211555903681</v>
      </c>
      <c r="H84" s="34">
        <f t="shared" si="3"/>
        <v>2008.8211555903683</v>
      </c>
      <c r="I84" s="33">
        <f t="shared" si="4"/>
        <v>0</v>
      </c>
      <c r="J84" s="35">
        <f t="shared" si="5"/>
        <v>0</v>
      </c>
      <c r="K84" s="60">
        <f t="shared" si="6"/>
        <v>0.27545013986073907</v>
      </c>
      <c r="L84" s="30">
        <f t="shared" si="7"/>
        <v>2029.553415112649</v>
      </c>
      <c r="M84" s="34">
        <f t="shared" si="8"/>
        <v>1928.0757443570167</v>
      </c>
      <c r="N84" s="33">
        <f t="shared" si="9"/>
        <v>0</v>
      </c>
      <c r="O84" s="35">
        <f t="shared" si="10"/>
        <v>0</v>
      </c>
      <c r="P84" s="31">
        <f t="shared" si="11"/>
        <v>0.28994751564288324</v>
      </c>
      <c r="Q84" s="30">
        <f t="shared" si="12"/>
        <v>2008.8211555903681</v>
      </c>
      <c r="R84" s="34">
        <f t="shared" si="13"/>
        <v>2008.8211555903683</v>
      </c>
      <c r="S84" s="33">
        <f t="shared" si="14"/>
        <v>0</v>
      </c>
      <c r="T84" s="35">
        <f t="shared" si="15"/>
        <v>0</v>
      </c>
      <c r="U84" s="31">
        <f t="shared" si="16"/>
        <v>0</v>
      </c>
      <c r="V84" s="30" t="e">
        <f t="shared" si="17"/>
        <v>#DIV/0!</v>
      </c>
      <c r="W84" s="34" t="e">
        <f t="shared" si="18"/>
        <v>#DIV/0!</v>
      </c>
      <c r="X84" s="33">
        <f t="shared" si="19"/>
        <v>0</v>
      </c>
      <c r="Y84" s="35">
        <f t="shared" si="20"/>
        <v>0</v>
      </c>
      <c r="Z84" s="30">
        <f t="shared" si="21"/>
        <v>25531.16128941378</v>
      </c>
      <c r="AA84" s="35">
        <f>IF(C84&lt;C$13,0,(IF(VLOOKUP(C$7,profiel!$A$3:$F$297,2,FALSE)&gt;4,VLOOKUP($C$7,profiel!$A$3:$F$297,3,FALSE),IF(B$9="flens loodrecht op gevel",(VLOOKUP(C$7,profiel!$A$3:$F$297,6,FALSE)-2*VLOOKUP(C$7,profiel!$A$3:$F$297,4,FALSE))/2,VLOOKUP(C$7,profiel!$A$3:$F$297,4,FALSE))))/1000*Z84*D$36)</f>
        <v>0</v>
      </c>
      <c r="AB84" s="30">
        <f t="shared" si="27"/>
        <v>25531.16128941378</v>
      </c>
      <c r="AC84" s="35">
        <f t="shared" si="22"/>
        <v>5106.2322578827561</v>
      </c>
      <c r="AD84" s="32">
        <f t="shared" si="23"/>
        <v>0.58905984124721711</v>
      </c>
      <c r="AE84" s="32">
        <f t="shared" si="34"/>
        <v>26.585800574610168</v>
      </c>
      <c r="AF84" s="204">
        <f t="shared" si="35"/>
        <v>444.3980397015435</v>
      </c>
    </row>
    <row r="85" spans="1:32" ht="12" customHeight="1" x14ac:dyDescent="0.15">
      <c r="A85" s="199">
        <f t="shared" si="0"/>
        <v>26.585800574610168</v>
      </c>
      <c r="B85" s="38">
        <f t="shared" si="24"/>
        <v>180</v>
      </c>
      <c r="C85" s="200">
        <f t="shared" si="31"/>
        <v>3</v>
      </c>
      <c r="D85" s="36">
        <f t="shared" si="32"/>
        <v>502.28930299185299</v>
      </c>
      <c r="E85" s="36">
        <f t="shared" si="33"/>
        <v>506.38639487790584</v>
      </c>
      <c r="F85" s="37">
        <f t="shared" si="1"/>
        <v>0.28968281101420007</v>
      </c>
      <c r="G85" s="42">
        <f t="shared" si="2"/>
        <v>2102.8567736757363</v>
      </c>
      <c r="H85" s="43">
        <f t="shared" si="3"/>
        <v>2102.8567736757363</v>
      </c>
      <c r="I85" s="42">
        <f t="shared" si="4"/>
        <v>0</v>
      </c>
      <c r="J85" s="44">
        <f t="shared" si="5"/>
        <v>0</v>
      </c>
      <c r="K85" s="216">
        <f t="shared" si="6"/>
        <v>0.27519867046349006</v>
      </c>
      <c r="L85" s="42">
        <f t="shared" si="7"/>
        <v>2123.6674713401958</v>
      </c>
      <c r="M85" s="43">
        <f t="shared" si="8"/>
        <v>2017.484097773186</v>
      </c>
      <c r="N85" s="42">
        <f t="shared" si="9"/>
        <v>0</v>
      </c>
      <c r="O85" s="44">
        <f t="shared" si="10"/>
        <v>0</v>
      </c>
      <c r="P85" s="37">
        <f t="shared" si="11"/>
        <v>0.28968281101420007</v>
      </c>
      <c r="Q85" s="42">
        <f t="shared" si="12"/>
        <v>2102.8567736757363</v>
      </c>
      <c r="R85" s="43">
        <f t="shared" si="13"/>
        <v>2102.8567736757363</v>
      </c>
      <c r="S85" s="42">
        <f t="shared" si="14"/>
        <v>0</v>
      </c>
      <c r="T85" s="44">
        <f t="shared" si="15"/>
        <v>0</v>
      </c>
      <c r="U85" s="37">
        <f t="shared" si="16"/>
        <v>0</v>
      </c>
      <c r="V85" s="42" t="e">
        <f t="shared" si="17"/>
        <v>#DIV/0!</v>
      </c>
      <c r="W85" s="43" t="e">
        <f t="shared" si="18"/>
        <v>#DIV/0!</v>
      </c>
      <c r="X85" s="42">
        <f t="shared" si="19"/>
        <v>0</v>
      </c>
      <c r="Y85" s="44">
        <f t="shared" si="20"/>
        <v>0</v>
      </c>
      <c r="Z85" s="42">
        <f t="shared" si="21"/>
        <v>25912.444916835244</v>
      </c>
      <c r="AA85" s="44">
        <f>IF(C85&lt;C$13,0,(IF(VLOOKUP(C$7,profiel!$A$3:$F$297,2,FALSE)&gt;4,VLOOKUP($C$7,profiel!$A$3:$F$297,3,FALSE),IF(B$9="flens loodrecht op gevel",(VLOOKUP(C$7,profiel!$A$3:$F$297,6,FALSE)-2*VLOOKUP(C$7,profiel!$A$3:$F$297,4,FALSE))/2,VLOOKUP(C$7,profiel!$A$3:$F$297,4,FALSE))))/1000*Z85*D$36)</f>
        <v>0</v>
      </c>
      <c r="AB85" s="42">
        <f t="shared" si="27"/>
        <v>25912.444916835244</v>
      </c>
      <c r="AC85" s="44">
        <f t="shared" si="22"/>
        <v>5182.4889833670486</v>
      </c>
      <c r="AD85" s="41">
        <f t="shared" si="23"/>
        <v>0.60735870663392511</v>
      </c>
      <c r="AE85" s="41">
        <f t="shared" si="34"/>
        <v>27.193159281244093</v>
      </c>
      <c r="AF85" s="201">
        <f t="shared" si="35"/>
        <v>444.81525215416451</v>
      </c>
    </row>
    <row r="86" spans="1:32" ht="12" customHeight="1" x14ac:dyDescent="0.15">
      <c r="A86" s="202">
        <f t="shared" si="0"/>
        <v>27.193159281244093</v>
      </c>
      <c r="B86" s="54">
        <f t="shared" si="24"/>
        <v>185</v>
      </c>
      <c r="C86" s="133">
        <f t="shared" si="31"/>
        <v>3.0833333333333335</v>
      </c>
      <c r="D86" s="30">
        <f t="shared" si="32"/>
        <v>506.2324673062227</v>
      </c>
      <c r="E86" s="30">
        <f t="shared" si="33"/>
        <v>510.95547368522972</v>
      </c>
      <c r="F86" s="31">
        <f t="shared" si="1"/>
        <v>0.28941110433265066</v>
      </c>
      <c r="G86" s="30">
        <f t="shared" si="2"/>
        <v>2192.4980708917328</v>
      </c>
      <c r="H86" s="34">
        <f t="shared" si="3"/>
        <v>2192.4980708917328</v>
      </c>
      <c r="I86" s="33">
        <f t="shared" si="4"/>
        <v>0</v>
      </c>
      <c r="J86" s="35">
        <f t="shared" si="5"/>
        <v>0</v>
      </c>
      <c r="K86" s="60">
        <f t="shared" si="6"/>
        <v>0.27494054911601812</v>
      </c>
      <c r="L86" s="30">
        <f t="shared" si="7"/>
        <v>2213.3839919308316</v>
      </c>
      <c r="M86" s="34">
        <f t="shared" si="8"/>
        <v>2102.71479233429</v>
      </c>
      <c r="N86" s="33">
        <f t="shared" si="9"/>
        <v>0</v>
      </c>
      <c r="O86" s="35">
        <f t="shared" si="10"/>
        <v>0</v>
      </c>
      <c r="P86" s="31">
        <f t="shared" si="11"/>
        <v>0.28941110433265066</v>
      </c>
      <c r="Q86" s="30">
        <f t="shared" si="12"/>
        <v>2192.4980708917328</v>
      </c>
      <c r="R86" s="34">
        <f t="shared" si="13"/>
        <v>2192.4980708917328</v>
      </c>
      <c r="S86" s="33">
        <f t="shared" si="14"/>
        <v>0</v>
      </c>
      <c r="T86" s="35">
        <f t="shared" si="15"/>
        <v>0</v>
      </c>
      <c r="U86" s="31">
        <f t="shared" si="16"/>
        <v>0</v>
      </c>
      <c r="V86" s="30" t="e">
        <f t="shared" si="17"/>
        <v>#DIV/0!</v>
      </c>
      <c r="W86" s="34" t="e">
        <f t="shared" si="18"/>
        <v>#DIV/0!</v>
      </c>
      <c r="X86" s="33">
        <f t="shared" si="19"/>
        <v>0</v>
      </c>
      <c r="Y86" s="35">
        <f t="shared" si="20"/>
        <v>0</v>
      </c>
      <c r="Z86" s="30">
        <f t="shared" si="21"/>
        <v>26287.200124631123</v>
      </c>
      <c r="AA86" s="35">
        <f>IF(C86&lt;C$13,0,(IF(VLOOKUP(C$7,profiel!$A$3:$F$297,2,FALSE)&gt;4,VLOOKUP($C$7,profiel!$A$3:$F$297,3,FALSE),IF(B$9="flens loodrecht op gevel",(VLOOKUP(C$7,profiel!$A$3:$F$297,6,FALSE)-2*VLOOKUP(C$7,profiel!$A$3:$F$297,4,FALSE))/2,VLOOKUP(C$7,profiel!$A$3:$F$297,4,FALSE))))/1000*Z86*D$36)</f>
        <v>0</v>
      </c>
      <c r="AB86" s="30">
        <f t="shared" si="27"/>
        <v>26287.200124631123</v>
      </c>
      <c r="AC86" s="35">
        <f t="shared" si="22"/>
        <v>5257.4400249262253</v>
      </c>
      <c r="AD86" s="32">
        <f t="shared" si="23"/>
        <v>0.62484873338430325</v>
      </c>
      <c r="AE86" s="32">
        <f t="shared" si="34"/>
        <v>27.818008014628397</v>
      </c>
      <c r="AF86" s="204">
        <f t="shared" si="35"/>
        <v>445.24331728497924</v>
      </c>
    </row>
    <row r="87" spans="1:32" ht="12" customHeight="1" x14ac:dyDescent="0.15">
      <c r="A87" s="199">
        <f t="shared" si="0"/>
        <v>27.818008014628397</v>
      </c>
      <c r="B87" s="38">
        <f t="shared" si="24"/>
        <v>190</v>
      </c>
      <c r="C87" s="200">
        <f t="shared" si="31"/>
        <v>3.1666666666666665</v>
      </c>
      <c r="D87" s="36">
        <f t="shared" si="32"/>
        <v>510.07451361691875</v>
      </c>
      <c r="E87" s="36">
        <f t="shared" si="33"/>
        <v>515.40416673963205</v>
      </c>
      <c r="F87" s="37">
        <f t="shared" si="1"/>
        <v>0.28913285916326587</v>
      </c>
      <c r="G87" s="42">
        <f t="shared" si="2"/>
        <v>2278.0531159066886</v>
      </c>
      <c r="H87" s="43">
        <f t="shared" si="3"/>
        <v>2278.0531159066886</v>
      </c>
      <c r="I87" s="42">
        <f t="shared" si="4"/>
        <v>0</v>
      </c>
      <c r="J87" s="44">
        <f t="shared" si="5"/>
        <v>0</v>
      </c>
      <c r="K87" s="216">
        <f t="shared" si="6"/>
        <v>0.27467621620510257</v>
      </c>
      <c r="L87" s="42">
        <f t="shared" si="7"/>
        <v>2299.0111434632554</v>
      </c>
      <c r="M87" s="43">
        <f t="shared" si="8"/>
        <v>2184.0605862900925</v>
      </c>
      <c r="N87" s="42">
        <f t="shared" si="9"/>
        <v>0</v>
      </c>
      <c r="O87" s="44">
        <f t="shared" si="10"/>
        <v>0</v>
      </c>
      <c r="P87" s="37">
        <f t="shared" si="11"/>
        <v>0.28913285916326587</v>
      </c>
      <c r="Q87" s="42">
        <f t="shared" si="12"/>
        <v>2278.0531159066886</v>
      </c>
      <c r="R87" s="43">
        <f t="shared" si="13"/>
        <v>2278.0531159066886</v>
      </c>
      <c r="S87" s="42">
        <f t="shared" si="14"/>
        <v>0</v>
      </c>
      <c r="T87" s="44">
        <f t="shared" si="15"/>
        <v>0</v>
      </c>
      <c r="U87" s="37">
        <f t="shared" si="16"/>
        <v>0</v>
      </c>
      <c r="V87" s="42" t="e">
        <f t="shared" si="17"/>
        <v>#DIV/0!</v>
      </c>
      <c r="W87" s="43" t="e">
        <f t="shared" si="18"/>
        <v>#DIV/0!</v>
      </c>
      <c r="X87" s="42">
        <f t="shared" si="19"/>
        <v>0</v>
      </c>
      <c r="Y87" s="44">
        <f t="shared" si="20"/>
        <v>0</v>
      </c>
      <c r="Z87" s="42">
        <f t="shared" si="21"/>
        <v>26655.685205872374</v>
      </c>
      <c r="AA87" s="44">
        <f>IF(C87&lt;C$13,0,(IF(VLOOKUP(C$7,profiel!$A$3:$F$297,2,FALSE)&gt;4,VLOOKUP($C$7,profiel!$A$3:$F$297,3,FALSE),IF(B$9="flens loodrecht op gevel",(VLOOKUP(C$7,profiel!$A$3:$F$297,6,FALSE)-2*VLOOKUP(C$7,profiel!$A$3:$F$297,4,FALSE))/2,VLOOKUP(C$7,profiel!$A$3:$F$297,4,FALSE))))/1000*Z87*D$36)</f>
        <v>0</v>
      </c>
      <c r="AB87" s="42">
        <f t="shared" si="27"/>
        <v>26655.685205872374</v>
      </c>
      <c r="AC87" s="44">
        <f t="shared" si="22"/>
        <v>5331.1370411744747</v>
      </c>
      <c r="AD87" s="41">
        <f t="shared" si="23"/>
        <v>0.64158283063632315</v>
      </c>
      <c r="AE87" s="41">
        <f t="shared" si="34"/>
        <v>28.459590845264721</v>
      </c>
      <c r="AF87" s="201">
        <f t="shared" si="35"/>
        <v>445.68162384820153</v>
      </c>
    </row>
    <row r="88" spans="1:32" ht="12" customHeight="1" x14ac:dyDescent="0.15">
      <c r="A88" s="202">
        <f t="shared" si="0"/>
        <v>28.459590845264721</v>
      </c>
      <c r="B88" s="54">
        <f t="shared" si="24"/>
        <v>195</v>
      </c>
      <c r="C88" s="133">
        <f t="shared" si="31"/>
        <v>3.25</v>
      </c>
      <c r="D88" s="30">
        <f t="shared" si="32"/>
        <v>513.82049863485065</v>
      </c>
      <c r="E88" s="30">
        <f t="shared" si="33"/>
        <v>519.73568366582003</v>
      </c>
      <c r="F88" s="31">
        <f t="shared" si="1"/>
        <v>0.28884851082347962</v>
      </c>
      <c r="G88" s="30">
        <f t="shared" si="2"/>
        <v>2359.8006240179861</v>
      </c>
      <c r="H88" s="34">
        <f t="shared" si="3"/>
        <v>2359.8006240179861</v>
      </c>
      <c r="I88" s="33">
        <f t="shared" si="4"/>
        <v>0</v>
      </c>
      <c r="J88" s="35">
        <f t="shared" si="5"/>
        <v>0</v>
      </c>
      <c r="K88" s="60">
        <f t="shared" si="6"/>
        <v>0.27440608528230565</v>
      </c>
      <c r="L88" s="30">
        <f t="shared" si="7"/>
        <v>2380.8277376283113</v>
      </c>
      <c r="M88" s="34">
        <f t="shared" si="8"/>
        <v>2261.7863507468956</v>
      </c>
      <c r="N88" s="33">
        <f t="shared" si="9"/>
        <v>0</v>
      </c>
      <c r="O88" s="35">
        <f t="shared" si="10"/>
        <v>0</v>
      </c>
      <c r="P88" s="31">
        <f t="shared" si="11"/>
        <v>0.28884851082347962</v>
      </c>
      <c r="Q88" s="30">
        <f t="shared" si="12"/>
        <v>2359.8006240179861</v>
      </c>
      <c r="R88" s="34">
        <f t="shared" si="13"/>
        <v>2359.8006240179861</v>
      </c>
      <c r="S88" s="33">
        <f t="shared" si="14"/>
        <v>0</v>
      </c>
      <c r="T88" s="35">
        <f t="shared" si="15"/>
        <v>0</v>
      </c>
      <c r="U88" s="31">
        <f t="shared" si="16"/>
        <v>0</v>
      </c>
      <c r="V88" s="30" t="e">
        <f t="shared" si="17"/>
        <v>#DIV/0!</v>
      </c>
      <c r="W88" s="34" t="e">
        <f t="shared" si="18"/>
        <v>#DIV/0!</v>
      </c>
      <c r="X88" s="33">
        <f t="shared" si="19"/>
        <v>0</v>
      </c>
      <c r="Y88" s="35">
        <f t="shared" si="20"/>
        <v>0</v>
      </c>
      <c r="Z88" s="30">
        <f t="shared" si="21"/>
        <v>27018.141847090999</v>
      </c>
      <c r="AA88" s="35">
        <f>IF(C88&lt;C$13,0,(IF(VLOOKUP(C$7,profiel!$A$3:$F$297,2,FALSE)&gt;4,VLOOKUP($C$7,profiel!$A$3:$F$297,3,FALSE),IF(B$9="flens loodrecht op gevel",(VLOOKUP(C$7,profiel!$A$3:$F$297,6,FALSE)-2*VLOOKUP(C$7,profiel!$A$3:$F$297,4,FALSE))/2,VLOOKUP(C$7,profiel!$A$3:$F$297,4,FALSE))))/1000*Z88*D$36)</f>
        <v>0</v>
      </c>
      <c r="AB88" s="30">
        <f t="shared" si="27"/>
        <v>27018.141847090999</v>
      </c>
      <c r="AC88" s="35">
        <f t="shared" si="22"/>
        <v>5403.6283694182002</v>
      </c>
      <c r="AD88" s="32">
        <f t="shared" si="23"/>
        <v>0.65760908436395105</v>
      </c>
      <c r="AE88" s="32">
        <f t="shared" si="34"/>
        <v>29.117199929628672</v>
      </c>
      <c r="AF88" s="204">
        <f t="shared" si="35"/>
        <v>446.12959707530769</v>
      </c>
    </row>
    <row r="89" spans="1:32" ht="12" customHeight="1" x14ac:dyDescent="0.15">
      <c r="A89" s="199">
        <f t="shared" si="0"/>
        <v>29.117199929628672</v>
      </c>
      <c r="B89" s="38">
        <f t="shared" si="24"/>
        <v>200</v>
      </c>
      <c r="C89" s="200">
        <f t="shared" si="31"/>
        <v>3.3333333333333335</v>
      </c>
      <c r="D89" s="36">
        <f t="shared" si="32"/>
        <v>517.47510899146198</v>
      </c>
      <c r="E89" s="36">
        <f t="shared" si="33"/>
        <v>523.95313829382553</v>
      </c>
      <c r="F89" s="37">
        <f t="shared" si="1"/>
        <v>0.28855846864652773</v>
      </c>
      <c r="G89" s="42">
        <f t="shared" si="2"/>
        <v>2437.9934337395853</v>
      </c>
      <c r="H89" s="43">
        <f t="shared" si="3"/>
        <v>2437.9934337395853</v>
      </c>
      <c r="I89" s="42">
        <f t="shared" si="4"/>
        <v>0</v>
      </c>
      <c r="J89" s="44">
        <f t="shared" si="5"/>
        <v>0</v>
      </c>
      <c r="K89" s="216">
        <f t="shared" si="6"/>
        <v>0.27413054521420138</v>
      </c>
      <c r="L89" s="42">
        <f t="shared" si="7"/>
        <v>2459.0867074564685</v>
      </c>
      <c r="M89" s="43">
        <f t="shared" si="8"/>
        <v>2336.1323720836454</v>
      </c>
      <c r="N89" s="42">
        <f t="shared" si="9"/>
        <v>0</v>
      </c>
      <c r="O89" s="44">
        <f t="shared" si="10"/>
        <v>0</v>
      </c>
      <c r="P89" s="37">
        <f t="shared" si="11"/>
        <v>0.28855846864652773</v>
      </c>
      <c r="Q89" s="42">
        <f t="shared" si="12"/>
        <v>2437.9934337395853</v>
      </c>
      <c r="R89" s="43">
        <f t="shared" si="13"/>
        <v>2437.9934337395853</v>
      </c>
      <c r="S89" s="42">
        <f t="shared" si="14"/>
        <v>0</v>
      </c>
      <c r="T89" s="44">
        <f t="shared" si="15"/>
        <v>0</v>
      </c>
      <c r="U89" s="37">
        <f t="shared" si="16"/>
        <v>0</v>
      </c>
      <c r="V89" s="42" t="e">
        <f t="shared" si="17"/>
        <v>#DIV/0!</v>
      </c>
      <c r="W89" s="43" t="e">
        <f t="shared" si="18"/>
        <v>#DIV/0!</v>
      </c>
      <c r="X89" s="42">
        <f t="shared" si="19"/>
        <v>0</v>
      </c>
      <c r="Y89" s="44">
        <f t="shared" si="20"/>
        <v>0</v>
      </c>
      <c r="Z89" s="42">
        <f t="shared" si="21"/>
        <v>27374.796587673449</v>
      </c>
      <c r="AA89" s="44">
        <f>IF(C89&lt;C$13,0,(IF(VLOOKUP(C$7,profiel!$A$3:$F$297,2,FALSE)&gt;4,VLOOKUP($C$7,profiel!$A$3:$F$297,3,FALSE),IF(B$9="flens loodrecht op gevel",(VLOOKUP(C$7,profiel!$A$3:$F$297,6,FALSE)-2*VLOOKUP(C$7,profiel!$A$3:$F$297,4,FALSE))/2,VLOOKUP(C$7,profiel!$A$3:$F$297,4,FALSE))))/1000*Z89*D$36)</f>
        <v>0</v>
      </c>
      <c r="AB89" s="42">
        <f t="shared" si="27"/>
        <v>27374.796587673449</v>
      </c>
      <c r="AC89" s="44">
        <f t="shared" si="22"/>
        <v>5474.959317534689</v>
      </c>
      <c r="AD89" s="41">
        <f t="shared" si="23"/>
        <v>0.67297131618276751</v>
      </c>
      <c r="AE89" s="41">
        <f t="shared" si="34"/>
        <v>29.79017124581144</v>
      </c>
      <c r="AF89" s="201">
        <f t="shared" si="35"/>
        <v>446.58669566394155</v>
      </c>
    </row>
    <row r="90" spans="1:32" ht="12" customHeight="1" x14ac:dyDescent="0.15">
      <c r="A90" s="202">
        <f t="shared" si="0"/>
        <v>29.79017124581144</v>
      </c>
      <c r="B90" s="54">
        <f t="shared" si="24"/>
        <v>205</v>
      </c>
      <c r="C90" s="133">
        <f t="shared" si="31"/>
        <v>3.4166666666666665</v>
      </c>
      <c r="D90" s="30">
        <f t="shared" si="32"/>
        <v>521.04269649314745</v>
      </c>
      <c r="E90" s="30">
        <f t="shared" si="33"/>
        <v>528.05955425660511</v>
      </c>
      <c r="F90" s="31">
        <f t="shared" si="1"/>
        <v>0.28826311800120547</v>
      </c>
      <c r="G90" s="30">
        <f t="shared" si="2"/>
        <v>2512.8614963610089</v>
      </c>
      <c r="H90" s="34">
        <f t="shared" si="3"/>
        <v>2512.8614963610089</v>
      </c>
      <c r="I90" s="33">
        <f t="shared" si="4"/>
        <v>0</v>
      </c>
      <c r="J90" s="35">
        <f t="shared" si="5"/>
        <v>0</v>
      </c>
      <c r="K90" s="60">
        <f t="shared" si="6"/>
        <v>0.27384996210114515</v>
      </c>
      <c r="L90" s="30">
        <f t="shared" si="7"/>
        <v>2534.0180966147573</v>
      </c>
      <c r="M90" s="34">
        <f t="shared" si="8"/>
        <v>2407.3171917840191</v>
      </c>
      <c r="N90" s="33">
        <f t="shared" si="9"/>
        <v>0</v>
      </c>
      <c r="O90" s="35">
        <f t="shared" si="10"/>
        <v>0</v>
      </c>
      <c r="P90" s="31">
        <f t="shared" si="11"/>
        <v>0.28826311800120547</v>
      </c>
      <c r="Q90" s="30">
        <f t="shared" si="12"/>
        <v>2512.8614963610089</v>
      </c>
      <c r="R90" s="34">
        <f t="shared" si="13"/>
        <v>2512.8614963610089</v>
      </c>
      <c r="S90" s="33">
        <f t="shared" si="14"/>
        <v>0</v>
      </c>
      <c r="T90" s="35">
        <f t="shared" si="15"/>
        <v>0</v>
      </c>
      <c r="U90" s="31">
        <f t="shared" si="16"/>
        <v>0</v>
      </c>
      <c r="V90" s="30" t="e">
        <f t="shared" si="17"/>
        <v>#DIV/0!</v>
      </c>
      <c r="W90" s="34" t="e">
        <f t="shared" si="18"/>
        <v>#DIV/0!</v>
      </c>
      <c r="X90" s="33">
        <f t="shared" si="19"/>
        <v>0</v>
      </c>
      <c r="Y90" s="35">
        <f t="shared" si="20"/>
        <v>0</v>
      </c>
      <c r="Z90" s="30">
        <f t="shared" si="21"/>
        <v>27725.862117899793</v>
      </c>
      <c r="AA90" s="35">
        <f>IF(C90&lt;C$13,0,(IF(VLOOKUP(C$7,profiel!$A$3:$F$297,2,FALSE)&gt;4,VLOOKUP($C$7,profiel!$A$3:$F$297,3,FALSE),IF(B$9="flens loodrecht op gevel",(VLOOKUP(C$7,profiel!$A$3:$F$297,6,FALSE)-2*VLOOKUP(C$7,profiel!$A$3:$F$297,4,FALSE))/2,VLOOKUP(C$7,profiel!$A$3:$F$297,4,FALSE))))/1000*Z90*D$36)</f>
        <v>0</v>
      </c>
      <c r="AB90" s="30">
        <f t="shared" si="27"/>
        <v>27725.862117899793</v>
      </c>
      <c r="AC90" s="35">
        <f t="shared" si="22"/>
        <v>5545.1724235799593</v>
      </c>
      <c r="AD90" s="32">
        <f t="shared" si="23"/>
        <v>0.68770956479585033</v>
      </c>
      <c r="AE90" s="32">
        <f t="shared" si="34"/>
        <v>30.477880810607289</v>
      </c>
      <c r="AF90" s="204">
        <f t="shared" si="35"/>
        <v>447.05240909518238</v>
      </c>
    </row>
    <row r="91" spans="1:32" ht="12" customHeight="1" x14ac:dyDescent="0.15">
      <c r="A91" s="199">
        <f t="shared" si="0"/>
        <v>30.477880810607289</v>
      </c>
      <c r="B91" s="38">
        <f t="shared" si="24"/>
        <v>210</v>
      </c>
      <c r="C91" s="200">
        <f t="shared" si="31"/>
        <v>3.5</v>
      </c>
      <c r="D91" s="36">
        <f t="shared" si="32"/>
        <v>524.52730927513983</v>
      </c>
      <c r="E91" s="36">
        <f t="shared" si="33"/>
        <v>532.05786960521425</v>
      </c>
      <c r="F91" s="37">
        <f t="shared" si="1"/>
        <v>0.28796282210065044</v>
      </c>
      <c r="G91" s="42">
        <f t="shared" si="2"/>
        <v>2584.6144566604507</v>
      </c>
      <c r="H91" s="43">
        <f t="shared" si="3"/>
        <v>2584.6144566604512</v>
      </c>
      <c r="I91" s="42">
        <f t="shared" si="4"/>
        <v>0</v>
      </c>
      <c r="J91" s="44">
        <f t="shared" si="5"/>
        <v>0</v>
      </c>
      <c r="K91" s="216">
        <f t="shared" si="6"/>
        <v>0.27356468099561793</v>
      </c>
      <c r="L91" s="42">
        <f t="shared" si="7"/>
        <v>2605.831639935137</v>
      </c>
      <c r="M91" s="43">
        <f t="shared" si="8"/>
        <v>2475.5400579383804</v>
      </c>
      <c r="N91" s="42">
        <f t="shared" si="9"/>
        <v>0</v>
      </c>
      <c r="O91" s="44">
        <f t="shared" si="10"/>
        <v>0</v>
      </c>
      <c r="P91" s="37">
        <f t="shared" si="11"/>
        <v>0.28796282210065044</v>
      </c>
      <c r="Q91" s="42">
        <f t="shared" si="12"/>
        <v>2584.6144566604507</v>
      </c>
      <c r="R91" s="43">
        <f t="shared" si="13"/>
        <v>2584.6144566604512</v>
      </c>
      <c r="S91" s="42">
        <f t="shared" si="14"/>
        <v>0</v>
      </c>
      <c r="T91" s="44">
        <f t="shared" si="15"/>
        <v>0</v>
      </c>
      <c r="U91" s="37">
        <f t="shared" si="16"/>
        <v>0</v>
      </c>
      <c r="V91" s="42" t="e">
        <f t="shared" si="17"/>
        <v>#DIV/0!</v>
      </c>
      <c r="W91" s="43" t="e">
        <f t="shared" si="18"/>
        <v>#DIV/0!</v>
      </c>
      <c r="X91" s="42">
        <f t="shared" si="19"/>
        <v>0</v>
      </c>
      <c r="Y91" s="44">
        <f t="shared" si="20"/>
        <v>0</v>
      </c>
      <c r="Z91" s="42">
        <f t="shared" si="21"/>
        <v>28071.538436946597</v>
      </c>
      <c r="AA91" s="44">
        <f>IF(C91&lt;C$13,0,(IF(VLOOKUP(C$7,profiel!$A$3:$F$297,2,FALSE)&gt;4,VLOOKUP($C$7,profiel!$A$3:$F$297,3,FALSE),IF(B$9="flens loodrecht op gevel",(VLOOKUP(C$7,profiel!$A$3:$F$297,6,FALSE)-2*VLOOKUP(C$7,profiel!$A$3:$F$297,4,FALSE))/2,VLOOKUP(C$7,profiel!$A$3:$F$297,4,FALSE))))/1000*Z91*D$36)</f>
        <v>0</v>
      </c>
      <c r="AB91" s="42">
        <f t="shared" si="27"/>
        <v>28071.538436946597</v>
      </c>
      <c r="AC91" s="44">
        <f t="shared" si="22"/>
        <v>5614.3076873893197</v>
      </c>
      <c r="AD91" s="41">
        <f t="shared" si="23"/>
        <v>0.70186050240318276</v>
      </c>
      <c r="AE91" s="41">
        <f t="shared" si="34"/>
        <v>31.179741313010471</v>
      </c>
      <c r="AF91" s="201">
        <f t="shared" si="35"/>
        <v>447.52625523556998</v>
      </c>
    </row>
    <row r="92" spans="1:32" ht="12" customHeight="1" x14ac:dyDescent="0.15">
      <c r="A92" s="202">
        <f t="shared" si="0"/>
        <v>31.179741313010471</v>
      </c>
      <c r="B92" s="54">
        <f t="shared" si="24"/>
        <v>215</v>
      </c>
      <c r="C92" s="133">
        <f t="shared" si="31"/>
        <v>3.5833333333333335</v>
      </c>
      <c r="D92" s="30">
        <f t="shared" si="32"/>
        <v>527.93271941421142</v>
      </c>
      <c r="E92" s="30">
        <f t="shared" si="33"/>
        <v>535.95094069407401</v>
      </c>
      <c r="F92" s="31">
        <f t="shared" si="1"/>
        <v>0.28765792362769788</v>
      </c>
      <c r="G92" s="30">
        <f t="shared" si="2"/>
        <v>2653.4438888867862</v>
      </c>
      <c r="H92" s="34">
        <f t="shared" si="3"/>
        <v>2653.4438888867862</v>
      </c>
      <c r="I92" s="33">
        <f t="shared" si="4"/>
        <v>0</v>
      </c>
      <c r="J92" s="35">
        <f t="shared" si="5"/>
        <v>0</v>
      </c>
      <c r="K92" s="60">
        <f t="shared" si="6"/>
        <v>0.27327502744631299</v>
      </c>
      <c r="L92" s="30">
        <f t="shared" si="7"/>
        <v>2674.7189992722206</v>
      </c>
      <c r="M92" s="34">
        <f t="shared" si="8"/>
        <v>2540.9830493086097</v>
      </c>
      <c r="N92" s="33">
        <f t="shared" si="9"/>
        <v>0</v>
      </c>
      <c r="O92" s="35">
        <f t="shared" si="10"/>
        <v>0</v>
      </c>
      <c r="P92" s="31">
        <f t="shared" si="11"/>
        <v>0.28765792362769788</v>
      </c>
      <c r="Q92" s="30">
        <f t="shared" si="12"/>
        <v>2653.4438888867862</v>
      </c>
      <c r="R92" s="34">
        <f t="shared" si="13"/>
        <v>2653.4438888867862</v>
      </c>
      <c r="S92" s="33">
        <f t="shared" si="14"/>
        <v>0</v>
      </c>
      <c r="T92" s="35">
        <f t="shared" si="15"/>
        <v>0</v>
      </c>
      <c r="U92" s="31">
        <f t="shared" si="16"/>
        <v>0</v>
      </c>
      <c r="V92" s="30" t="e">
        <f t="shared" si="17"/>
        <v>#DIV/0!</v>
      </c>
      <c r="W92" s="34" t="e">
        <f t="shared" si="18"/>
        <v>#DIV/0!</v>
      </c>
      <c r="X92" s="33">
        <f t="shared" si="19"/>
        <v>0</v>
      </c>
      <c r="Y92" s="35">
        <f t="shared" si="20"/>
        <v>0</v>
      </c>
      <c r="Z92" s="30">
        <f t="shared" si="21"/>
        <v>28412.013888918358</v>
      </c>
      <c r="AA92" s="35">
        <f>IF(C92&lt;C$13,0,(IF(VLOOKUP(C$7,profiel!$A$3:$F$297,2,FALSE)&gt;4,VLOOKUP($C$7,profiel!$A$3:$F$297,3,FALSE),IF(B$9="flens loodrecht op gevel",(VLOOKUP(C$7,profiel!$A$3:$F$297,6,FALSE)-2*VLOOKUP(C$7,profiel!$A$3:$F$297,4,FALSE))/2,VLOOKUP(C$7,profiel!$A$3:$F$297,4,FALSE))))/1000*Z92*D$36)</f>
        <v>0</v>
      </c>
      <c r="AB92" s="30">
        <f t="shared" si="27"/>
        <v>28412.013888918358</v>
      </c>
      <c r="AC92" s="35">
        <f t="shared" si="22"/>
        <v>5682.4027777836718</v>
      </c>
      <c r="AD92" s="32">
        <f t="shared" si="23"/>
        <v>0.7154577961930807</v>
      </c>
      <c r="AE92" s="32">
        <f t="shared" si="34"/>
        <v>31.895199109203553</v>
      </c>
      <c r="AF92" s="204">
        <f t="shared" si="35"/>
        <v>448.0077781869926</v>
      </c>
    </row>
    <row r="93" spans="1:32" ht="12" customHeight="1" x14ac:dyDescent="0.15">
      <c r="A93" s="199">
        <f t="shared" si="0"/>
        <v>31.895199109203553</v>
      </c>
      <c r="B93" s="38">
        <f t="shared" si="24"/>
        <v>220</v>
      </c>
      <c r="C93" s="200">
        <f t="shared" si="31"/>
        <v>3.6666666666666665</v>
      </c>
      <c r="D93" s="36">
        <f t="shared" si="32"/>
        <v>531.2624474724937</v>
      </c>
      <c r="E93" s="36">
        <f t="shared" si="33"/>
        <v>539.74154552069706</v>
      </c>
      <c r="F93" s="37">
        <f t="shared" si="1"/>
        <v>0.28734874620014106</v>
      </c>
      <c r="G93" s="42">
        <f t="shared" si="2"/>
        <v>2719.5252408499587</v>
      </c>
      <c r="H93" s="43">
        <f t="shared" si="3"/>
        <v>2719.5252408499591</v>
      </c>
      <c r="I93" s="42">
        <f t="shared" si="4"/>
        <v>0</v>
      </c>
      <c r="J93" s="44">
        <f t="shared" si="5"/>
        <v>0</v>
      </c>
      <c r="K93" s="216">
        <f t="shared" si="6"/>
        <v>0.272981308890134</v>
      </c>
      <c r="L93" s="42">
        <f t="shared" si="7"/>
        <v>2740.8557075166159</v>
      </c>
      <c r="M93" s="43">
        <f t="shared" si="8"/>
        <v>2603.8129221407848</v>
      </c>
      <c r="N93" s="42">
        <f t="shared" si="9"/>
        <v>0</v>
      </c>
      <c r="O93" s="44">
        <f t="shared" si="10"/>
        <v>0</v>
      </c>
      <c r="P93" s="37">
        <f t="shared" si="11"/>
        <v>0.28734874620014106</v>
      </c>
      <c r="Q93" s="42">
        <f t="shared" si="12"/>
        <v>2719.5252408499587</v>
      </c>
      <c r="R93" s="43">
        <f t="shared" si="13"/>
        <v>2719.5252408499591</v>
      </c>
      <c r="S93" s="42">
        <f t="shared" si="14"/>
        <v>0</v>
      </c>
      <c r="T93" s="44">
        <f t="shared" si="15"/>
        <v>0</v>
      </c>
      <c r="U93" s="37">
        <f t="shared" si="16"/>
        <v>0</v>
      </c>
      <c r="V93" s="42" t="e">
        <f t="shared" si="17"/>
        <v>#DIV/0!</v>
      </c>
      <c r="W93" s="43" t="e">
        <f t="shared" si="18"/>
        <v>#DIV/0!</v>
      </c>
      <c r="X93" s="42">
        <f t="shared" si="19"/>
        <v>0</v>
      </c>
      <c r="Y93" s="44">
        <f t="shared" si="20"/>
        <v>0</v>
      </c>
      <c r="Z93" s="42">
        <f t="shared" si="21"/>
        <v>28747.466092278584</v>
      </c>
      <c r="AA93" s="44">
        <f>IF(C93&lt;C$13,0,(IF(VLOOKUP(C$7,profiel!$A$3:$F$297,2,FALSE)&gt;4,VLOOKUP($C$7,profiel!$A$3:$F$297,3,FALSE),IF(B$9="flens loodrecht op gevel",(VLOOKUP(C$7,profiel!$A$3:$F$297,6,FALSE)-2*VLOOKUP(C$7,profiel!$A$3:$F$297,4,FALSE))/2,VLOOKUP(C$7,profiel!$A$3:$F$297,4,FALSE))))/1000*Z93*D$36)</f>
        <v>0</v>
      </c>
      <c r="AB93" s="42">
        <f t="shared" si="27"/>
        <v>28747.466092278584</v>
      </c>
      <c r="AC93" s="44">
        <f t="shared" si="22"/>
        <v>5749.4932184557174</v>
      </c>
      <c r="AD93" s="41">
        <f t="shared" si="23"/>
        <v>0.72853242326508982</v>
      </c>
      <c r="AE93" s="41">
        <f t="shared" si="34"/>
        <v>32.623731532468639</v>
      </c>
      <c r="AF93" s="201">
        <f t="shared" si="35"/>
        <v>448.49654635309133</v>
      </c>
    </row>
    <row r="94" spans="1:32" ht="12" customHeight="1" x14ac:dyDescent="0.15">
      <c r="A94" s="202">
        <f t="shared" si="0"/>
        <v>32.623731532468639</v>
      </c>
      <c r="B94" s="54">
        <f t="shared" si="24"/>
        <v>225</v>
      </c>
      <c r="C94" s="133">
        <f t="shared" si="31"/>
        <v>3.75</v>
      </c>
      <c r="D94" s="30">
        <f t="shared" si="32"/>
        <v>534.51978437282401</v>
      </c>
      <c r="E94" s="30">
        <f t="shared" si="33"/>
        <v>543.4323866545493</v>
      </c>
      <c r="F94" s="31">
        <f t="shared" si="1"/>
        <v>0.2870355956957435</v>
      </c>
      <c r="G94" s="30">
        <f t="shared" si="2"/>
        <v>2783.0195298686585</v>
      </c>
      <c r="H94" s="34">
        <f t="shared" si="3"/>
        <v>2783.0195298686585</v>
      </c>
      <c r="I94" s="33">
        <f t="shared" si="4"/>
        <v>0</v>
      </c>
      <c r="J94" s="35">
        <f t="shared" si="5"/>
        <v>0</v>
      </c>
      <c r="K94" s="60">
        <f t="shared" si="6"/>
        <v>0.27268381591095636</v>
      </c>
      <c r="L94" s="30">
        <f t="shared" si="7"/>
        <v>2804.4028645029944</v>
      </c>
      <c r="M94" s="34">
        <f t="shared" si="8"/>
        <v>2664.1827212778444</v>
      </c>
      <c r="N94" s="33">
        <f t="shared" si="9"/>
        <v>0</v>
      </c>
      <c r="O94" s="35">
        <f t="shared" si="10"/>
        <v>0</v>
      </c>
      <c r="P94" s="31">
        <f t="shared" si="11"/>
        <v>0.2870355956957435</v>
      </c>
      <c r="Q94" s="30">
        <f t="shared" si="12"/>
        <v>2783.0195298686585</v>
      </c>
      <c r="R94" s="34">
        <f t="shared" si="13"/>
        <v>2783.0195298686585</v>
      </c>
      <c r="S94" s="33">
        <f t="shared" si="14"/>
        <v>0</v>
      </c>
      <c r="T94" s="35">
        <f t="shared" si="15"/>
        <v>0</v>
      </c>
      <c r="U94" s="31">
        <f t="shared" si="16"/>
        <v>0</v>
      </c>
      <c r="V94" s="30" t="e">
        <f t="shared" si="17"/>
        <v>#DIV/0!</v>
      </c>
      <c r="W94" s="34" t="e">
        <f t="shared" si="18"/>
        <v>#DIV/0!</v>
      </c>
      <c r="X94" s="33">
        <f t="shared" si="19"/>
        <v>0</v>
      </c>
      <c r="Y94" s="35">
        <f t="shared" si="20"/>
        <v>0</v>
      </c>
      <c r="Z94" s="30">
        <f t="shared" si="21"/>
        <v>29078.062775811683</v>
      </c>
      <c r="AA94" s="35">
        <f>IF(C94&lt;C$13,0,(IF(VLOOKUP(C$7,profiel!$A$3:$F$297,2,FALSE)&gt;4,VLOOKUP($C$7,profiel!$A$3:$F$297,3,FALSE),IF(B$9="flens loodrecht op gevel",(VLOOKUP(C$7,profiel!$A$3:$F$297,6,FALSE)-2*VLOOKUP(C$7,profiel!$A$3:$F$297,4,FALSE))/2,VLOOKUP(C$7,profiel!$A$3:$F$297,4,FALSE))))/1000*Z94*D$36)</f>
        <v>0</v>
      </c>
      <c r="AB94" s="30">
        <f t="shared" si="27"/>
        <v>29078.062775811683</v>
      </c>
      <c r="AC94" s="35">
        <f t="shared" si="22"/>
        <v>5815.6125551623354</v>
      </c>
      <c r="AD94" s="32">
        <f t="shared" si="23"/>
        <v>0.74111294590596244</v>
      </c>
      <c r="AE94" s="32">
        <f t="shared" si="34"/>
        <v>33.3648444783746</v>
      </c>
      <c r="AF94" s="204">
        <f t="shared" si="35"/>
        <v>448.99215069544221</v>
      </c>
    </row>
    <row r="95" spans="1:32" ht="12" customHeight="1" x14ac:dyDescent="0.15">
      <c r="A95" s="199">
        <f t="shared" si="0"/>
        <v>33.3648444783746</v>
      </c>
      <c r="B95" s="38">
        <f t="shared" si="24"/>
        <v>230</v>
      </c>
      <c r="C95" s="200">
        <f t="shared" si="31"/>
        <v>3.8333333333333335</v>
      </c>
      <c r="D95" s="36">
        <f t="shared" si="32"/>
        <v>537.70781094636902</v>
      </c>
      <c r="E95" s="36">
        <f t="shared" si="33"/>
        <v>547.02609385352514</v>
      </c>
      <c r="F95" s="37">
        <f t="shared" si="1"/>
        <v>0.28671876145395164</v>
      </c>
      <c r="G95" s="42">
        <f t="shared" si="2"/>
        <v>2844.0748269656215</v>
      </c>
      <c r="H95" s="43">
        <f t="shared" si="3"/>
        <v>2844.0748269656215</v>
      </c>
      <c r="I95" s="42">
        <f t="shared" si="4"/>
        <v>0</v>
      </c>
      <c r="J95" s="44">
        <f t="shared" si="5"/>
        <v>0</v>
      </c>
      <c r="K95" s="216">
        <f t="shared" si="6"/>
        <v>0.27238282338125408</v>
      </c>
      <c r="L95" s="42">
        <f t="shared" si="7"/>
        <v>2865.5086211942589</v>
      </c>
      <c r="M95" s="43">
        <f t="shared" si="8"/>
        <v>2722.233190134546</v>
      </c>
      <c r="N95" s="42">
        <f t="shared" si="9"/>
        <v>0</v>
      </c>
      <c r="O95" s="44">
        <f t="shared" si="10"/>
        <v>0</v>
      </c>
      <c r="P95" s="37">
        <f t="shared" si="11"/>
        <v>0.28671876145395164</v>
      </c>
      <c r="Q95" s="42">
        <f t="shared" si="12"/>
        <v>2844.0748269656215</v>
      </c>
      <c r="R95" s="43">
        <f t="shared" si="13"/>
        <v>2844.0748269656215</v>
      </c>
      <c r="S95" s="42">
        <f t="shared" si="14"/>
        <v>0</v>
      </c>
      <c r="T95" s="44">
        <f t="shared" si="15"/>
        <v>0</v>
      </c>
      <c r="U95" s="37">
        <f t="shared" si="16"/>
        <v>0</v>
      </c>
      <c r="V95" s="42" t="e">
        <f t="shared" si="17"/>
        <v>#DIV/0!</v>
      </c>
      <c r="W95" s="43" t="e">
        <f t="shared" si="18"/>
        <v>#DIV/0!</v>
      </c>
      <c r="X95" s="42">
        <f t="shared" si="19"/>
        <v>0</v>
      </c>
      <c r="Y95" s="44">
        <f t="shared" si="20"/>
        <v>0</v>
      </c>
      <c r="Z95" s="42">
        <f t="shared" si="21"/>
        <v>29403.962532374786</v>
      </c>
      <c r="AA95" s="44">
        <f>IF(C95&lt;C$13,0,(IF(VLOOKUP(C$7,profiel!$A$3:$F$297,2,FALSE)&gt;4,VLOOKUP($C$7,profiel!$A$3:$F$297,3,FALSE),IF(B$9="flens loodrecht op gevel",(VLOOKUP(C$7,profiel!$A$3:$F$297,6,FALSE)-2*VLOOKUP(C$7,profiel!$A$3:$F$297,4,FALSE))/2,VLOOKUP(C$7,profiel!$A$3:$F$297,4,FALSE))))/1000*Z95*D$36)</f>
        <v>0</v>
      </c>
      <c r="AB95" s="42">
        <f t="shared" si="27"/>
        <v>29403.962532374786</v>
      </c>
      <c r="AC95" s="44">
        <f t="shared" si="22"/>
        <v>5880.7925064749579</v>
      </c>
      <c r="AD95" s="41">
        <f t="shared" si="23"/>
        <v>0.75322575298314087</v>
      </c>
      <c r="AE95" s="41">
        <f t="shared" si="34"/>
        <v>34.118070231357741</v>
      </c>
      <c r="AF95" s="201">
        <f t="shared" si="35"/>
        <v>449.49420315661979</v>
      </c>
    </row>
    <row r="96" spans="1:32" ht="12" customHeight="1" x14ac:dyDescent="0.15">
      <c r="A96" s="202">
        <f t="shared" si="0"/>
        <v>34.118070231357741</v>
      </c>
      <c r="B96" s="54">
        <f t="shared" si="24"/>
        <v>235</v>
      </c>
      <c r="C96" s="133">
        <f t="shared" si="31"/>
        <v>3.9166666666666665</v>
      </c>
      <c r="D96" s="30">
        <f t="shared" si="32"/>
        <v>540.82941544357095</v>
      </c>
      <c r="E96" s="30">
        <f t="shared" si="33"/>
        <v>550.52522644012822</v>
      </c>
      <c r="F96" s="31">
        <f t="shared" si="1"/>
        <v>0.28639851736883815</v>
      </c>
      <c r="G96" s="30">
        <f t="shared" si="2"/>
        <v>2902.8275597011279</v>
      </c>
      <c r="H96" s="34">
        <f t="shared" si="3"/>
        <v>2902.8275597011279</v>
      </c>
      <c r="I96" s="33">
        <f t="shared" si="4"/>
        <v>0</v>
      </c>
      <c r="J96" s="35">
        <f t="shared" si="5"/>
        <v>0</v>
      </c>
      <c r="K96" s="60">
        <f t="shared" si="6"/>
        <v>0.27207859150039621</v>
      </c>
      <c r="L96" s="30">
        <f t="shared" si="7"/>
        <v>2924.3094825264807</v>
      </c>
      <c r="M96" s="34">
        <f t="shared" si="8"/>
        <v>2778.0940084001568</v>
      </c>
      <c r="N96" s="33">
        <f t="shared" si="9"/>
        <v>0</v>
      </c>
      <c r="O96" s="35">
        <f t="shared" si="10"/>
        <v>0</v>
      </c>
      <c r="P96" s="31">
        <f t="shared" si="11"/>
        <v>0.28639851736883815</v>
      </c>
      <c r="Q96" s="30">
        <f t="shared" si="12"/>
        <v>2902.8275597011279</v>
      </c>
      <c r="R96" s="34">
        <f t="shared" si="13"/>
        <v>2902.8275597011279</v>
      </c>
      <c r="S96" s="33">
        <f t="shared" si="14"/>
        <v>0</v>
      </c>
      <c r="T96" s="35">
        <f t="shared" si="15"/>
        <v>0</v>
      </c>
      <c r="U96" s="31">
        <f t="shared" si="16"/>
        <v>0</v>
      </c>
      <c r="V96" s="30" t="e">
        <f t="shared" si="17"/>
        <v>#DIV/0!</v>
      </c>
      <c r="W96" s="34" t="e">
        <f t="shared" si="18"/>
        <v>#DIV/0!</v>
      </c>
      <c r="X96" s="33">
        <f t="shared" si="19"/>
        <v>0</v>
      </c>
      <c r="Y96" s="35">
        <f t="shared" si="20"/>
        <v>0</v>
      </c>
      <c r="Z96" s="30">
        <f t="shared" si="21"/>
        <v>29725.315500128847</v>
      </c>
      <c r="AA96" s="35">
        <f>IF(C96&lt;C$13,0,(IF(VLOOKUP(C$7,profiel!$A$3:$F$297,2,FALSE)&gt;4,VLOOKUP($C$7,profiel!$A$3:$F$297,3,FALSE),IF(B$9="flens loodrecht op gevel",(VLOOKUP(C$7,profiel!$A$3:$F$297,6,FALSE)-2*VLOOKUP(C$7,profiel!$A$3:$F$297,4,FALSE))/2,VLOOKUP(C$7,profiel!$A$3:$F$297,4,FALSE))))/1000*Z96*D$36)</f>
        <v>0</v>
      </c>
      <c r="AB96" s="30">
        <f t="shared" si="27"/>
        <v>29725.315500128847</v>
      </c>
      <c r="AC96" s="35">
        <f t="shared" si="22"/>
        <v>5945.063100025769</v>
      </c>
      <c r="AD96" s="32">
        <f t="shared" si="23"/>
        <v>0.76489527227577891</v>
      </c>
      <c r="AE96" s="32">
        <f t="shared" si="34"/>
        <v>34.882965503633521</v>
      </c>
      <c r="AF96" s="204">
        <f t="shared" si="35"/>
        <v>450.00233523046541</v>
      </c>
    </row>
    <row r="97" spans="1:32" ht="12" customHeight="1" x14ac:dyDescent="0.15">
      <c r="A97" s="199">
        <f t="shared" si="0"/>
        <v>34.882965503633521</v>
      </c>
      <c r="B97" s="38">
        <f t="shared" si="24"/>
        <v>240</v>
      </c>
      <c r="C97" s="200">
        <f t="shared" si="31"/>
        <v>4</v>
      </c>
      <c r="D97" s="36">
        <f t="shared" si="32"/>
        <v>543.88730925787115</v>
      </c>
      <c r="E97" s="36">
        <f t="shared" si="33"/>
        <v>553.93227549021344</v>
      </c>
      <c r="F97" s="37">
        <f t="shared" si="1"/>
        <v>0.28607512288577969</v>
      </c>
      <c r="G97" s="42">
        <f t="shared" si="2"/>
        <v>2959.4036591349122</v>
      </c>
      <c r="H97" s="43">
        <f t="shared" si="3"/>
        <v>2959.4036591349122</v>
      </c>
      <c r="I97" s="42">
        <f t="shared" si="4"/>
        <v>0</v>
      </c>
      <c r="J97" s="44">
        <f t="shared" si="5"/>
        <v>0</v>
      </c>
      <c r="K97" s="216">
        <f t="shared" si="6"/>
        <v>0.27177136674149072</v>
      </c>
      <c r="L97" s="42">
        <f t="shared" si="7"/>
        <v>2980.9314543993164</v>
      </c>
      <c r="M97" s="43">
        <f t="shared" si="8"/>
        <v>2831.8848816793507</v>
      </c>
      <c r="N97" s="42">
        <f t="shared" si="9"/>
        <v>0</v>
      </c>
      <c r="O97" s="44">
        <f t="shared" si="10"/>
        <v>0</v>
      </c>
      <c r="P97" s="37">
        <f t="shared" si="11"/>
        <v>0.28607512288577969</v>
      </c>
      <c r="Q97" s="42">
        <f t="shared" si="12"/>
        <v>2959.4036591349122</v>
      </c>
      <c r="R97" s="43">
        <f t="shared" si="13"/>
        <v>2959.4036591349122</v>
      </c>
      <c r="S97" s="42">
        <f t="shared" si="14"/>
        <v>0</v>
      </c>
      <c r="T97" s="44">
        <f t="shared" si="15"/>
        <v>0</v>
      </c>
      <c r="U97" s="37">
        <f t="shared" si="16"/>
        <v>0</v>
      </c>
      <c r="V97" s="42" t="e">
        <f t="shared" si="17"/>
        <v>#DIV/0!</v>
      </c>
      <c r="W97" s="43" t="e">
        <f t="shared" si="18"/>
        <v>#DIV/0!</v>
      </c>
      <c r="X97" s="42">
        <f t="shared" si="19"/>
        <v>0</v>
      </c>
      <c r="Y97" s="44">
        <f t="shared" si="20"/>
        <v>0</v>
      </c>
      <c r="Z97" s="42">
        <f t="shared" si="21"/>
        <v>30042.263979615633</v>
      </c>
      <c r="AA97" s="44">
        <f>IF(C97&lt;C$13,0,(IF(VLOOKUP(C$7,profiel!$A$3:$F$297,2,FALSE)&gt;4,VLOOKUP($C$7,profiel!$A$3:$F$297,3,FALSE),IF(B$9="flens loodrecht op gevel",(VLOOKUP(C$7,profiel!$A$3:$F$297,6,FALSE)-2*VLOOKUP(C$7,profiel!$A$3:$F$297,4,FALSE))/2,VLOOKUP(C$7,profiel!$A$3:$F$297,4,FALSE))))/1000*Z97*D$36)</f>
        <v>0</v>
      </c>
      <c r="AB97" s="42">
        <f t="shared" si="27"/>
        <v>30042.263979615633</v>
      </c>
      <c r="AC97" s="44">
        <f t="shared" si="22"/>
        <v>6008.4527959231264</v>
      </c>
      <c r="AD97" s="41">
        <f t="shared" si="23"/>
        <v>0.77614415779103119</v>
      </c>
      <c r="AE97" s="41">
        <f t="shared" si="34"/>
        <v>35.659109661424552</v>
      </c>
      <c r="AF97" s="201">
        <f t="shared" si="35"/>
        <v>450.51619666259143</v>
      </c>
    </row>
    <row r="98" spans="1:32" ht="12" customHeight="1" x14ac:dyDescent="0.15">
      <c r="A98" s="202">
        <f t="shared" si="0"/>
        <v>35.659109661424552</v>
      </c>
      <c r="B98" s="54">
        <f t="shared" si="24"/>
        <v>245</v>
      </c>
      <c r="C98" s="133">
        <f t="shared" si="31"/>
        <v>4.083333333333333</v>
      </c>
      <c r="D98" s="30">
        <f t="shared" si="32"/>
        <v>546.88404107672807</v>
      </c>
      <c r="E98" s="30">
        <f t="shared" si="33"/>
        <v>557.24966587312986</v>
      </c>
      <c r="F98" s="31">
        <f t="shared" si="1"/>
        <v>0.28574882391266687</v>
      </c>
      <c r="G98" s="30">
        <f t="shared" si="2"/>
        <v>3013.9195723803477</v>
      </c>
      <c r="H98" s="34">
        <f t="shared" si="3"/>
        <v>3013.9195723803477</v>
      </c>
      <c r="I98" s="33">
        <f t="shared" si="4"/>
        <v>0</v>
      </c>
      <c r="J98" s="35">
        <f t="shared" si="5"/>
        <v>0</v>
      </c>
      <c r="K98" s="60">
        <f t="shared" si="6"/>
        <v>0.27146138271703352</v>
      </c>
      <c r="L98" s="30">
        <f t="shared" si="7"/>
        <v>3035.4910562718851</v>
      </c>
      <c r="M98" s="34">
        <f t="shared" si="8"/>
        <v>2883.7165034582908</v>
      </c>
      <c r="N98" s="33">
        <f t="shared" si="9"/>
        <v>0</v>
      </c>
      <c r="O98" s="35">
        <f t="shared" si="10"/>
        <v>0</v>
      </c>
      <c r="P98" s="31">
        <f t="shared" si="11"/>
        <v>0.28574882391266687</v>
      </c>
      <c r="Q98" s="30">
        <f t="shared" si="12"/>
        <v>3013.9195723803477</v>
      </c>
      <c r="R98" s="34">
        <f t="shared" si="13"/>
        <v>3013.9195723803477</v>
      </c>
      <c r="S98" s="33">
        <f t="shared" si="14"/>
        <v>0</v>
      </c>
      <c r="T98" s="35">
        <f t="shared" si="15"/>
        <v>0</v>
      </c>
      <c r="U98" s="31">
        <f t="shared" si="16"/>
        <v>0</v>
      </c>
      <c r="V98" s="30" t="e">
        <f t="shared" si="17"/>
        <v>#DIV/0!</v>
      </c>
      <c r="W98" s="34" t="e">
        <f t="shared" si="18"/>
        <v>#DIV/0!</v>
      </c>
      <c r="X98" s="33">
        <f t="shared" si="19"/>
        <v>0</v>
      </c>
      <c r="Y98" s="35">
        <f t="shared" si="20"/>
        <v>0</v>
      </c>
      <c r="Z98" s="30">
        <f t="shared" si="21"/>
        <v>30354.942993928118</v>
      </c>
      <c r="AA98" s="35">
        <f>IF(C98&lt;C$13,0,(IF(VLOOKUP(C$7,profiel!$A$3:$F$297,2,FALSE)&gt;4,VLOOKUP($C$7,profiel!$A$3:$F$297,3,FALSE),IF(B$9="flens loodrecht op gevel",(VLOOKUP(C$7,profiel!$A$3:$F$297,6,FALSE)-2*VLOOKUP(C$7,profiel!$A$3:$F$297,4,FALSE))/2,VLOOKUP(C$7,profiel!$A$3:$F$297,4,FALSE))))/1000*Z98*D$36)</f>
        <v>0</v>
      </c>
      <c r="AB98" s="30">
        <f t="shared" si="27"/>
        <v>30354.942993928118</v>
      </c>
      <c r="AC98" s="35">
        <f t="shared" si="22"/>
        <v>6070.9885987856242</v>
      </c>
      <c r="AD98" s="32">
        <f t="shared" si="23"/>
        <v>0.78699345547813604</v>
      </c>
      <c r="AE98" s="32">
        <f t="shared" si="34"/>
        <v>36.446103116902691</v>
      </c>
      <c r="AF98" s="204">
        <f t="shared" si="35"/>
        <v>451.03545426643882</v>
      </c>
    </row>
    <row r="99" spans="1:32" ht="12" customHeight="1" x14ac:dyDescent="0.15">
      <c r="A99" s="199">
        <f t="shared" si="0"/>
        <v>36.446103116902691</v>
      </c>
      <c r="B99" s="38">
        <f t="shared" si="24"/>
        <v>250</v>
      </c>
      <c r="C99" s="200">
        <f t="shared" si="31"/>
        <v>4.166666666666667</v>
      </c>
      <c r="D99" s="36">
        <f t="shared" si="32"/>
        <v>549.82200964500089</v>
      </c>
      <c r="E99" s="36">
        <f t="shared" si="33"/>
        <v>560.47975817187159</v>
      </c>
      <c r="F99" s="37">
        <f t="shared" si="1"/>
        <v>0.28541985365499956</v>
      </c>
      <c r="G99" s="42">
        <f t="shared" si="2"/>
        <v>3066.4831588837715</v>
      </c>
      <c r="H99" s="43">
        <f t="shared" si="3"/>
        <v>3066.4831588837715</v>
      </c>
      <c r="I99" s="42">
        <f t="shared" si="4"/>
        <v>0</v>
      </c>
      <c r="J99" s="44">
        <f t="shared" si="5"/>
        <v>0</v>
      </c>
      <c r="K99" s="216">
        <f t="shared" si="6"/>
        <v>0.27114886097224961</v>
      </c>
      <c r="L99" s="42">
        <f t="shared" si="7"/>
        <v>3088.0962174933566</v>
      </c>
      <c r="M99" s="43">
        <f t="shared" si="8"/>
        <v>2933.6914066186887</v>
      </c>
      <c r="N99" s="42">
        <f t="shared" si="9"/>
        <v>0</v>
      </c>
      <c r="O99" s="44">
        <f t="shared" si="10"/>
        <v>0</v>
      </c>
      <c r="P99" s="37">
        <f t="shared" si="11"/>
        <v>0.28541985365499956</v>
      </c>
      <c r="Q99" s="42">
        <f t="shared" si="12"/>
        <v>3066.4831588837715</v>
      </c>
      <c r="R99" s="43">
        <f t="shared" si="13"/>
        <v>3066.4831588837715</v>
      </c>
      <c r="S99" s="42">
        <f t="shared" si="14"/>
        <v>0</v>
      </c>
      <c r="T99" s="44">
        <f t="shared" si="15"/>
        <v>0</v>
      </c>
      <c r="U99" s="37">
        <f t="shared" si="16"/>
        <v>0</v>
      </c>
      <c r="V99" s="42" t="e">
        <f t="shared" si="17"/>
        <v>#DIV/0!</v>
      </c>
      <c r="W99" s="43" t="e">
        <f t="shared" si="18"/>
        <v>#DIV/0!</v>
      </c>
      <c r="X99" s="42">
        <f t="shared" si="19"/>
        <v>0</v>
      </c>
      <c r="Y99" s="44">
        <f t="shared" si="20"/>
        <v>0</v>
      </c>
      <c r="Z99" s="42">
        <f t="shared" si="21"/>
        <v>30663.480798273347</v>
      </c>
      <c r="AA99" s="44">
        <f>IF(C99&lt;C$13,0,(IF(VLOOKUP(C$7,profiel!$A$3:$F$297,2,FALSE)&gt;4,VLOOKUP($C$7,profiel!$A$3:$F$297,3,FALSE),IF(B$9="flens loodrecht op gevel",(VLOOKUP(C$7,profiel!$A$3:$F$297,6,FALSE)-2*VLOOKUP(C$7,profiel!$A$3:$F$297,4,FALSE))/2,VLOOKUP(C$7,profiel!$A$3:$F$297,4,FALSE))))/1000*Z99*D$36)</f>
        <v>0</v>
      </c>
      <c r="AB99" s="42">
        <f t="shared" si="27"/>
        <v>30663.480798273347</v>
      </c>
      <c r="AC99" s="44">
        <f t="shared" si="22"/>
        <v>6132.6961596546698</v>
      </c>
      <c r="AD99" s="41">
        <f t="shared" si="23"/>
        <v>0.79746275022674695</v>
      </c>
      <c r="AE99" s="41">
        <f t="shared" si="34"/>
        <v>37.243565867129441</v>
      </c>
      <c r="AF99" s="201">
        <f t="shared" si="35"/>
        <v>451.559790842143</v>
      </c>
    </row>
    <row r="100" spans="1:32" ht="12" customHeight="1" x14ac:dyDescent="0.15">
      <c r="A100" s="202">
        <f t="shared" si="0"/>
        <v>37.243565867129441</v>
      </c>
      <c r="B100" s="54">
        <f t="shared" si="24"/>
        <v>255</v>
      </c>
      <c r="C100" s="133">
        <f t="shared" si="31"/>
        <v>4.25</v>
      </c>
      <c r="D100" s="30">
        <f t="shared" si="32"/>
        <v>552.70347530084507</v>
      </c>
      <c r="E100" s="30">
        <f t="shared" si="33"/>
        <v>563.62485050439579</v>
      </c>
      <c r="F100" s="31">
        <f t="shared" si="1"/>
        <v>0.28508843338300333</v>
      </c>
      <c r="G100" s="30">
        <f t="shared" si="2"/>
        <v>3117.1944858137304</v>
      </c>
      <c r="H100" s="34">
        <f t="shared" si="3"/>
        <v>3117.1944858137304</v>
      </c>
      <c r="I100" s="33">
        <f t="shared" si="4"/>
        <v>0</v>
      </c>
      <c r="J100" s="35">
        <f t="shared" si="5"/>
        <v>0</v>
      </c>
      <c r="K100" s="60">
        <f t="shared" si="6"/>
        <v>0.27083401171385318</v>
      </c>
      <c r="L100" s="30">
        <f t="shared" si="7"/>
        <v>3138.847072750832</v>
      </c>
      <c r="M100" s="34">
        <f t="shared" si="8"/>
        <v>2981.9047191132904</v>
      </c>
      <c r="N100" s="33">
        <f t="shared" si="9"/>
        <v>0</v>
      </c>
      <c r="O100" s="35">
        <f t="shared" si="10"/>
        <v>0</v>
      </c>
      <c r="P100" s="31">
        <f t="shared" si="11"/>
        <v>0.28508843338300333</v>
      </c>
      <c r="Q100" s="30">
        <f t="shared" si="12"/>
        <v>3117.1944858137304</v>
      </c>
      <c r="R100" s="34">
        <f t="shared" si="13"/>
        <v>3117.1944858137304</v>
      </c>
      <c r="S100" s="33">
        <f t="shared" si="14"/>
        <v>0</v>
      </c>
      <c r="T100" s="35">
        <f t="shared" si="15"/>
        <v>0</v>
      </c>
      <c r="U100" s="31">
        <f t="shared" si="16"/>
        <v>0</v>
      </c>
      <c r="V100" s="30" t="e">
        <f t="shared" si="17"/>
        <v>#DIV/0!</v>
      </c>
      <c r="W100" s="34" t="e">
        <f t="shared" si="18"/>
        <v>#DIV/0!</v>
      </c>
      <c r="X100" s="33">
        <f t="shared" si="19"/>
        <v>0</v>
      </c>
      <c r="Y100" s="35">
        <f t="shared" si="20"/>
        <v>0</v>
      </c>
      <c r="Z100" s="30">
        <f t="shared" si="21"/>
        <v>30967.999344417312</v>
      </c>
      <c r="AA100" s="35">
        <f>IF(C100&lt;C$13,0,(IF(VLOOKUP(C$7,profiel!$A$3:$F$297,2,FALSE)&gt;4,VLOOKUP($C$7,profiel!$A$3:$F$297,3,FALSE),IF(B$9="flens loodrecht op gevel",(VLOOKUP(C$7,profiel!$A$3:$F$297,6,FALSE)-2*VLOOKUP(C$7,profiel!$A$3:$F$297,4,FALSE))/2,VLOOKUP(C$7,profiel!$A$3:$F$297,4,FALSE))))/1000*Z100*D$36)</f>
        <v>0</v>
      </c>
      <c r="AB100" s="30">
        <f t="shared" si="27"/>
        <v>30967.999344417312</v>
      </c>
      <c r="AC100" s="35">
        <f t="shared" si="22"/>
        <v>6193.5998688834625</v>
      </c>
      <c r="AD100" s="32">
        <f t="shared" si="23"/>
        <v>0.80757029660148894</v>
      </c>
      <c r="AE100" s="32">
        <f t="shared" si="34"/>
        <v>38.051136163730931</v>
      </c>
      <c r="AF100" s="204">
        <f t="shared" si="35"/>
        <v>452.08890418711081</v>
      </c>
    </row>
    <row r="101" spans="1:32" ht="12" customHeight="1" x14ac:dyDescent="0.15">
      <c r="A101" s="199">
        <f t="shared" si="0"/>
        <v>38.051136163730931</v>
      </c>
      <c r="B101" s="38">
        <f t="shared" si="24"/>
        <v>260</v>
      </c>
      <c r="C101" s="200">
        <f t="shared" si="31"/>
        <v>4.333333333333333</v>
      </c>
      <c r="D101" s="36">
        <f t="shared" si="32"/>
        <v>555.53057042311377</v>
      </c>
      <c r="E101" s="36">
        <f t="shared" si="33"/>
        <v>566.68718026181705</v>
      </c>
      <c r="F101" s="37">
        <f t="shared" si="1"/>
        <v>0.28475477313785724</v>
      </c>
      <c r="G101" s="42">
        <f t="shared" si="2"/>
        <v>3166.1465356480421</v>
      </c>
      <c r="H101" s="43">
        <f t="shared" si="3"/>
        <v>3166.1465356480426</v>
      </c>
      <c r="I101" s="42">
        <f t="shared" si="4"/>
        <v>0</v>
      </c>
      <c r="J101" s="44">
        <f t="shared" si="5"/>
        <v>0</v>
      </c>
      <c r="K101" s="216">
        <f t="shared" si="6"/>
        <v>0.27051703448096437</v>
      </c>
      <c r="L101" s="42">
        <f t="shared" si="7"/>
        <v>3187.836669720059</v>
      </c>
      <c r="M101" s="43">
        <f t="shared" si="8"/>
        <v>3028.4448362340563</v>
      </c>
      <c r="N101" s="42">
        <f t="shared" si="9"/>
        <v>0</v>
      </c>
      <c r="O101" s="44">
        <f t="shared" si="10"/>
        <v>0</v>
      </c>
      <c r="P101" s="37">
        <f t="shared" si="11"/>
        <v>0.28475477313785724</v>
      </c>
      <c r="Q101" s="42">
        <f t="shared" si="12"/>
        <v>3166.1465356480421</v>
      </c>
      <c r="R101" s="43">
        <f t="shared" si="13"/>
        <v>3166.1465356480426</v>
      </c>
      <c r="S101" s="42">
        <f t="shared" si="14"/>
        <v>0</v>
      </c>
      <c r="T101" s="44">
        <f t="shared" si="15"/>
        <v>0</v>
      </c>
      <c r="U101" s="37">
        <f t="shared" si="16"/>
        <v>0</v>
      </c>
      <c r="V101" s="42" t="e">
        <f t="shared" si="17"/>
        <v>#DIV/0!</v>
      </c>
      <c r="W101" s="43" t="e">
        <f t="shared" si="18"/>
        <v>#DIV/0!</v>
      </c>
      <c r="X101" s="42">
        <f t="shared" si="19"/>
        <v>0</v>
      </c>
      <c r="Y101" s="44">
        <f t="shared" si="20"/>
        <v>0</v>
      </c>
      <c r="Z101" s="42">
        <f t="shared" si="21"/>
        <v>31268.614704811127</v>
      </c>
      <c r="AA101" s="44">
        <f>IF(C101&lt;C$13,0,(IF(VLOOKUP(C$7,profiel!$A$3:$F$297,2,FALSE)&gt;4,VLOOKUP($C$7,profiel!$A$3:$F$297,3,FALSE),IF(B$9="flens loodrecht op gevel",(VLOOKUP(C$7,profiel!$A$3:$F$297,6,FALSE)-2*VLOOKUP(C$7,profiel!$A$3:$F$297,4,FALSE))/2,VLOOKUP(C$7,profiel!$A$3:$F$297,4,FALSE))))/1000*Z101*D$36)</f>
        <v>0</v>
      </c>
      <c r="AB101" s="42">
        <f t="shared" si="27"/>
        <v>31268.614704811127</v>
      </c>
      <c r="AC101" s="44">
        <f t="shared" si="22"/>
        <v>6253.722940962225</v>
      </c>
      <c r="AD101" s="41">
        <f t="shared" si="23"/>
        <v>0.81733313540117614</v>
      </c>
      <c r="AE101" s="41">
        <f t="shared" si="34"/>
        <v>38.868469299132109</v>
      </c>
      <c r="AF101" s="201">
        <f t="shared" si="35"/>
        <v>452.62250618861714</v>
      </c>
    </row>
    <row r="102" spans="1:32" ht="12" customHeight="1" x14ac:dyDescent="0.15">
      <c r="A102" s="202">
        <f t="shared" si="0"/>
        <v>38.868469299132109</v>
      </c>
      <c r="B102" s="54">
        <f t="shared" si="24"/>
        <v>265</v>
      </c>
      <c r="C102" s="133">
        <f t="shared" si="31"/>
        <v>4.416666666666667</v>
      </c>
      <c r="D102" s="30">
        <f t="shared" si="32"/>
        <v>558.30530891123158</v>
      </c>
      <c r="E102" s="30">
        <f t="shared" si="33"/>
        <v>569.66892577521958</v>
      </c>
      <c r="F102" s="31">
        <f t="shared" si="1"/>
        <v>0.28441907238323871</v>
      </c>
      <c r="G102" s="30">
        <f t="shared" si="2"/>
        <v>3213.4258371384958</v>
      </c>
      <c r="H102" s="34">
        <f t="shared" si="3"/>
        <v>3213.4258371384958</v>
      </c>
      <c r="I102" s="33">
        <f t="shared" si="4"/>
        <v>0</v>
      </c>
      <c r="J102" s="35">
        <f t="shared" si="5"/>
        <v>0</v>
      </c>
      <c r="K102" s="60">
        <f t="shared" si="6"/>
        <v>0.27019811876407679</v>
      </c>
      <c r="L102" s="30">
        <f t="shared" si="7"/>
        <v>3235.1516000971242</v>
      </c>
      <c r="M102" s="34">
        <f t="shared" si="8"/>
        <v>3073.394020092268</v>
      </c>
      <c r="N102" s="33">
        <f t="shared" si="9"/>
        <v>0</v>
      </c>
      <c r="O102" s="35">
        <f t="shared" si="10"/>
        <v>0</v>
      </c>
      <c r="P102" s="31">
        <f t="shared" si="11"/>
        <v>0.28441907238323871</v>
      </c>
      <c r="Q102" s="30">
        <f t="shared" si="12"/>
        <v>3213.4258371384958</v>
      </c>
      <c r="R102" s="34">
        <f t="shared" si="13"/>
        <v>3213.4258371384958</v>
      </c>
      <c r="S102" s="33">
        <f t="shared" si="14"/>
        <v>0</v>
      </c>
      <c r="T102" s="35">
        <f t="shared" si="15"/>
        <v>0</v>
      </c>
      <c r="U102" s="31">
        <f t="shared" si="16"/>
        <v>0</v>
      </c>
      <c r="V102" s="30" t="e">
        <f t="shared" si="17"/>
        <v>#DIV/0!</v>
      </c>
      <c r="W102" s="34" t="e">
        <f t="shared" si="18"/>
        <v>#DIV/0!</v>
      </c>
      <c r="X102" s="33">
        <f t="shared" si="19"/>
        <v>0</v>
      </c>
      <c r="Y102" s="35">
        <f t="shared" si="20"/>
        <v>0</v>
      </c>
      <c r="Z102" s="30">
        <f t="shared" si="21"/>
        <v>31565.437460604575</v>
      </c>
      <c r="AA102" s="35">
        <f>IF(C102&lt;C$13,0,(IF(VLOOKUP(C$7,profiel!$A$3:$F$297,2,FALSE)&gt;4,VLOOKUP($C$7,profiel!$A$3:$F$297,3,FALSE),IF(B$9="flens loodrecht op gevel",(VLOOKUP(C$7,profiel!$A$3:$F$297,6,FALSE)-2*VLOOKUP(C$7,profiel!$A$3:$F$297,4,FALSE))/2,VLOOKUP(C$7,profiel!$A$3:$F$297,4,FALSE))))/1000*Z102*D$36)</f>
        <v>0</v>
      </c>
      <c r="AB102" s="30">
        <f t="shared" si="27"/>
        <v>31565.437460604575</v>
      </c>
      <c r="AC102" s="35">
        <f t="shared" si="22"/>
        <v>6313.0874921209161</v>
      </c>
      <c r="AD102" s="32">
        <f t="shared" si="23"/>
        <v>0.82676719782879049</v>
      </c>
      <c r="AE102" s="32">
        <f t="shared" si="34"/>
        <v>39.695236496960902</v>
      </c>
      <c r="AF102" s="204">
        <f t="shared" si="35"/>
        <v>453.16032198993582</v>
      </c>
    </row>
    <row r="103" spans="1:32" ht="12" customHeight="1" x14ac:dyDescent="0.15">
      <c r="A103" s="199">
        <f t="shared" si="0"/>
        <v>39.695236496960902</v>
      </c>
      <c r="B103" s="38">
        <f t="shared" si="24"/>
        <v>270</v>
      </c>
      <c r="C103" s="200">
        <f t="shared" si="31"/>
        <v>4.5</v>
      </c>
      <c r="D103" s="36">
        <f t="shared" si="32"/>
        <v>561.02959480311324</v>
      </c>
      <c r="E103" s="36">
        <f t="shared" si="33"/>
        <v>572.57220791992631</v>
      </c>
      <c r="F103" s="37">
        <f t="shared" si="1"/>
        <v>0.28408152060762781</v>
      </c>
      <c r="G103" s="42">
        <f t="shared" si="2"/>
        <v>3259.1130292229791</v>
      </c>
      <c r="H103" s="43">
        <f t="shared" si="3"/>
        <v>3259.1130292229791</v>
      </c>
      <c r="I103" s="42">
        <f t="shared" si="4"/>
        <v>0</v>
      </c>
      <c r="J103" s="44">
        <f t="shared" si="5"/>
        <v>0</v>
      </c>
      <c r="K103" s="216">
        <f t="shared" si="6"/>
        <v>0.26987744457724644</v>
      </c>
      <c r="L103" s="42">
        <f t="shared" si="7"/>
        <v>3280.8725635798969</v>
      </c>
      <c r="M103" s="43">
        <f t="shared" si="8"/>
        <v>3116.8289354009021</v>
      </c>
      <c r="N103" s="42">
        <f t="shared" si="9"/>
        <v>0</v>
      </c>
      <c r="O103" s="44">
        <f t="shared" si="10"/>
        <v>0</v>
      </c>
      <c r="P103" s="37">
        <f t="shared" si="11"/>
        <v>0.28408152060762781</v>
      </c>
      <c r="Q103" s="42">
        <f t="shared" si="12"/>
        <v>3259.1130292229791</v>
      </c>
      <c r="R103" s="43">
        <f t="shared" si="13"/>
        <v>3259.1130292229791</v>
      </c>
      <c r="S103" s="42">
        <f t="shared" si="14"/>
        <v>0</v>
      </c>
      <c r="T103" s="44">
        <f t="shared" si="15"/>
        <v>0</v>
      </c>
      <c r="U103" s="37">
        <f t="shared" si="16"/>
        <v>0</v>
      </c>
      <c r="V103" s="42" t="e">
        <f t="shared" si="17"/>
        <v>#DIV/0!</v>
      </c>
      <c r="W103" s="43" t="e">
        <f t="shared" si="18"/>
        <v>#DIV/0!</v>
      </c>
      <c r="X103" s="42">
        <f t="shared" si="19"/>
        <v>0</v>
      </c>
      <c r="Y103" s="44">
        <f t="shared" si="20"/>
        <v>0</v>
      </c>
      <c r="Z103" s="42">
        <f t="shared" si="21"/>
        <v>31858.573057243841</v>
      </c>
      <c r="AA103" s="44">
        <f>IF(C103&lt;C$13,0,(IF(VLOOKUP(C$7,profiel!$A$3:$F$297,2,FALSE)&gt;4,VLOOKUP($C$7,profiel!$A$3:$F$297,3,FALSE),IF(B$9="flens loodrecht op gevel",(VLOOKUP(C$7,profiel!$A$3:$F$297,6,FALSE)-2*VLOOKUP(C$7,profiel!$A$3:$F$297,4,FALSE))/2,VLOOKUP(C$7,profiel!$A$3:$F$297,4,FALSE))))/1000*Z103*D$36)</f>
        <v>0</v>
      </c>
      <c r="AB103" s="42">
        <f t="shared" si="27"/>
        <v>31858.573057243841</v>
      </c>
      <c r="AC103" s="44">
        <f t="shared" si="22"/>
        <v>6371.7146114487678</v>
      </c>
      <c r="AD103" s="41">
        <f t="shared" si="23"/>
        <v>0.83588739880300389</v>
      </c>
      <c r="AE103" s="41">
        <f t="shared" si="34"/>
        <v>40.531123895763905</v>
      </c>
      <c r="AF103" s="201">
        <f t="shared" si="35"/>
        <v>453.70208922255057</v>
      </c>
    </row>
    <row r="104" spans="1:32" ht="12" customHeight="1" x14ac:dyDescent="0.15">
      <c r="A104" s="202">
        <f t="shared" si="0"/>
        <v>40.531123895763905</v>
      </c>
      <c r="B104" s="54">
        <f t="shared" si="24"/>
        <v>275</v>
      </c>
      <c r="C104" s="133">
        <f t="shared" si="31"/>
        <v>4.583333333333333</v>
      </c>
      <c r="D104" s="30">
        <f t="shared" si="32"/>
        <v>563.70523012349634</v>
      </c>
      <c r="E104" s="30">
        <f t="shared" si="33"/>
        <v>575.39909166394204</v>
      </c>
      <c r="F104" s="31">
        <f t="shared" si="1"/>
        <v>0.28374229788215988</v>
      </c>
      <c r="G104" s="30">
        <f t="shared" si="2"/>
        <v>3303.2833661121822</v>
      </c>
      <c r="H104" s="34">
        <f t="shared" si="3"/>
        <v>3303.2833661121822</v>
      </c>
      <c r="I104" s="33">
        <f t="shared" si="4"/>
        <v>0</v>
      </c>
      <c r="J104" s="35">
        <f t="shared" si="5"/>
        <v>0</v>
      </c>
      <c r="K104" s="60">
        <f t="shared" si="6"/>
        <v>0.26955518298805187</v>
      </c>
      <c r="L104" s="30">
        <f t="shared" si="7"/>
        <v>3325.0748730250912</v>
      </c>
      <c r="M104" s="34">
        <f t="shared" si="8"/>
        <v>3158.8211293738368</v>
      </c>
      <c r="N104" s="33">
        <f t="shared" si="9"/>
        <v>0</v>
      </c>
      <c r="O104" s="35">
        <f t="shared" si="10"/>
        <v>0</v>
      </c>
      <c r="P104" s="31">
        <f t="shared" si="11"/>
        <v>0.28374229788215988</v>
      </c>
      <c r="Q104" s="30">
        <f t="shared" si="12"/>
        <v>3303.2833661121822</v>
      </c>
      <c r="R104" s="34">
        <f t="shared" si="13"/>
        <v>3303.2833661121822</v>
      </c>
      <c r="S104" s="33">
        <f t="shared" si="14"/>
        <v>0</v>
      </c>
      <c r="T104" s="35">
        <f t="shared" si="15"/>
        <v>0</v>
      </c>
      <c r="U104" s="31">
        <f t="shared" si="16"/>
        <v>0</v>
      </c>
      <c r="V104" s="30" t="e">
        <f t="shared" si="17"/>
        <v>#DIV/0!</v>
      </c>
      <c r="W104" s="34" t="e">
        <f t="shared" si="18"/>
        <v>#DIV/0!</v>
      </c>
      <c r="X104" s="33">
        <f t="shared" si="19"/>
        <v>0</v>
      </c>
      <c r="Y104" s="35">
        <f t="shared" si="20"/>
        <v>0</v>
      </c>
      <c r="Z104" s="30">
        <f t="shared" si="21"/>
        <v>32148.122130910644</v>
      </c>
      <c r="AA104" s="35">
        <f>IF(C104&lt;C$13,0,(IF(VLOOKUP(C$7,profiel!$A$3:$F$297,2,FALSE)&gt;4,VLOOKUP($C$7,profiel!$A$3:$F$297,3,FALSE),IF(B$9="flens loodrecht op gevel",(VLOOKUP(C$7,profiel!$A$3:$F$297,6,FALSE)-2*VLOOKUP(C$7,profiel!$A$3:$F$297,4,FALSE))/2,VLOOKUP(C$7,profiel!$A$3:$F$297,4,FALSE))))/1000*Z104*D$36)</f>
        <v>0</v>
      </c>
      <c r="AB104" s="30">
        <f t="shared" si="27"/>
        <v>32148.122130910644</v>
      </c>
      <c r="AC104" s="35">
        <f t="shared" si="22"/>
        <v>6429.6244261821284</v>
      </c>
      <c r="AD104" s="32">
        <f t="shared" si="23"/>
        <v>0.84470772072878786</v>
      </c>
      <c r="AE104" s="32">
        <f t="shared" si="34"/>
        <v>41.37583161649269</v>
      </c>
      <c r="AF104" s="204">
        <f t="shared" si="35"/>
        <v>454.24755729788495</v>
      </c>
    </row>
    <row r="105" spans="1:32" ht="12" customHeight="1" x14ac:dyDescent="0.15">
      <c r="A105" s="199">
        <f t="shared" si="0"/>
        <v>41.37583161649269</v>
      </c>
      <c r="B105" s="38">
        <f t="shared" si="24"/>
        <v>280</v>
      </c>
      <c r="C105" s="200">
        <f t="shared" si="31"/>
        <v>4.666666666666667</v>
      </c>
      <c r="D105" s="36">
        <f t="shared" si="32"/>
        <v>566.33392204371251</v>
      </c>
      <c r="E105" s="36">
        <f t="shared" si="33"/>
        <v>578.15158756573135</v>
      </c>
      <c r="F105" s="37">
        <f t="shared" si="1"/>
        <v>0.28340157537825161</v>
      </c>
      <c r="G105" s="42">
        <f t="shared" si="2"/>
        <v>3346.0071706363397</v>
      </c>
      <c r="H105" s="43">
        <f t="shared" si="3"/>
        <v>3346.0071706363397</v>
      </c>
      <c r="I105" s="42">
        <f t="shared" si="4"/>
        <v>0</v>
      </c>
      <c r="J105" s="44">
        <f t="shared" si="5"/>
        <v>0</v>
      </c>
      <c r="K105" s="216">
        <f t="shared" si="6"/>
        <v>0.26923149660933904</v>
      </c>
      <c r="L105" s="42">
        <f t="shared" si="7"/>
        <v>3367.8289078655275</v>
      </c>
      <c r="M105" s="43">
        <f t="shared" si="8"/>
        <v>3199.4374624722514</v>
      </c>
      <c r="N105" s="42">
        <f t="shared" si="9"/>
        <v>0</v>
      </c>
      <c r="O105" s="44">
        <f t="shared" si="10"/>
        <v>0</v>
      </c>
      <c r="P105" s="37">
        <f t="shared" si="11"/>
        <v>0.28340157537825161</v>
      </c>
      <c r="Q105" s="42">
        <f t="shared" si="12"/>
        <v>3346.0071706363397</v>
      </c>
      <c r="R105" s="43">
        <f t="shared" si="13"/>
        <v>3346.0071706363397</v>
      </c>
      <c r="S105" s="42">
        <f t="shared" si="14"/>
        <v>0</v>
      </c>
      <c r="T105" s="44">
        <f t="shared" si="15"/>
        <v>0</v>
      </c>
      <c r="U105" s="37">
        <f t="shared" si="16"/>
        <v>0</v>
      </c>
      <c r="V105" s="42" t="e">
        <f t="shared" si="17"/>
        <v>#DIV/0!</v>
      </c>
      <c r="W105" s="43" t="e">
        <f t="shared" si="18"/>
        <v>#DIV/0!</v>
      </c>
      <c r="X105" s="42">
        <f t="shared" si="19"/>
        <v>0</v>
      </c>
      <c r="Y105" s="44">
        <f t="shared" si="20"/>
        <v>0</v>
      </c>
      <c r="Z105" s="42">
        <f t="shared" si="21"/>
        <v>32434.180808679259</v>
      </c>
      <c r="AA105" s="44">
        <f>IF(C105&lt;C$13,0,(IF(VLOOKUP(C$7,profiel!$A$3:$F$297,2,FALSE)&gt;4,VLOOKUP($C$7,profiel!$A$3:$F$297,3,FALSE),IF(B$9="flens loodrecht op gevel",(VLOOKUP(C$7,profiel!$A$3:$F$297,6,FALSE)-2*VLOOKUP(C$7,profiel!$A$3:$F$297,4,FALSE))/2,VLOOKUP(C$7,profiel!$A$3:$F$297,4,FALSE))))/1000*Z105*D$36)</f>
        <v>0</v>
      </c>
      <c r="AB105" s="42">
        <f t="shared" si="27"/>
        <v>32434.180808679259</v>
      </c>
      <c r="AC105" s="44">
        <f t="shared" si="22"/>
        <v>6486.8361617358514</v>
      </c>
      <c r="AD105" s="41">
        <f t="shared" si="23"/>
        <v>0.85324128886321937</v>
      </c>
      <c r="AE105" s="41">
        <f t="shared" si="34"/>
        <v>42.229072905355906</v>
      </c>
      <c r="AF105" s="201">
        <f t="shared" si="35"/>
        <v>454.79648675275968</v>
      </c>
    </row>
    <row r="106" spans="1:32" ht="12" customHeight="1" x14ac:dyDescent="0.15">
      <c r="A106" s="202">
        <f t="shared" si="0"/>
        <v>42.229072905355906</v>
      </c>
      <c r="B106" s="54">
        <f t="shared" si="24"/>
        <v>285</v>
      </c>
      <c r="C106" s="133">
        <f t="shared" si="31"/>
        <v>4.75</v>
      </c>
      <c r="D106" s="30">
        <f t="shared" si="32"/>
        <v>568.91728942414215</v>
      </c>
      <c r="E106" s="30">
        <f t="shared" si="33"/>
        <v>580.83165322536001</v>
      </c>
      <c r="F106" s="31">
        <f t="shared" si="1"/>
        <v>0.28305951584873817</v>
      </c>
      <c r="G106" s="30">
        <f t="shared" si="2"/>
        <v>3387.3502419744091</v>
      </c>
      <c r="H106" s="34">
        <f t="shared" si="3"/>
        <v>3387.3502419744091</v>
      </c>
      <c r="I106" s="33">
        <f t="shared" si="4"/>
        <v>0</v>
      </c>
      <c r="J106" s="35">
        <f t="shared" si="5"/>
        <v>0</v>
      </c>
      <c r="K106" s="60">
        <f t="shared" si="6"/>
        <v>0.26890654005630127</v>
      </c>
      <c r="L106" s="30">
        <f t="shared" si="7"/>
        <v>3409.2005219097027</v>
      </c>
      <c r="M106" s="34">
        <f t="shared" si="8"/>
        <v>3238.7404958142179</v>
      </c>
      <c r="N106" s="33">
        <f t="shared" si="9"/>
        <v>0</v>
      </c>
      <c r="O106" s="35">
        <f t="shared" si="10"/>
        <v>0</v>
      </c>
      <c r="P106" s="31">
        <f t="shared" si="11"/>
        <v>0.28305951584873817</v>
      </c>
      <c r="Q106" s="30">
        <f t="shared" si="12"/>
        <v>3387.3502419744091</v>
      </c>
      <c r="R106" s="34">
        <f t="shared" si="13"/>
        <v>3387.3502419744091</v>
      </c>
      <c r="S106" s="33">
        <f t="shared" si="14"/>
        <v>0</v>
      </c>
      <c r="T106" s="35">
        <f t="shared" si="15"/>
        <v>0</v>
      </c>
      <c r="U106" s="31">
        <f t="shared" si="16"/>
        <v>0</v>
      </c>
      <c r="V106" s="30" t="e">
        <f t="shared" si="17"/>
        <v>#DIV/0!</v>
      </c>
      <c r="W106" s="34" t="e">
        <f t="shared" si="18"/>
        <v>#DIV/0!</v>
      </c>
      <c r="X106" s="33">
        <f t="shared" si="19"/>
        <v>0</v>
      </c>
      <c r="Y106" s="35">
        <f t="shared" si="20"/>
        <v>0</v>
      </c>
      <c r="Z106" s="30">
        <f t="shared" si="21"/>
        <v>32716.840984938593</v>
      </c>
      <c r="AA106" s="35">
        <f>IF(C106&lt;C$13,0,(IF(VLOOKUP(C$7,profiel!$A$3:$F$297,2,FALSE)&gt;4,VLOOKUP($C$7,profiel!$A$3:$F$297,3,FALSE),IF(B$9="flens loodrecht op gevel",(VLOOKUP(C$7,profiel!$A$3:$F$297,6,FALSE)-2*VLOOKUP(C$7,profiel!$A$3:$F$297,4,FALSE))/2,VLOOKUP(C$7,profiel!$A$3:$F$297,4,FALSE))))/1000*Z106*D$36)</f>
        <v>0</v>
      </c>
      <c r="AB106" s="30">
        <f t="shared" si="27"/>
        <v>32716.840984938593</v>
      </c>
      <c r="AC106" s="35">
        <f t="shared" si="22"/>
        <v>6543.3681969877198</v>
      </c>
      <c r="AD106" s="32">
        <f t="shared" si="23"/>
        <v>0.86150043925937769</v>
      </c>
      <c r="AE106" s="32">
        <f t="shared" si="34"/>
        <v>43.090573344615287</v>
      </c>
      <c r="AF106" s="204">
        <f t="shared" si="35"/>
        <v>455.34864864345138</v>
      </c>
    </row>
    <row r="107" spans="1:32" ht="12" customHeight="1" x14ac:dyDescent="0.15">
      <c r="A107" s="199">
        <f t="shared" si="0"/>
        <v>43.090573344615287</v>
      </c>
      <c r="B107" s="38">
        <f t="shared" si="24"/>
        <v>290</v>
      </c>
      <c r="C107" s="200">
        <f t="shared" si="31"/>
        <v>4.833333333333333</v>
      </c>
      <c r="D107" s="36">
        <f t="shared" si="32"/>
        <v>571.45686880213952</v>
      </c>
      <c r="E107" s="36">
        <f t="shared" si="33"/>
        <v>583.44119469218572</v>
      </c>
      <c r="F107" s="37">
        <f t="shared" si="1"/>
        <v>0.28271627407583533</v>
      </c>
      <c r="G107" s="42">
        <f t="shared" si="2"/>
        <v>3427.374223072909</v>
      </c>
      <c r="H107" s="43">
        <f t="shared" si="3"/>
        <v>3427.374223072909</v>
      </c>
      <c r="I107" s="42">
        <f t="shared" si="4"/>
        <v>0</v>
      </c>
      <c r="J107" s="44">
        <f t="shared" si="5"/>
        <v>0</v>
      </c>
      <c r="K107" s="216">
        <f t="shared" si="6"/>
        <v>0.26858046037204353</v>
      </c>
      <c r="L107" s="42">
        <f t="shared" si="7"/>
        <v>3449.251410830138</v>
      </c>
      <c r="M107" s="43">
        <f t="shared" si="8"/>
        <v>3276.7888402886315</v>
      </c>
      <c r="N107" s="42">
        <f t="shared" si="9"/>
        <v>0</v>
      </c>
      <c r="O107" s="44">
        <f t="shared" si="10"/>
        <v>0</v>
      </c>
      <c r="P107" s="37">
        <f t="shared" si="11"/>
        <v>0.28271627407583533</v>
      </c>
      <c r="Q107" s="42">
        <f t="shared" si="12"/>
        <v>3427.374223072909</v>
      </c>
      <c r="R107" s="43">
        <f t="shared" si="13"/>
        <v>3427.374223072909</v>
      </c>
      <c r="S107" s="42">
        <f t="shared" si="14"/>
        <v>0</v>
      </c>
      <c r="T107" s="44">
        <f t="shared" si="15"/>
        <v>0</v>
      </c>
      <c r="U107" s="37">
        <f t="shared" si="16"/>
        <v>0</v>
      </c>
      <c r="V107" s="42" t="e">
        <f t="shared" si="17"/>
        <v>#DIV/0!</v>
      </c>
      <c r="W107" s="43" t="e">
        <f t="shared" si="18"/>
        <v>#DIV/0!</v>
      </c>
      <c r="X107" s="42">
        <f t="shared" si="19"/>
        <v>0</v>
      </c>
      <c r="Y107" s="44">
        <f t="shared" si="20"/>
        <v>0</v>
      </c>
      <c r="Z107" s="42">
        <f t="shared" si="21"/>
        <v>32996.190576338689</v>
      </c>
      <c r="AA107" s="44">
        <f>IF(C107&lt;C$13,0,(IF(VLOOKUP(C$7,profiel!$A$3:$F$297,2,FALSE)&gt;4,VLOOKUP($C$7,profiel!$A$3:$F$297,3,FALSE),IF(B$9="flens loodrecht op gevel",(VLOOKUP(C$7,profiel!$A$3:$F$297,6,FALSE)-2*VLOOKUP(C$7,profiel!$A$3:$F$297,4,FALSE))/2,VLOOKUP(C$7,profiel!$A$3:$F$297,4,FALSE))))/1000*Z107*D$36)</f>
        <v>0</v>
      </c>
      <c r="AB107" s="42">
        <f t="shared" si="27"/>
        <v>32996.190576338689</v>
      </c>
      <c r="AC107" s="44">
        <f t="shared" si="22"/>
        <v>6599.2381152677372</v>
      </c>
      <c r="AD107" s="41">
        <f t="shared" si="23"/>
        <v>0.86949678014133802</v>
      </c>
      <c r="AE107" s="41">
        <f t="shared" si="34"/>
        <v>43.960070124756626</v>
      </c>
      <c r="AF107" s="201">
        <f t="shared" si="35"/>
        <v>455.90382398380757</v>
      </c>
    </row>
    <row r="108" spans="1:32" ht="12" customHeight="1" x14ac:dyDescent="0.15">
      <c r="A108" s="202">
        <f t="shared" si="0"/>
        <v>43.960070124756626</v>
      </c>
      <c r="B108" s="54">
        <f t="shared" si="24"/>
        <v>295</v>
      </c>
      <c r="C108" s="133">
        <f t="shared" si="31"/>
        <v>4.916666666666667</v>
      </c>
      <c r="D108" s="30">
        <f t="shared" si="32"/>
        <v>573.95411988089177</v>
      </c>
      <c r="E108" s="30">
        <f t="shared" si="33"/>
        <v>585.98206783167143</v>
      </c>
      <c r="F108" s="31">
        <f t="shared" si="1"/>
        <v>0.28237199728887452</v>
      </c>
      <c r="G108" s="30">
        <f t="shared" si="2"/>
        <v>3466.1369323609192</v>
      </c>
      <c r="H108" s="34">
        <f t="shared" si="3"/>
        <v>3466.1369323609192</v>
      </c>
      <c r="I108" s="33">
        <f t="shared" si="4"/>
        <v>0</v>
      </c>
      <c r="J108" s="35">
        <f t="shared" si="5"/>
        <v>0</v>
      </c>
      <c r="K108" s="60">
        <f t="shared" si="6"/>
        <v>0.26825339742443077</v>
      </c>
      <c r="L108" s="30">
        <f t="shared" si="7"/>
        <v>3488.0394439464976</v>
      </c>
      <c r="M108" s="34">
        <f t="shared" si="8"/>
        <v>3313.6374717491726</v>
      </c>
      <c r="N108" s="33">
        <f t="shared" si="9"/>
        <v>0</v>
      </c>
      <c r="O108" s="35">
        <f t="shared" si="10"/>
        <v>0</v>
      </c>
      <c r="P108" s="31">
        <f t="shared" si="11"/>
        <v>0.28237199728887452</v>
      </c>
      <c r="Q108" s="30">
        <f t="shared" si="12"/>
        <v>3466.1369323609192</v>
      </c>
      <c r="R108" s="34">
        <f t="shared" si="13"/>
        <v>3466.1369323609192</v>
      </c>
      <c r="S108" s="33">
        <f t="shared" si="14"/>
        <v>0</v>
      </c>
      <c r="T108" s="35">
        <f t="shared" si="15"/>
        <v>0</v>
      </c>
      <c r="U108" s="31">
        <f t="shared" si="16"/>
        <v>0</v>
      </c>
      <c r="V108" s="30" t="e">
        <f t="shared" si="17"/>
        <v>#DIV/0!</v>
      </c>
      <c r="W108" s="34" t="e">
        <f t="shared" si="18"/>
        <v>#DIV/0!</v>
      </c>
      <c r="X108" s="33">
        <f t="shared" si="19"/>
        <v>0</v>
      </c>
      <c r="Y108" s="35">
        <f t="shared" si="20"/>
        <v>0</v>
      </c>
      <c r="Z108" s="30">
        <f t="shared" si="21"/>
        <v>33272.313757271331</v>
      </c>
      <c r="AA108" s="35">
        <f>IF(C108&lt;C$13,0,(IF(VLOOKUP(C$7,profiel!$A$3:$F$297,2,FALSE)&gt;4,VLOOKUP($C$7,profiel!$A$3:$F$297,3,FALSE),IF(B$9="flens loodrecht op gevel",(VLOOKUP(C$7,profiel!$A$3:$F$297,6,FALSE)-2*VLOOKUP(C$7,profiel!$A$3:$F$297,4,FALSE))/2,VLOOKUP(C$7,profiel!$A$3:$F$297,4,FALSE))))/1000*Z108*D$36)</f>
        <v>0</v>
      </c>
      <c r="AB108" s="30">
        <f t="shared" si="27"/>
        <v>33272.313757271331</v>
      </c>
      <c r="AC108" s="35">
        <f t="shared" si="22"/>
        <v>6654.4627514542663</v>
      </c>
      <c r="AD108" s="32">
        <f t="shared" si="23"/>
        <v>0.87724124745158127</v>
      </c>
      <c r="AE108" s="32">
        <f t="shared" si="34"/>
        <v>44.837311372208205</v>
      </c>
      <c r="AF108" s="204">
        <f t="shared" si="35"/>
        <v>456.46180322337625</v>
      </c>
    </row>
    <row r="109" spans="1:32" ht="12" customHeight="1" x14ac:dyDescent="0.15">
      <c r="A109" s="199">
        <f t="shared" si="0"/>
        <v>44.837311372208205</v>
      </c>
      <c r="B109" s="38">
        <f t="shared" si="24"/>
        <v>300</v>
      </c>
      <c r="C109" s="200">
        <f t="shared" si="31"/>
        <v>5</v>
      </c>
      <c r="D109" s="36">
        <f t="shared" si="32"/>
        <v>576.4104305683087</v>
      </c>
      <c r="E109" s="36">
        <f t="shared" si="33"/>
        <v>588.45607965343765</v>
      </c>
      <c r="F109" s="37">
        <f t="shared" si="1"/>
        <v>0.28202682555443775</v>
      </c>
      <c r="G109" s="42">
        <f t="shared" si="2"/>
        <v>3503.6926637747565</v>
      </c>
      <c r="H109" s="43">
        <f t="shared" si="3"/>
        <v>3503.692663774757</v>
      </c>
      <c r="I109" s="42">
        <f t="shared" si="4"/>
        <v>0</v>
      </c>
      <c r="J109" s="44">
        <f t="shared" si="5"/>
        <v>0</v>
      </c>
      <c r="K109" s="216">
        <f t="shared" si="6"/>
        <v>0.26792548427671586</v>
      </c>
      <c r="L109" s="42">
        <f t="shared" si="7"/>
        <v>3525.6189643172661</v>
      </c>
      <c r="M109" s="43">
        <f t="shared" si="8"/>
        <v>3349.3380161014029</v>
      </c>
      <c r="N109" s="42">
        <f t="shared" si="9"/>
        <v>0</v>
      </c>
      <c r="O109" s="44">
        <f t="shared" si="10"/>
        <v>0</v>
      </c>
      <c r="P109" s="37">
        <f t="shared" si="11"/>
        <v>0.28202682555443775</v>
      </c>
      <c r="Q109" s="42">
        <f t="shared" si="12"/>
        <v>3503.6926637747565</v>
      </c>
      <c r="R109" s="43">
        <f t="shared" si="13"/>
        <v>3503.692663774757</v>
      </c>
      <c r="S109" s="42">
        <f t="shared" si="14"/>
        <v>0</v>
      </c>
      <c r="T109" s="44">
        <f t="shared" si="15"/>
        <v>0</v>
      </c>
      <c r="U109" s="37">
        <f t="shared" si="16"/>
        <v>0</v>
      </c>
      <c r="V109" s="42" t="e">
        <f t="shared" si="17"/>
        <v>#DIV/0!</v>
      </c>
      <c r="W109" s="43" t="e">
        <f t="shared" si="18"/>
        <v>#DIV/0!</v>
      </c>
      <c r="X109" s="42">
        <f t="shared" si="19"/>
        <v>0</v>
      </c>
      <c r="Y109" s="44">
        <f t="shared" si="20"/>
        <v>0</v>
      </c>
      <c r="Z109" s="42">
        <f t="shared" si="21"/>
        <v>33545.291177675412</v>
      </c>
      <c r="AA109" s="44">
        <f>IF(C109&lt;C$13,0,(IF(VLOOKUP(C$7,profiel!$A$3:$F$297,2,FALSE)&gt;4,VLOOKUP($C$7,profiel!$A$3:$F$297,3,FALSE),IF(B$9="flens loodrecht op gevel",(VLOOKUP(C$7,profiel!$A$3:$F$297,6,FALSE)-2*VLOOKUP(C$7,profiel!$A$3:$F$297,4,FALSE))/2,VLOOKUP(C$7,profiel!$A$3:$F$297,4,FALSE))))/1000*Z109*D$36)</f>
        <v>0</v>
      </c>
      <c r="AB109" s="42">
        <f t="shared" si="27"/>
        <v>33545.291177675412</v>
      </c>
      <c r="AC109" s="44">
        <f t="shared" si="22"/>
        <v>6709.0582355350834</v>
      </c>
      <c r="AD109" s="41">
        <f t="shared" si="23"/>
        <v>0.88474415521750482</v>
      </c>
      <c r="AE109" s="41">
        <f t="shared" si="34"/>
        <v>45.722055527425709</v>
      </c>
      <c r="AF109" s="201">
        <f t="shared" si="35"/>
        <v>457.02238576195094</v>
      </c>
    </row>
    <row r="110" spans="1:32" ht="12" customHeight="1" x14ac:dyDescent="0.15">
      <c r="A110" s="202">
        <f t="shared" si="0"/>
        <v>45.722055527425709</v>
      </c>
      <c r="B110" s="54">
        <f t="shared" si="24"/>
        <v>305</v>
      </c>
      <c r="C110" s="133">
        <f t="shared" si="31"/>
        <v>5.083333333333333</v>
      </c>
      <c r="D110" s="30">
        <f t="shared" si="32"/>
        <v>578.82712160949586</v>
      </c>
      <c r="E110" s="30">
        <f t="shared" si="33"/>
        <v>590.86498960233189</v>
      </c>
      <c r="F110" s="31">
        <f t="shared" si="1"/>
        <v>0.28168089214123765</v>
      </c>
      <c r="G110" s="30">
        <f t="shared" si="2"/>
        <v>3540.0924585960593</v>
      </c>
      <c r="H110" s="34">
        <f t="shared" si="3"/>
        <v>3540.0924585960593</v>
      </c>
      <c r="I110" s="33">
        <f t="shared" si="4"/>
        <v>0</v>
      </c>
      <c r="J110" s="35">
        <f t="shared" si="5"/>
        <v>0</v>
      </c>
      <c r="K110" s="60">
        <f t="shared" si="6"/>
        <v>0.26759684753417573</v>
      </c>
      <c r="L110" s="30">
        <f t="shared" si="7"/>
        <v>3562.041060642794</v>
      </c>
      <c r="M110" s="34">
        <f t="shared" si="8"/>
        <v>3383.9390076106542</v>
      </c>
      <c r="N110" s="33">
        <f t="shared" si="9"/>
        <v>0</v>
      </c>
      <c r="O110" s="35">
        <f t="shared" si="10"/>
        <v>0</v>
      </c>
      <c r="P110" s="31">
        <f t="shared" si="11"/>
        <v>0.28168089214123765</v>
      </c>
      <c r="Q110" s="30">
        <f t="shared" si="12"/>
        <v>3540.0924585960593</v>
      </c>
      <c r="R110" s="34">
        <f t="shared" si="13"/>
        <v>3540.0924585960593</v>
      </c>
      <c r="S110" s="33">
        <f t="shared" si="14"/>
        <v>0</v>
      </c>
      <c r="T110" s="35">
        <f t="shared" si="15"/>
        <v>0</v>
      </c>
      <c r="U110" s="31">
        <f t="shared" si="16"/>
        <v>0</v>
      </c>
      <c r="V110" s="30" t="e">
        <f t="shared" si="17"/>
        <v>#DIV/0!</v>
      </c>
      <c r="W110" s="34" t="e">
        <f t="shared" si="18"/>
        <v>#DIV/0!</v>
      </c>
      <c r="X110" s="33">
        <f t="shared" si="19"/>
        <v>0</v>
      </c>
      <c r="Y110" s="35">
        <f t="shared" si="20"/>
        <v>0</v>
      </c>
      <c r="Z110" s="30">
        <f t="shared" si="21"/>
        <v>33815.200164766007</v>
      </c>
      <c r="AA110" s="35">
        <f>IF(C110&lt;C$13,0,(IF(VLOOKUP(C$7,profiel!$A$3:$F$297,2,FALSE)&gt;4,VLOOKUP($C$7,profiel!$A$3:$F$297,3,FALSE),IF(B$9="flens loodrecht op gevel",(VLOOKUP(C$7,profiel!$A$3:$F$297,6,FALSE)-2*VLOOKUP(C$7,profiel!$A$3:$F$297,4,FALSE))/2,VLOOKUP(C$7,profiel!$A$3:$F$297,4,FALSE))))/1000*Z110*D$36)</f>
        <v>0</v>
      </c>
      <c r="AB110" s="30">
        <f t="shared" si="27"/>
        <v>33815.200164766007</v>
      </c>
      <c r="AC110" s="35">
        <f t="shared" si="22"/>
        <v>6763.0400329532004</v>
      </c>
      <c r="AD110" s="32">
        <f t="shared" si="23"/>
        <v>0.8920152413022201</v>
      </c>
      <c r="AE110" s="32">
        <f t="shared" si="34"/>
        <v>46.614070768727927</v>
      </c>
      <c r="AF110" s="204">
        <f t="shared" si="35"/>
        <v>457.58537949731459</v>
      </c>
    </row>
    <row r="111" spans="1:32" ht="12" customHeight="1" x14ac:dyDescent="0.15">
      <c r="A111" s="199">
        <f t="shared" si="0"/>
        <v>46.614070768727927</v>
      </c>
      <c r="B111" s="38">
        <f t="shared" si="24"/>
        <v>310</v>
      </c>
      <c r="C111" s="200">
        <f t="shared" si="31"/>
        <v>5.166666666666667</v>
      </c>
      <c r="D111" s="36">
        <f t="shared" si="32"/>
        <v>581.20545085152162</v>
      </c>
      <c r="E111" s="36">
        <f t="shared" si="33"/>
        <v>593.21051081404198</v>
      </c>
      <c r="F111" s="37">
        <f t="shared" si="1"/>
        <v>0.28133432386184604</v>
      </c>
      <c r="G111" s="42">
        <f t="shared" si="2"/>
        <v>3575.3843521695471</v>
      </c>
      <c r="H111" s="43">
        <f t="shared" si="3"/>
        <v>3575.3843521695471</v>
      </c>
      <c r="I111" s="42">
        <f t="shared" si="4"/>
        <v>0</v>
      </c>
      <c r="J111" s="44">
        <f t="shared" si="5"/>
        <v>0</v>
      </c>
      <c r="K111" s="216">
        <f t="shared" si="6"/>
        <v>0.26726760766875374</v>
      </c>
      <c r="L111" s="42">
        <f t="shared" si="7"/>
        <v>3597.3538140463852</v>
      </c>
      <c r="M111" s="43">
        <f t="shared" si="8"/>
        <v>3417.4861233440656</v>
      </c>
      <c r="N111" s="42">
        <f t="shared" si="9"/>
        <v>0</v>
      </c>
      <c r="O111" s="44">
        <f t="shared" si="10"/>
        <v>0</v>
      </c>
      <c r="P111" s="37">
        <f t="shared" si="11"/>
        <v>0.28133432386184604</v>
      </c>
      <c r="Q111" s="42">
        <f t="shared" si="12"/>
        <v>3575.3843521695471</v>
      </c>
      <c r="R111" s="43">
        <f t="shared" si="13"/>
        <v>3575.3843521695471</v>
      </c>
      <c r="S111" s="42">
        <f t="shared" si="14"/>
        <v>0</v>
      </c>
      <c r="T111" s="44">
        <f t="shared" si="15"/>
        <v>0</v>
      </c>
      <c r="U111" s="37">
        <f t="shared" si="16"/>
        <v>0</v>
      </c>
      <c r="V111" s="42" t="e">
        <f t="shared" si="17"/>
        <v>#DIV/0!</v>
      </c>
      <c r="W111" s="43" t="e">
        <f t="shared" si="18"/>
        <v>#DIV/0!</v>
      </c>
      <c r="X111" s="42">
        <f t="shared" si="19"/>
        <v>0</v>
      </c>
      <c r="Y111" s="44">
        <f t="shared" si="20"/>
        <v>0</v>
      </c>
      <c r="Z111" s="42">
        <f t="shared" si="21"/>
        <v>34082.114910117409</v>
      </c>
      <c r="AA111" s="44">
        <f>IF(C111&lt;C$13,0,(IF(VLOOKUP(C$7,profiel!$A$3:$F$297,2,FALSE)&gt;4,VLOOKUP($C$7,profiel!$A$3:$F$297,3,FALSE),IF(B$9="flens loodrecht op gevel",(VLOOKUP(C$7,profiel!$A$3:$F$297,6,FALSE)-2*VLOOKUP(C$7,profiel!$A$3:$F$297,4,FALSE))/2,VLOOKUP(C$7,profiel!$A$3:$F$297,4,FALSE))))/1000*Z111*D$36)</f>
        <v>0</v>
      </c>
      <c r="AB111" s="42">
        <f t="shared" si="27"/>
        <v>34082.114910117409</v>
      </c>
      <c r="AC111" s="44">
        <f t="shared" si="22"/>
        <v>6816.4229820234823</v>
      </c>
      <c r="AD111" s="41">
        <f t="shared" si="23"/>
        <v>0.89906370903490007</v>
      </c>
      <c r="AE111" s="41">
        <f t="shared" si="34"/>
        <v>47.513134477762826</v>
      </c>
      <c r="AF111" s="201">
        <f t="shared" si="35"/>
        <v>458.15060040330826</v>
      </c>
    </row>
    <row r="112" spans="1:32" ht="12" customHeight="1" x14ac:dyDescent="0.15">
      <c r="A112" s="202">
        <f t="shared" si="0"/>
        <v>47.513134477762826</v>
      </c>
      <c r="B112" s="54">
        <f t="shared" si="24"/>
        <v>315</v>
      </c>
      <c r="C112" s="133">
        <f t="shared" si="31"/>
        <v>5.25</v>
      </c>
      <c r="D112" s="30">
        <f t="shared" si="32"/>
        <v>583.5466171749573</v>
      </c>
      <c r="E112" s="30">
        <f t="shared" si="33"/>
        <v>595.49431133658675</v>
      </c>
      <c r="F112" s="31">
        <f t="shared" si="1"/>
        <v>0.28098724139315484</v>
      </c>
      <c r="G112" s="30">
        <f t="shared" si="2"/>
        <v>3609.6135981873213</v>
      </c>
      <c r="H112" s="34">
        <f t="shared" si="3"/>
        <v>3609.6135981873213</v>
      </c>
      <c r="I112" s="33">
        <f t="shared" si="4"/>
        <v>0</v>
      </c>
      <c r="J112" s="35">
        <f t="shared" si="5"/>
        <v>0</v>
      </c>
      <c r="K112" s="60">
        <f t="shared" si="6"/>
        <v>0.26693787932349711</v>
      </c>
      <c r="L112" s="30">
        <f t="shared" si="7"/>
        <v>3631.6025224198893</v>
      </c>
      <c r="M112" s="34">
        <f t="shared" si="8"/>
        <v>3450.0223962988948</v>
      </c>
      <c r="N112" s="33">
        <f t="shared" si="9"/>
        <v>0</v>
      </c>
      <c r="O112" s="35">
        <f t="shared" si="10"/>
        <v>0</v>
      </c>
      <c r="P112" s="31">
        <f t="shared" si="11"/>
        <v>0.28098724139315484</v>
      </c>
      <c r="Q112" s="30">
        <f t="shared" si="12"/>
        <v>3609.6135981873213</v>
      </c>
      <c r="R112" s="34">
        <f t="shared" si="13"/>
        <v>3609.6135981873213</v>
      </c>
      <c r="S112" s="33">
        <f t="shared" si="14"/>
        <v>0</v>
      </c>
      <c r="T112" s="35">
        <f t="shared" si="15"/>
        <v>0</v>
      </c>
      <c r="U112" s="31">
        <f t="shared" si="16"/>
        <v>0</v>
      </c>
      <c r="V112" s="30" t="e">
        <f t="shared" si="17"/>
        <v>#DIV/0!</v>
      </c>
      <c r="W112" s="34" t="e">
        <f t="shared" si="18"/>
        <v>#DIV/0!</v>
      </c>
      <c r="X112" s="33">
        <f t="shared" si="19"/>
        <v>0</v>
      </c>
      <c r="Y112" s="35">
        <f t="shared" si="20"/>
        <v>0</v>
      </c>
      <c r="Z112" s="30">
        <f t="shared" si="21"/>
        <v>34346.106643382453</v>
      </c>
      <c r="AA112" s="35">
        <f>IF(C112&lt;C$13,0,(IF(VLOOKUP(C$7,profiel!$A$3:$F$297,2,FALSE)&gt;4,VLOOKUP($C$7,profiel!$A$3:$F$297,3,FALSE),IF(B$9="flens loodrecht op gevel",(VLOOKUP(C$7,profiel!$A$3:$F$297,6,FALSE)-2*VLOOKUP(C$7,profiel!$A$3:$F$297,4,FALSE))/2,VLOOKUP(C$7,profiel!$A$3:$F$297,4,FALSE))))/1000*Z112*D$36)</f>
        <v>0</v>
      </c>
      <c r="AB112" s="30">
        <f t="shared" si="27"/>
        <v>34346.106643382453</v>
      </c>
      <c r="AC112" s="35">
        <f t="shared" si="22"/>
        <v>6869.2213286764909</v>
      </c>
      <c r="AD112" s="32">
        <f t="shared" si="23"/>
        <v>0.90589826515518523</v>
      </c>
      <c r="AE112" s="32">
        <f t="shared" si="34"/>
        <v>48.419032742918013</v>
      </c>
      <c r="AF112" s="204">
        <f t="shared" si="35"/>
        <v>458.71787213564392</v>
      </c>
    </row>
    <row r="113" spans="1:32" ht="12" customHeight="1" x14ac:dyDescent="0.15">
      <c r="A113" s="199">
        <f t="shared" si="0"/>
        <v>48.419032742918013</v>
      </c>
      <c r="B113" s="38">
        <f t="shared" si="24"/>
        <v>320</v>
      </c>
      <c r="C113" s="200">
        <f t="shared" si="31"/>
        <v>5.333333333333333</v>
      </c>
      <c r="D113" s="36">
        <f t="shared" si="32"/>
        <v>585.85176412295516</v>
      </c>
      <c r="E113" s="36">
        <f t="shared" si="33"/>
        <v>597.718015318879</v>
      </c>
      <c r="F113" s="37">
        <f t="shared" si="1"/>
        <v>0.28063975957726833</v>
      </c>
      <c r="G113" s="42">
        <f t="shared" si="2"/>
        <v>3642.8228729030698</v>
      </c>
      <c r="H113" s="43">
        <f t="shared" si="3"/>
        <v>3642.8228729030702</v>
      </c>
      <c r="I113" s="42">
        <f t="shared" si="4"/>
        <v>0</v>
      </c>
      <c r="J113" s="44">
        <f t="shared" si="5"/>
        <v>0</v>
      </c>
      <c r="K113" s="216">
        <f t="shared" si="6"/>
        <v>0.26660777159840487</v>
      </c>
      <c r="L113" s="42">
        <f t="shared" si="7"/>
        <v>3664.829904697332</v>
      </c>
      <c r="M113" s="43">
        <f t="shared" si="8"/>
        <v>3481.5884094624653</v>
      </c>
      <c r="N113" s="42">
        <f t="shared" si="9"/>
        <v>0</v>
      </c>
      <c r="O113" s="44">
        <f t="shared" si="10"/>
        <v>0</v>
      </c>
      <c r="P113" s="37">
        <f t="shared" si="11"/>
        <v>0.28063975957726833</v>
      </c>
      <c r="Q113" s="42">
        <f t="shared" si="12"/>
        <v>3642.8228729030698</v>
      </c>
      <c r="R113" s="43">
        <f t="shared" si="13"/>
        <v>3642.8228729030702</v>
      </c>
      <c r="S113" s="42">
        <f t="shared" si="14"/>
        <v>0</v>
      </c>
      <c r="T113" s="44">
        <f t="shared" si="15"/>
        <v>0</v>
      </c>
      <c r="U113" s="37">
        <f t="shared" si="16"/>
        <v>0</v>
      </c>
      <c r="V113" s="42" t="e">
        <f t="shared" si="17"/>
        <v>#DIV/0!</v>
      </c>
      <c r="W113" s="43" t="e">
        <f t="shared" si="18"/>
        <v>#DIV/0!</v>
      </c>
      <c r="X113" s="42">
        <f t="shared" si="19"/>
        <v>0</v>
      </c>
      <c r="Y113" s="44">
        <f t="shared" si="20"/>
        <v>0</v>
      </c>
      <c r="Z113" s="42">
        <f t="shared" si="21"/>
        <v>34607.243793799862</v>
      </c>
      <c r="AA113" s="44">
        <f>IF(C113&lt;C$13,0,(IF(VLOOKUP(C$7,profiel!$A$3:$F$297,2,FALSE)&gt;4,VLOOKUP($C$7,profiel!$A$3:$F$297,3,FALSE),IF(B$9="flens loodrecht op gevel",(VLOOKUP(C$7,profiel!$A$3:$F$297,6,FALSE)-2*VLOOKUP(C$7,profiel!$A$3:$F$297,4,FALSE))/2,VLOOKUP(C$7,profiel!$A$3:$F$297,4,FALSE))))/1000*Z113*D$36)</f>
        <v>0</v>
      </c>
      <c r="AB113" s="42">
        <f t="shared" si="27"/>
        <v>34607.243793799862</v>
      </c>
      <c r="AC113" s="44">
        <f t="shared" si="22"/>
        <v>6921.4487587599724</v>
      </c>
      <c r="AD113" s="41">
        <f t="shared" si="23"/>
        <v>0.91252715445432242</v>
      </c>
      <c r="AE113" s="41">
        <f t="shared" si="34"/>
        <v>49.331559897372337</v>
      </c>
      <c r="AF113" s="201">
        <f t="shared" si="35"/>
        <v>459.28702566314723</v>
      </c>
    </row>
    <row r="114" spans="1:32" ht="12" customHeight="1" x14ac:dyDescent="0.15">
      <c r="A114" s="202">
        <f t="shared" ref="A114:A177" si="36">AE113</f>
        <v>49.331559897372337</v>
      </c>
      <c r="B114" s="54">
        <f t="shared" ref="B114:B177" si="37">B113+D$36</f>
        <v>325</v>
      </c>
      <c r="C114" s="133">
        <f t="shared" si="31"/>
        <v>5.416666666666667</v>
      </c>
      <c r="D114" s="30">
        <f t="shared" si="32"/>
        <v>588.1219832553611</v>
      </c>
      <c r="E114" s="30">
        <f t="shared" si="33"/>
        <v>599.88320416743636</v>
      </c>
      <c r="F114" s="31">
        <f t="shared" ref="F114:F177" si="38">IF($C$16="onbeschermd","--",$L$16*$L$17*$F$17/1000*$I$16*((100-$C$17)/100)/($AF113*$D$37*$C$8))</f>
        <v>0.28029198770435187</v>
      </c>
      <c r="G114" s="30">
        <f t="shared" ref="G114:G177" si="39">IF($C$16="onbeschermd",$D$35*($D114-$AE113)+$D$33*$D$32*$D$34*(($D114+273)^4-($AE113+273)^4),$I$18/($F$17/1000)*($D114-$AE113)/(1+F114/3)-(EXP(F114/10)-1)*($D114-$D113)*$AF113*$D$37*$C$8/($I$16*((100-$C$17)/100)*$D$36))</f>
        <v>3675.0524613599064</v>
      </c>
      <c r="H114" s="34">
        <f t="shared" ref="H114:H177" si="40">IF($C$16="onbeschermd",G114*$I$17*$I$16*$D$36,G114*$I$17*$I$16*((100-$C$17)/100)*$D$36)</f>
        <v>3675.0524613599064</v>
      </c>
      <c r="I114" s="33">
        <f t="shared" ref="I114:I177" si="41">IF(OR($C$17=0,$C$16="onbeschermd"),0,$D$35*($D114-$AE113)+$D$33*$D$32*$D$34*(($D114+273)^4-($AE113+273)^4))</f>
        <v>0</v>
      </c>
      <c r="J114" s="35">
        <f t="shared" ref="J114:J177" si="42">IF($C$16="onbeschermd",0,I114*$I$17*$I$16*($C$17/100)*$D$36)</f>
        <v>0</v>
      </c>
      <c r="K114" s="60">
        <f t="shared" ref="K114:K177" si="43">IF($C$19="onbeschermd","--",$L$19*$L$20*$F$20/1000*$I$19*((100-$C$20)/100)/($AF113*$D$37*$C$8))</f>
        <v>0.26627738831913428</v>
      </c>
      <c r="L114" s="30">
        <f t="shared" ref="L114:L177" si="44">IF($C$19="onbeschermd",$D$35*($D114-$AE113)+$D$33*$D$32*$D$34*(($D114+273)^4-($AE113+273)^4),$I$21/($F$20/1000)*($D114-$AE113)/(1+K114/3)-(EXP($K114/10)-1)*(D114-$D113)*$AF113*$D$37*$C$8/($I$19*((100-$C$20)/100)*$D$36))</f>
        <v>3697.0762871399575</v>
      </c>
      <c r="M114" s="34">
        <f t="shared" ref="M114:M177" si="45">IF($C$19="onbeschermd",L114*$I$20*$I$19*$D$36,L114*$I$20*$I$19*((100-$C$20)/100)*$D$36)</f>
        <v>3512.2224727829598</v>
      </c>
      <c r="N114" s="33">
        <f t="shared" ref="N114:N177" si="46">IF(OR($C$20=0,$C$19="onbeschermd"),0,$D$35*($D114-$AE113)+$D$33*$D$32*$D$34*(($D114+273)^4-($AE113+273)^4))</f>
        <v>0</v>
      </c>
      <c r="O114" s="35">
        <f t="shared" ref="O114:O177" si="47">IF($C$19="onbeschermd",0,N114*$I$20*$I$19*($C$20/100)*$D$36)</f>
        <v>0</v>
      </c>
      <c r="P114" s="31">
        <f t="shared" ref="P114:P177" si="48">IF($C$22="onbeschermd","--",$L$22*$L$23*$F$23/1000*$I$22*((100-$C$23)/100)/($AF113*$D$37*$C$8))</f>
        <v>0.28029198770435187</v>
      </c>
      <c r="Q114" s="30">
        <f t="shared" ref="Q114:Q177" si="49">IF($C$22="onbeschermd",$D$35*($D114-$AE113)+$D$33*$D$32*$D$34*(($D114+273)^4-($AE113+273)^4),$I$24/($F$23/1000)*($D114-$AE113)/(1+P114/3)-(EXP(P114/10)-1)*($D114-$D113)*$AF113*$D$37*$C$8/($I$22*((100-$C$23)/100)*$D$36))</f>
        <v>3675.0524613599064</v>
      </c>
      <c r="R114" s="34">
        <f t="shared" ref="R114:R177" si="50">IF($C$22="onbeschermd",Q114*$I$23*$I$22*$D$36,Q114*$I$23*$I$22*((100-$C$23)/100)*$D$36)</f>
        <v>3675.0524613599064</v>
      </c>
      <c r="S114" s="33">
        <f t="shared" ref="S114:S177" si="51">IF(OR($C$23=0,$C$22="onbeschermd"),0,$D$35*($D114-$AE113)+$D$33*$D$32*$D$34*(($D114+273)^4-($AE113+273)^4))</f>
        <v>0</v>
      </c>
      <c r="T114" s="35">
        <f t="shared" ref="T114:T177" si="52">IF($C$22="onbeschermd",0,S114*$I$23*$I$22*($C$23/100)*$D$36)</f>
        <v>0</v>
      </c>
      <c r="U114" s="31">
        <f t="shared" ref="U114:U177" si="53">IF($C$25="onbeschermd","--",$L$25*$L$26*$F$26/1000*$I$25*((100-$C$26)/100)/($AF113*$D$37*$C$8))</f>
        <v>0</v>
      </c>
      <c r="V114" s="30" t="e">
        <f t="shared" ref="V114:V177" si="54">IF($C$25="onbeschermd",$D$35*($D114-$AE113)+$D$33*$D$32*$D$34*(($D114+273)^4-($AE113+273)^4),$I$27/($F$26/1000)*($D114-$AE113)/(1+U114/3)-(EXP(U114/10)-1)*($D114-$D113)*$AF113*$D$37*$C$8/($I$25*((100-$C$26)/100)*$D$36))</f>
        <v>#DIV/0!</v>
      </c>
      <c r="W114" s="34" t="e">
        <f t="shared" ref="W114:W177" si="55">IF($C$25="onbeschermd",V114*$I$26*$I$25*$D$36,V114*$I$26*$I$25*((100-$C$26)/100)*$D$36)</f>
        <v>#DIV/0!</v>
      </c>
      <c r="X114" s="33">
        <f t="shared" ref="X114:X177" si="56">IF(OR($C$26=0,$C$25="onbeschermd"),0,$D$35*($D114-$AE113)+$D$33*$D$32*$D$34*(($D114+273)^4-($AE113+273)^4))</f>
        <v>0</v>
      </c>
      <c r="Y114" s="35">
        <f t="shared" ref="Y114:Y177" si="57">IF($C$25="onbeschermd",0,X114*$I$26*$I$25*($C$26/100)*$D$36)</f>
        <v>0</v>
      </c>
      <c r="Z114" s="30">
        <f t="shared" ref="Z114:Z177" si="58">IF(C114&lt;C$13,$D$35*($D114-$AE113)+$D$33*$D$32*$D$34*(($D114+273)^4-($AE113+273)^4),$D$35*($E114-$AE113)+$D$33*$D$32*$D$34*(($E114+273)^4-($AE113+273)^4))</f>
        <v>34865.592140524721</v>
      </c>
      <c r="AA114" s="35">
        <f>IF(C114&lt;C$13,0,(IF(VLOOKUP(C$7,profiel!$A$3:$F$297,2,FALSE)&gt;4,VLOOKUP($C$7,profiel!$A$3:$F$297,3,FALSE),IF(B$9="flens loodrecht op gevel",(VLOOKUP(C$7,profiel!$A$3:$F$297,6,FALSE)-2*VLOOKUP(C$7,profiel!$A$3:$F$297,4,FALSE))/2,VLOOKUP(C$7,profiel!$A$3:$F$297,4,FALSE))))/1000*Z114*D$36)</f>
        <v>0</v>
      </c>
      <c r="AB114" s="30">
        <f t="shared" si="27"/>
        <v>34865.592140524721</v>
      </c>
      <c r="AC114" s="35">
        <f t="shared" ref="AC114:AC177" si="59">AB114*2*C$14/1000*$D$36</f>
        <v>6973.1184281049436</v>
      </c>
      <c r="AD114" s="32">
        <f t="shared" ref="AD114:AD177" si="60">IF($C$14&gt;30,MAX((H114+J114+M114+O114+R114+T114+W114+Y114)/(AF113*D$37*C$8),0),MAX((H114+J114+M114+O114+R114+T114+AA114+AC114)/(AF113*D$37*C$8),0))</f>
        <v>0.91895819145078816</v>
      </c>
      <c r="AE114" s="32">
        <f t="shared" si="34"/>
        <v>50.250518088823128</v>
      </c>
      <c r="AF114" s="204">
        <f t="shared" si="35"/>
        <v>459.85789892234419</v>
      </c>
    </row>
    <row r="115" spans="1:32" ht="12" customHeight="1" x14ac:dyDescent="0.15">
      <c r="A115" s="199">
        <f t="shared" si="36"/>
        <v>50.250518088823128</v>
      </c>
      <c r="B115" s="38">
        <f t="shared" si="37"/>
        <v>330</v>
      </c>
      <c r="C115" s="200">
        <f t="shared" si="31"/>
        <v>5.5</v>
      </c>
      <c r="D115" s="36">
        <f t="shared" si="32"/>
        <v>590.35831725249363</v>
      </c>
      <c r="E115" s="36">
        <f t="shared" si="33"/>
        <v>601.99141767223796</v>
      </c>
      <c r="F115" s="37">
        <f t="shared" si="38"/>
        <v>0.27994402977882193</v>
      </c>
      <c r="G115" s="42">
        <f t="shared" si="39"/>
        <v>3706.340427464494</v>
      </c>
      <c r="H115" s="43">
        <f t="shared" si="40"/>
        <v>3706.3404274644945</v>
      </c>
      <c r="I115" s="42">
        <f t="shared" si="41"/>
        <v>0</v>
      </c>
      <c r="J115" s="44">
        <f t="shared" si="42"/>
        <v>0</v>
      </c>
      <c r="K115" s="216">
        <f t="shared" si="43"/>
        <v>0.26594682828988087</v>
      </c>
      <c r="L115" s="42">
        <f t="shared" si="44"/>
        <v>3728.3797734656796</v>
      </c>
      <c r="M115" s="43">
        <f t="shared" si="45"/>
        <v>3541.9607847923958</v>
      </c>
      <c r="N115" s="42">
        <f t="shared" si="46"/>
        <v>0</v>
      </c>
      <c r="O115" s="44">
        <f t="shared" si="47"/>
        <v>0</v>
      </c>
      <c r="P115" s="37">
        <f t="shared" si="48"/>
        <v>0.27994402977882193</v>
      </c>
      <c r="Q115" s="42">
        <f t="shared" si="49"/>
        <v>3706.340427464494</v>
      </c>
      <c r="R115" s="43">
        <f t="shared" si="50"/>
        <v>3706.3404274644945</v>
      </c>
      <c r="S115" s="42">
        <f t="shared" si="51"/>
        <v>0</v>
      </c>
      <c r="T115" s="44">
        <f t="shared" si="52"/>
        <v>0</v>
      </c>
      <c r="U115" s="37">
        <f t="shared" si="53"/>
        <v>0</v>
      </c>
      <c r="V115" s="42" t="e">
        <f t="shared" si="54"/>
        <v>#DIV/0!</v>
      </c>
      <c r="W115" s="43" t="e">
        <f t="shared" si="55"/>
        <v>#DIV/0!</v>
      </c>
      <c r="X115" s="42">
        <f t="shared" si="56"/>
        <v>0</v>
      </c>
      <c r="Y115" s="44">
        <f t="shared" si="57"/>
        <v>0</v>
      </c>
      <c r="Z115" s="42">
        <f t="shared" si="58"/>
        <v>35121.214952716218</v>
      </c>
      <c r="AA115" s="44">
        <f>IF(C115&lt;C$13,0,(IF(VLOOKUP(C$7,profiel!$A$3:$F$297,2,FALSE)&gt;4,VLOOKUP($C$7,profiel!$A$3:$F$297,3,FALSE),IF(B$9="flens loodrecht op gevel",(VLOOKUP(C$7,profiel!$A$3:$F$297,6,FALSE)-2*VLOOKUP(C$7,profiel!$A$3:$F$297,4,FALSE))/2,VLOOKUP(C$7,profiel!$A$3:$F$297,4,FALSE))))/1000*Z115*D$36)</f>
        <v>0</v>
      </c>
      <c r="AB115" s="42">
        <f t="shared" ref="AB115:AB178" si="61">$D$35*($D115-$AE114)+$D$33*$D$32*$D$34*(($D115+273)^4-($AE114+273)^4)</f>
        <v>35121.214952716218</v>
      </c>
      <c r="AC115" s="44">
        <f t="shared" si="59"/>
        <v>7024.2429905432436</v>
      </c>
      <c r="AD115" s="41">
        <f t="shared" si="60"/>
        <v>0.92519878939794209</v>
      </c>
      <c r="AE115" s="41">
        <f t="shared" si="34"/>
        <v>51.175716878221067</v>
      </c>
      <c r="AF115" s="201">
        <f t="shared" si="35"/>
        <v>460.4303364935127</v>
      </c>
    </row>
    <row r="116" spans="1:32" ht="12" customHeight="1" x14ac:dyDescent="0.15">
      <c r="A116" s="202">
        <f t="shared" si="36"/>
        <v>51.175716878221067</v>
      </c>
      <c r="B116" s="54">
        <f t="shared" si="37"/>
        <v>335</v>
      </c>
      <c r="C116" s="133">
        <f t="shared" si="31"/>
        <v>5.583333333333333</v>
      </c>
      <c r="D116" s="30">
        <f t="shared" si="32"/>
        <v>592.56176279067677</v>
      </c>
      <c r="E116" s="30">
        <f t="shared" si="33"/>
        <v>604.04415510264892</v>
      </c>
      <c r="F116" s="31">
        <f t="shared" si="38"/>
        <v>0.27959598477012393</v>
      </c>
      <c r="G116" s="30">
        <f t="shared" si="39"/>
        <v>3736.722769536399</v>
      </c>
      <c r="H116" s="34">
        <f t="shared" si="40"/>
        <v>3736.7227695363995</v>
      </c>
      <c r="I116" s="33">
        <f t="shared" si="41"/>
        <v>0</v>
      </c>
      <c r="J116" s="35">
        <f t="shared" si="42"/>
        <v>0</v>
      </c>
      <c r="K116" s="60">
        <f t="shared" si="43"/>
        <v>0.26561618553161775</v>
      </c>
      <c r="L116" s="30">
        <f t="shared" si="44"/>
        <v>3758.7764004516071</v>
      </c>
      <c r="M116" s="34">
        <f t="shared" si="45"/>
        <v>3570.8375804290267</v>
      </c>
      <c r="N116" s="33">
        <f t="shared" si="46"/>
        <v>0</v>
      </c>
      <c r="O116" s="35">
        <f t="shared" si="47"/>
        <v>0</v>
      </c>
      <c r="P116" s="31">
        <f t="shared" si="48"/>
        <v>0.27959598477012393</v>
      </c>
      <c r="Q116" s="30">
        <f t="shared" si="49"/>
        <v>3736.722769536399</v>
      </c>
      <c r="R116" s="34">
        <f t="shared" si="50"/>
        <v>3736.7227695363995</v>
      </c>
      <c r="S116" s="33">
        <f t="shared" si="51"/>
        <v>0</v>
      </c>
      <c r="T116" s="35">
        <f t="shared" si="52"/>
        <v>0</v>
      </c>
      <c r="U116" s="31">
        <f t="shared" si="53"/>
        <v>0</v>
      </c>
      <c r="V116" s="30" t="e">
        <f t="shared" si="54"/>
        <v>#DIV/0!</v>
      </c>
      <c r="W116" s="34" t="e">
        <f t="shared" si="55"/>
        <v>#DIV/0!</v>
      </c>
      <c r="X116" s="33">
        <f t="shared" si="56"/>
        <v>0</v>
      </c>
      <c r="Y116" s="35">
        <f t="shared" si="57"/>
        <v>0</v>
      </c>
      <c r="Z116" s="30">
        <f t="shared" si="58"/>
        <v>35374.173120224601</v>
      </c>
      <c r="AA116" s="35">
        <f>IF(C116&lt;C$13,0,(IF(VLOOKUP(C$7,profiel!$A$3:$F$297,2,FALSE)&gt;4,VLOOKUP($C$7,profiel!$A$3:$F$297,3,FALSE),IF(B$9="flens loodrecht op gevel",(VLOOKUP(C$7,profiel!$A$3:$F$297,6,FALSE)-2*VLOOKUP(C$7,profiel!$A$3:$F$297,4,FALSE))/2,VLOOKUP(C$7,profiel!$A$3:$F$297,4,FALSE))))/1000*Z116*D$36)</f>
        <v>0</v>
      </c>
      <c r="AB116" s="30">
        <f t="shared" si="61"/>
        <v>35374.173120224601</v>
      </c>
      <c r="AC116" s="35">
        <f t="shared" si="59"/>
        <v>7074.8346240449209</v>
      </c>
      <c r="AD116" s="32">
        <f t="shared" si="60"/>
        <v>0.93125598688837852</v>
      </c>
      <c r="AE116" s="32">
        <f t="shared" si="34"/>
        <v>52.106972865109448</v>
      </c>
      <c r="AF116" s="204">
        <f t="shared" si="35"/>
        <v>461.00418929650226</v>
      </c>
    </row>
    <row r="117" spans="1:32" ht="12" customHeight="1" x14ac:dyDescent="0.15">
      <c r="A117" s="199">
        <f t="shared" si="36"/>
        <v>52.106972865109448</v>
      </c>
      <c r="B117" s="38">
        <f t="shared" si="37"/>
        <v>340</v>
      </c>
      <c r="C117" s="200">
        <f t="shared" si="31"/>
        <v>5.666666666666667</v>
      </c>
      <c r="D117" s="36">
        <f t="shared" si="32"/>
        <v>594.73327320937926</v>
      </c>
      <c r="E117" s="36">
        <f t="shared" si="33"/>
        <v>606.04287627428664</v>
      </c>
      <c r="F117" s="37">
        <f t="shared" si="38"/>
        <v>0.2792479468492326</v>
      </c>
      <c r="G117" s="42">
        <f t="shared" si="39"/>
        <v>3766.2335627688244</v>
      </c>
      <c r="H117" s="43">
        <f t="shared" si="40"/>
        <v>3766.2335627688249</v>
      </c>
      <c r="I117" s="42">
        <f t="shared" si="41"/>
        <v>0</v>
      </c>
      <c r="J117" s="44">
        <f t="shared" si="42"/>
        <v>0</v>
      </c>
      <c r="K117" s="216">
        <f t="shared" si="43"/>
        <v>0.26528554950677097</v>
      </c>
      <c r="L117" s="42">
        <f t="shared" si="44"/>
        <v>3788.3002804460712</v>
      </c>
      <c r="M117" s="43">
        <f t="shared" si="45"/>
        <v>3598.8852664237675</v>
      </c>
      <c r="N117" s="42">
        <f t="shared" si="46"/>
        <v>0</v>
      </c>
      <c r="O117" s="44">
        <f t="shared" si="47"/>
        <v>0</v>
      </c>
      <c r="P117" s="37">
        <f t="shared" si="48"/>
        <v>0.2792479468492326</v>
      </c>
      <c r="Q117" s="42">
        <f t="shared" si="49"/>
        <v>3766.2335627688244</v>
      </c>
      <c r="R117" s="43">
        <f t="shared" si="50"/>
        <v>3766.2335627688249</v>
      </c>
      <c r="S117" s="42">
        <f t="shared" si="51"/>
        <v>0</v>
      </c>
      <c r="T117" s="44">
        <f t="shared" si="52"/>
        <v>0</v>
      </c>
      <c r="U117" s="37">
        <f t="shared" si="53"/>
        <v>0</v>
      </c>
      <c r="V117" s="42" t="e">
        <f t="shared" si="54"/>
        <v>#DIV/0!</v>
      </c>
      <c r="W117" s="43" t="e">
        <f t="shared" si="55"/>
        <v>#DIV/0!</v>
      </c>
      <c r="X117" s="42">
        <f t="shared" si="56"/>
        <v>0</v>
      </c>
      <c r="Y117" s="44">
        <f t="shared" si="57"/>
        <v>0</v>
      </c>
      <c r="Z117" s="42">
        <f t="shared" si="58"/>
        <v>35624.525275639309</v>
      </c>
      <c r="AA117" s="44">
        <f>IF(C117&lt;C$13,0,(IF(VLOOKUP(C$7,profiel!$A$3:$F$297,2,FALSE)&gt;4,VLOOKUP($C$7,profiel!$A$3:$F$297,3,FALSE),IF(B$9="flens loodrecht op gevel",(VLOOKUP(C$7,profiel!$A$3:$F$297,6,FALSE)-2*VLOOKUP(C$7,profiel!$A$3:$F$297,4,FALSE))/2,VLOOKUP(C$7,profiel!$A$3:$F$297,4,FALSE))))/1000*Z117*D$36)</f>
        <v>0</v>
      </c>
      <c r="AB117" s="42">
        <f t="shared" si="61"/>
        <v>35624.525275639309</v>
      </c>
      <c r="AC117" s="44">
        <f t="shared" si="59"/>
        <v>7124.9050551278615</v>
      </c>
      <c r="AD117" s="41">
        <f t="shared" si="60"/>
        <v>0.93713647228873043</v>
      </c>
      <c r="AE117" s="41">
        <f t="shared" si="34"/>
        <v>53.044109337398176</v>
      </c>
      <c r="AF117" s="201">
        <f t="shared" si="35"/>
        <v>461.57931430478419</v>
      </c>
    </row>
    <row r="118" spans="1:32" ht="12" customHeight="1" x14ac:dyDescent="0.15">
      <c r="A118" s="202">
        <f t="shared" si="36"/>
        <v>53.044109337398176</v>
      </c>
      <c r="B118" s="54">
        <f t="shared" si="37"/>
        <v>345</v>
      </c>
      <c r="C118" s="133">
        <f t="shared" si="31"/>
        <v>5.75</v>
      </c>
      <c r="D118" s="30">
        <f t="shared" si="32"/>
        <v>596.87376098782249</v>
      </c>
      <c r="E118" s="30">
        <f t="shared" si="33"/>
        <v>607.98900258764957</v>
      </c>
      <c r="F118" s="31">
        <f t="shared" si="38"/>
        <v>0.27890000561190426</v>
      </c>
      <c r="G118" s="30">
        <f t="shared" si="39"/>
        <v>3794.9050898814394</v>
      </c>
      <c r="H118" s="34">
        <f t="shared" si="40"/>
        <v>3794.9050898814398</v>
      </c>
      <c r="I118" s="33">
        <f t="shared" si="41"/>
        <v>0</v>
      </c>
      <c r="J118" s="35">
        <f t="shared" si="42"/>
        <v>0</v>
      </c>
      <c r="K118" s="60">
        <f t="shared" si="43"/>
        <v>0.264955005331309</v>
      </c>
      <c r="L118" s="30">
        <f t="shared" si="44"/>
        <v>3816.9837320706492</v>
      </c>
      <c r="M118" s="34">
        <f t="shared" si="45"/>
        <v>3626.1345454671168</v>
      </c>
      <c r="N118" s="33">
        <f t="shared" si="46"/>
        <v>0</v>
      </c>
      <c r="O118" s="35">
        <f t="shared" si="47"/>
        <v>0</v>
      </c>
      <c r="P118" s="31">
        <f t="shared" si="48"/>
        <v>0.27890000561190426</v>
      </c>
      <c r="Q118" s="30">
        <f t="shared" si="49"/>
        <v>3794.9050898814394</v>
      </c>
      <c r="R118" s="34">
        <f t="shared" si="50"/>
        <v>3794.9050898814398</v>
      </c>
      <c r="S118" s="33">
        <f t="shared" si="51"/>
        <v>0</v>
      </c>
      <c r="T118" s="35">
        <f t="shared" si="52"/>
        <v>0</v>
      </c>
      <c r="U118" s="31">
        <f t="shared" si="53"/>
        <v>0</v>
      </c>
      <c r="V118" s="30" t="e">
        <f t="shared" si="54"/>
        <v>#DIV/0!</v>
      </c>
      <c r="W118" s="34" t="e">
        <f t="shared" si="55"/>
        <v>#DIV/0!</v>
      </c>
      <c r="X118" s="33">
        <f t="shared" si="56"/>
        <v>0</v>
      </c>
      <c r="Y118" s="35">
        <f t="shared" si="57"/>
        <v>0</v>
      </c>
      <c r="Z118" s="30">
        <f t="shared" si="58"/>
        <v>35872.327908387764</v>
      </c>
      <c r="AA118" s="35">
        <f>IF(C118&lt;C$13,0,(IF(VLOOKUP(C$7,profiel!$A$3:$F$297,2,FALSE)&gt;4,VLOOKUP($C$7,profiel!$A$3:$F$297,3,FALSE),IF(B$9="flens loodrecht op gevel",(VLOOKUP(C$7,profiel!$A$3:$F$297,6,FALSE)-2*VLOOKUP(C$7,profiel!$A$3:$F$297,4,FALSE))/2,VLOOKUP(C$7,profiel!$A$3:$F$297,4,FALSE))))/1000*Z118*D$36)</f>
        <v>0</v>
      </c>
      <c r="AB118" s="30">
        <f t="shared" si="61"/>
        <v>35872.327908387764</v>
      </c>
      <c r="AC118" s="35">
        <f t="shared" si="59"/>
        <v>7174.4655816775521</v>
      </c>
      <c r="AD118" s="32">
        <f t="shared" si="60"/>
        <v>0.94284660621355465</v>
      </c>
      <c r="AE118" s="32">
        <f t="shared" si="34"/>
        <v>53.986955943611733</v>
      </c>
      <c r="AF118" s="204">
        <f t="shared" si="35"/>
        <v>462.15557427634189</v>
      </c>
    </row>
    <row r="119" spans="1:32" ht="12" customHeight="1" x14ac:dyDescent="0.15">
      <c r="A119" s="199">
        <f t="shared" si="36"/>
        <v>53.986955943611733</v>
      </c>
      <c r="B119" s="38">
        <f t="shared" si="37"/>
        <v>350</v>
      </c>
      <c r="C119" s="200">
        <f t="shared" si="31"/>
        <v>5.833333333333333</v>
      </c>
      <c r="D119" s="36">
        <f t="shared" si="32"/>
        <v>598.98410004716277</v>
      </c>
      <c r="E119" s="36">
        <f t="shared" si="33"/>
        <v>609.88391803929846</v>
      </c>
      <c r="F119" s="37">
        <f t="shared" si="38"/>
        <v>0.27855224628961756</v>
      </c>
      <c r="G119" s="42">
        <f t="shared" si="39"/>
        <v>3822.7679610987307</v>
      </c>
      <c r="H119" s="43">
        <f t="shared" si="40"/>
        <v>3822.7679610987307</v>
      </c>
      <c r="I119" s="42">
        <f t="shared" si="41"/>
        <v>0</v>
      </c>
      <c r="J119" s="44">
        <f t="shared" si="42"/>
        <v>0</v>
      </c>
      <c r="K119" s="216">
        <f t="shared" si="43"/>
        <v>0.26462463397513669</v>
      </c>
      <c r="L119" s="42">
        <f t="shared" si="44"/>
        <v>3844.8574002459072</v>
      </c>
      <c r="M119" s="43">
        <f t="shared" si="45"/>
        <v>3652.6145302336117</v>
      </c>
      <c r="N119" s="42">
        <f t="shared" si="46"/>
        <v>0</v>
      </c>
      <c r="O119" s="44">
        <f t="shared" si="47"/>
        <v>0</v>
      </c>
      <c r="P119" s="37">
        <f t="shared" si="48"/>
        <v>0.27855224628961756</v>
      </c>
      <c r="Q119" s="42">
        <f t="shared" si="49"/>
        <v>3822.7679610987307</v>
      </c>
      <c r="R119" s="43">
        <f t="shared" si="50"/>
        <v>3822.7679610987307</v>
      </c>
      <c r="S119" s="42">
        <f t="shared" si="51"/>
        <v>0</v>
      </c>
      <c r="T119" s="44">
        <f t="shared" si="52"/>
        <v>0</v>
      </c>
      <c r="U119" s="37">
        <f t="shared" si="53"/>
        <v>0</v>
      </c>
      <c r="V119" s="42" t="e">
        <f t="shared" si="54"/>
        <v>#DIV/0!</v>
      </c>
      <c r="W119" s="43" t="e">
        <f t="shared" si="55"/>
        <v>#DIV/0!</v>
      </c>
      <c r="X119" s="42">
        <f t="shared" si="56"/>
        <v>0</v>
      </c>
      <c r="Y119" s="44">
        <f t="shared" si="57"/>
        <v>0</v>
      </c>
      <c r="Z119" s="42">
        <f t="shared" si="58"/>
        <v>36117.635471510403</v>
      </c>
      <c r="AA119" s="44">
        <f>IF(C119&lt;C$13,0,(IF(VLOOKUP(C$7,profiel!$A$3:$F$297,2,FALSE)&gt;4,VLOOKUP($C$7,profiel!$A$3:$F$297,3,FALSE),IF(B$9="flens loodrecht op gevel",(VLOOKUP(C$7,profiel!$A$3:$F$297,6,FALSE)-2*VLOOKUP(C$7,profiel!$A$3:$F$297,4,FALSE))/2,VLOOKUP(C$7,profiel!$A$3:$F$297,4,FALSE))))/1000*Z119*D$36)</f>
        <v>0</v>
      </c>
      <c r="AB119" s="42">
        <f t="shared" si="61"/>
        <v>36117.635471510403</v>
      </c>
      <c r="AC119" s="44">
        <f t="shared" si="59"/>
        <v>7223.5270943020805</v>
      </c>
      <c r="AD119" s="41">
        <f t="shared" si="60"/>
        <v>0.94839244222325236</v>
      </c>
      <c r="AE119" s="41">
        <f t="shared" si="34"/>
        <v>54.935348385834985</v>
      </c>
      <c r="AF119" s="201">
        <f t="shared" si="35"/>
        <v>462.73283750013638</v>
      </c>
    </row>
    <row r="120" spans="1:32" ht="12" customHeight="1" x14ac:dyDescent="0.15">
      <c r="A120" s="202">
        <f t="shared" si="36"/>
        <v>54.935348385834985</v>
      </c>
      <c r="B120" s="54">
        <f t="shared" si="37"/>
        <v>355</v>
      </c>
      <c r="C120" s="133">
        <f t="shared" si="31"/>
        <v>5.916666666666667</v>
      </c>
      <c r="D120" s="30">
        <f t="shared" si="32"/>
        <v>601.06512789278281</v>
      </c>
      <c r="E120" s="30">
        <f t="shared" si="33"/>
        <v>611.728970206344</v>
      </c>
      <c r="F120" s="31">
        <f t="shared" si="38"/>
        <v>0.27820474994905731</v>
      </c>
      <c r="G120" s="30">
        <f t="shared" si="39"/>
        <v>3849.8512244694739</v>
      </c>
      <c r="H120" s="34">
        <f t="shared" si="40"/>
        <v>3849.8512244694739</v>
      </c>
      <c r="I120" s="33">
        <f t="shared" si="41"/>
        <v>0</v>
      </c>
      <c r="J120" s="35">
        <f t="shared" si="42"/>
        <v>0</v>
      </c>
      <c r="K120" s="60">
        <f t="shared" si="43"/>
        <v>0.26429451245160446</v>
      </c>
      <c r="L120" s="30">
        <f t="shared" si="44"/>
        <v>3871.9503665562906</v>
      </c>
      <c r="M120" s="34">
        <f t="shared" si="45"/>
        <v>3678.352848228476</v>
      </c>
      <c r="N120" s="33">
        <f t="shared" si="46"/>
        <v>0</v>
      </c>
      <c r="O120" s="35">
        <f t="shared" si="47"/>
        <v>0</v>
      </c>
      <c r="P120" s="31">
        <f t="shared" si="48"/>
        <v>0.27820474994905731</v>
      </c>
      <c r="Q120" s="30">
        <f t="shared" si="49"/>
        <v>3849.8512244694739</v>
      </c>
      <c r="R120" s="34">
        <f t="shared" si="50"/>
        <v>3849.8512244694739</v>
      </c>
      <c r="S120" s="33">
        <f t="shared" si="51"/>
        <v>0</v>
      </c>
      <c r="T120" s="35">
        <f t="shared" si="52"/>
        <v>0</v>
      </c>
      <c r="U120" s="31">
        <f t="shared" si="53"/>
        <v>0</v>
      </c>
      <c r="V120" s="30" t="e">
        <f t="shared" si="54"/>
        <v>#DIV/0!</v>
      </c>
      <c r="W120" s="34" t="e">
        <f t="shared" si="55"/>
        <v>#DIV/0!</v>
      </c>
      <c r="X120" s="33">
        <f t="shared" si="56"/>
        <v>0</v>
      </c>
      <c r="Y120" s="35">
        <f t="shared" si="57"/>
        <v>0</v>
      </c>
      <c r="Z120" s="30">
        <f t="shared" si="58"/>
        <v>36360.500481679868</v>
      </c>
      <c r="AA120" s="35">
        <f>IF(C120&lt;C$13,0,(IF(VLOOKUP(C$7,profiel!$A$3:$F$297,2,FALSE)&gt;4,VLOOKUP($C$7,profiel!$A$3:$F$297,3,FALSE),IF(B$9="flens loodrecht op gevel",(VLOOKUP(C$7,profiel!$A$3:$F$297,6,FALSE)-2*VLOOKUP(C$7,profiel!$A$3:$F$297,4,FALSE))/2,VLOOKUP(C$7,profiel!$A$3:$F$297,4,FALSE))))/1000*Z120*D$36)</f>
        <v>0</v>
      </c>
      <c r="AB120" s="30">
        <f t="shared" si="61"/>
        <v>36360.500481679868</v>
      </c>
      <c r="AC120" s="35">
        <f t="shared" si="59"/>
        <v>7272.1000963359729</v>
      </c>
      <c r="AD120" s="32">
        <f t="shared" si="60"/>
        <v>0.95377974591188874</v>
      </c>
      <c r="AE120" s="32">
        <f t="shared" si="34"/>
        <v>55.889128131746872</v>
      </c>
      <c r="AF120" s="204">
        <f t="shared" si="35"/>
        <v>463.31097755699864</v>
      </c>
    </row>
    <row r="121" spans="1:32" ht="12" customHeight="1" x14ac:dyDescent="0.15">
      <c r="A121" s="199">
        <f t="shared" si="36"/>
        <v>55.889128131746872</v>
      </c>
      <c r="B121" s="38">
        <f t="shared" si="37"/>
        <v>360</v>
      </c>
      <c r="C121" s="200">
        <f t="shared" si="31"/>
        <v>6</v>
      </c>
      <c r="D121" s="36">
        <f t="shared" si="32"/>
        <v>603.11764760983715</v>
      </c>
      <c r="E121" s="36">
        <f t="shared" si="33"/>
        <v>613.52547120496411</v>
      </c>
      <c r="F121" s="37">
        <f t="shared" si="38"/>
        <v>0.27785759368092183</v>
      </c>
      <c r="G121" s="42">
        <f t="shared" si="39"/>
        <v>3876.1824674285267</v>
      </c>
      <c r="H121" s="43">
        <f t="shared" si="40"/>
        <v>3876.1824674285272</v>
      </c>
      <c r="I121" s="42">
        <f t="shared" si="41"/>
        <v>0</v>
      </c>
      <c r="J121" s="44">
        <f t="shared" si="42"/>
        <v>0</v>
      </c>
      <c r="K121" s="216">
        <f t="shared" si="43"/>
        <v>0.26396471399687571</v>
      </c>
      <c r="L121" s="42">
        <f t="shared" si="44"/>
        <v>3898.2902508556081</v>
      </c>
      <c r="M121" s="43">
        <f t="shared" si="45"/>
        <v>3703.3757383128277</v>
      </c>
      <c r="N121" s="42">
        <f t="shared" si="46"/>
        <v>0</v>
      </c>
      <c r="O121" s="44">
        <f t="shared" si="47"/>
        <v>0</v>
      </c>
      <c r="P121" s="37">
        <f t="shared" si="48"/>
        <v>0.27785759368092183</v>
      </c>
      <c r="Q121" s="42">
        <f t="shared" si="49"/>
        <v>3876.1824674285267</v>
      </c>
      <c r="R121" s="43">
        <f t="shared" si="50"/>
        <v>3876.1824674285272</v>
      </c>
      <c r="S121" s="42">
        <f t="shared" si="51"/>
        <v>0</v>
      </c>
      <c r="T121" s="44">
        <f t="shared" si="52"/>
        <v>0</v>
      </c>
      <c r="U121" s="37">
        <f t="shared" si="53"/>
        <v>0</v>
      </c>
      <c r="V121" s="42" t="e">
        <f t="shared" si="54"/>
        <v>#DIV/0!</v>
      </c>
      <c r="W121" s="43" t="e">
        <f t="shared" si="55"/>
        <v>#DIV/0!</v>
      </c>
      <c r="X121" s="42">
        <f t="shared" si="56"/>
        <v>0</v>
      </c>
      <c r="Y121" s="44">
        <f t="shared" si="57"/>
        <v>0</v>
      </c>
      <c r="Z121" s="42">
        <f t="shared" si="58"/>
        <v>36600.973612980844</v>
      </c>
      <c r="AA121" s="44">
        <f>IF(C121&lt;C$13,0,(IF(VLOOKUP(C$7,profiel!$A$3:$F$297,2,FALSE)&gt;4,VLOOKUP($C$7,profiel!$A$3:$F$297,3,FALSE),IF(B$9="flens loodrecht op gevel",(VLOOKUP(C$7,profiel!$A$3:$F$297,6,FALSE)-2*VLOOKUP(C$7,profiel!$A$3:$F$297,4,FALSE))/2,VLOOKUP(C$7,profiel!$A$3:$F$297,4,FALSE))))/1000*Z121*D$36)</f>
        <v>0</v>
      </c>
      <c r="AB121" s="42">
        <f t="shared" si="61"/>
        <v>36600.973612980844</v>
      </c>
      <c r="AC121" s="44">
        <f t="shared" si="59"/>
        <v>7320.1947225961694</v>
      </c>
      <c r="AD121" s="41">
        <f t="shared" si="60"/>
        <v>0.9590140125323533</v>
      </c>
      <c r="AE121" s="41">
        <f t="shared" si="34"/>
        <v>56.848142144279223</v>
      </c>
      <c r="AF121" s="201">
        <f t="shared" si="35"/>
        <v>463.8898730939008</v>
      </c>
    </row>
    <row r="122" spans="1:32" ht="12" customHeight="1" x14ac:dyDescent="0.15">
      <c r="A122" s="202">
        <f t="shared" si="36"/>
        <v>56.848142144279223</v>
      </c>
      <c r="B122" s="54">
        <f t="shared" si="37"/>
        <v>365</v>
      </c>
      <c r="C122" s="133">
        <f t="shared" ref="C122:C144" si="62">B122/60</f>
        <v>6.083333333333333</v>
      </c>
      <c r="D122" s="30">
        <f t="shared" ref="D122:D144" si="63">20+345*LOG10(8*C122+1)</f>
        <v>605.14242972395107</v>
      </c>
      <c r="E122" s="30">
        <f t="shared" ref="E122:E144" si="64">20+660*(1-0.687*EXP(-0.32*C122)-0.313*EXP(-3.8*C122))</f>
        <v>615.27469862365479</v>
      </c>
      <c r="F122" s="31">
        <f t="shared" si="38"/>
        <v>0.27751085077876819</v>
      </c>
      <c r="G122" s="30">
        <f t="shared" si="39"/>
        <v>3901.7879104096764</v>
      </c>
      <c r="H122" s="34">
        <f t="shared" si="40"/>
        <v>3901.7879104096764</v>
      </c>
      <c r="I122" s="33">
        <f t="shared" si="41"/>
        <v>0</v>
      </c>
      <c r="J122" s="35">
        <f t="shared" si="42"/>
        <v>0</v>
      </c>
      <c r="K122" s="60">
        <f t="shared" si="43"/>
        <v>0.26363530823982978</v>
      </c>
      <c r="L122" s="30">
        <f t="shared" si="44"/>
        <v>3923.9033049217023</v>
      </c>
      <c r="M122" s="34">
        <f t="shared" si="45"/>
        <v>3727.7081396756171</v>
      </c>
      <c r="N122" s="33">
        <f t="shared" si="46"/>
        <v>0</v>
      </c>
      <c r="O122" s="35">
        <f t="shared" si="47"/>
        <v>0</v>
      </c>
      <c r="P122" s="31">
        <f t="shared" si="48"/>
        <v>0.27751085077876819</v>
      </c>
      <c r="Q122" s="30">
        <f t="shared" si="49"/>
        <v>3901.7879104096764</v>
      </c>
      <c r="R122" s="34">
        <f t="shared" si="50"/>
        <v>3901.7879104096764</v>
      </c>
      <c r="S122" s="33">
        <f t="shared" si="51"/>
        <v>0</v>
      </c>
      <c r="T122" s="35">
        <f t="shared" si="52"/>
        <v>0</v>
      </c>
      <c r="U122" s="31">
        <f t="shared" si="53"/>
        <v>0</v>
      </c>
      <c r="V122" s="30" t="e">
        <f t="shared" si="54"/>
        <v>#DIV/0!</v>
      </c>
      <c r="W122" s="34" t="e">
        <f t="shared" si="55"/>
        <v>#DIV/0!</v>
      </c>
      <c r="X122" s="33">
        <f t="shared" si="56"/>
        <v>0</v>
      </c>
      <c r="Y122" s="35">
        <f t="shared" si="57"/>
        <v>0</v>
      </c>
      <c r="Z122" s="30">
        <f t="shared" si="58"/>
        <v>36839.103784921208</v>
      </c>
      <c r="AA122" s="35">
        <f>IF(C122&lt;C$13,0,(IF(VLOOKUP(C$7,profiel!$A$3:$F$297,2,FALSE)&gt;4,VLOOKUP($C$7,profiel!$A$3:$F$297,3,FALSE),IF(B$9="flens loodrecht op gevel",(VLOOKUP(C$7,profiel!$A$3:$F$297,6,FALSE)-2*VLOOKUP(C$7,profiel!$A$3:$F$297,4,FALSE))/2,VLOOKUP(C$7,profiel!$A$3:$F$297,4,FALSE))))/1000*Z122*D$36)</f>
        <v>0</v>
      </c>
      <c r="AB122" s="30">
        <f t="shared" si="61"/>
        <v>36839.103784921208</v>
      </c>
      <c r="AC122" s="35">
        <f t="shared" si="59"/>
        <v>7367.8207569842416</v>
      </c>
      <c r="AD122" s="32">
        <f t="shared" si="60"/>
        <v>0.96410048329130271</v>
      </c>
      <c r="AE122" s="32">
        <f t="shared" ref="AE122:AE144" si="65">AE121+AD122</f>
        <v>57.812242627570527</v>
      </c>
      <c r="AF122" s="204">
        <f t="shared" ref="AF122:AF144" si="66">IF(AE122&lt;600,425+0.773*AE122-0.00169*AE122^2+0.00000222*AE122^3,IF(AE122&lt;735,666+(13002/(738-AE122)),IF(AE122&lt;900,545+(17820/(AE122-731)),650)))</f>
        <v>464.46940761065457</v>
      </c>
    </row>
    <row r="123" spans="1:32" ht="12" customHeight="1" x14ac:dyDescent="0.15">
      <c r="A123" s="199">
        <f t="shared" si="36"/>
        <v>57.812242627570527</v>
      </c>
      <c r="B123" s="38">
        <f t="shared" si="37"/>
        <v>370</v>
      </c>
      <c r="C123" s="200">
        <f t="shared" si="62"/>
        <v>6.166666666666667</v>
      </c>
      <c r="D123" s="36">
        <f t="shared" si="63"/>
        <v>607.14021393785993</v>
      </c>
      <c r="E123" s="36">
        <f t="shared" si="64"/>
        <v>616.97789643188923</v>
      </c>
      <c r="F123" s="37">
        <f t="shared" si="38"/>
        <v>0.27716459090854911</v>
      </c>
      <c r="G123" s="42">
        <f t="shared" si="39"/>
        <v>3926.6924932336797</v>
      </c>
      <c r="H123" s="43">
        <f t="shared" si="40"/>
        <v>3926.6924932336797</v>
      </c>
      <c r="I123" s="42">
        <f t="shared" si="41"/>
        <v>0</v>
      </c>
      <c r="J123" s="44">
        <f t="shared" si="42"/>
        <v>0</v>
      </c>
      <c r="K123" s="216">
        <f t="shared" si="43"/>
        <v>0.26330636136312163</v>
      </c>
      <c r="L123" s="42">
        <f t="shared" si="44"/>
        <v>3948.8144988847562</v>
      </c>
      <c r="M123" s="43">
        <f t="shared" si="45"/>
        <v>3751.3737739405183</v>
      </c>
      <c r="N123" s="42">
        <f t="shared" si="46"/>
        <v>0</v>
      </c>
      <c r="O123" s="44">
        <f t="shared" si="47"/>
        <v>0</v>
      </c>
      <c r="P123" s="37">
        <f t="shared" si="48"/>
        <v>0.27716459090854911</v>
      </c>
      <c r="Q123" s="42">
        <f t="shared" si="49"/>
        <v>3926.6924932336797</v>
      </c>
      <c r="R123" s="43">
        <f t="shared" si="50"/>
        <v>3926.6924932336797</v>
      </c>
      <c r="S123" s="42">
        <f t="shared" si="51"/>
        <v>0</v>
      </c>
      <c r="T123" s="44">
        <f t="shared" si="52"/>
        <v>0</v>
      </c>
      <c r="U123" s="37">
        <f t="shared" si="53"/>
        <v>0</v>
      </c>
      <c r="V123" s="42" t="e">
        <f t="shared" si="54"/>
        <v>#DIV/0!</v>
      </c>
      <c r="W123" s="43" t="e">
        <f t="shared" si="55"/>
        <v>#DIV/0!</v>
      </c>
      <c r="X123" s="42">
        <f t="shared" si="56"/>
        <v>0</v>
      </c>
      <c r="Y123" s="44">
        <f t="shared" si="57"/>
        <v>0</v>
      </c>
      <c r="Z123" s="42">
        <f t="shared" si="58"/>
        <v>37074.93824510312</v>
      </c>
      <c r="AA123" s="44">
        <f>IF(C123&lt;C$13,0,(IF(VLOOKUP(C$7,profiel!$A$3:$F$297,2,FALSE)&gt;4,VLOOKUP($C$7,profiel!$A$3:$F$297,3,FALSE),IF(B$9="flens loodrecht op gevel",(VLOOKUP(C$7,profiel!$A$3:$F$297,6,FALSE)-2*VLOOKUP(C$7,profiel!$A$3:$F$297,4,FALSE))/2,VLOOKUP(C$7,profiel!$A$3:$F$297,4,FALSE))))/1000*Z123*D$36)</f>
        <v>0</v>
      </c>
      <c r="AB123" s="42">
        <f t="shared" si="61"/>
        <v>37074.93824510312</v>
      </c>
      <c r="AC123" s="44">
        <f t="shared" si="59"/>
        <v>7414.9876490206234</v>
      </c>
      <c r="AD123" s="41">
        <f t="shared" si="60"/>
        <v>0.96904416043264618</v>
      </c>
      <c r="AE123" s="41">
        <f t="shared" si="65"/>
        <v>58.781286788003172</v>
      </c>
      <c r="AF123" s="201">
        <f t="shared" si="66"/>
        <v>465.04946925816137</v>
      </c>
    </row>
    <row r="124" spans="1:32" ht="12" customHeight="1" x14ac:dyDescent="0.15">
      <c r="A124" s="202">
        <f t="shared" si="36"/>
        <v>58.781286788003172</v>
      </c>
      <c r="B124" s="54">
        <f t="shared" si="37"/>
        <v>375</v>
      </c>
      <c r="C124" s="133">
        <f t="shared" si="62"/>
        <v>6.25</v>
      </c>
      <c r="D124" s="30">
        <f t="shared" si="63"/>
        <v>609.11171075378797</v>
      </c>
      <c r="E124" s="30">
        <f t="shared" si="64"/>
        <v>618.63627586484131</v>
      </c>
      <c r="F124" s="31">
        <f t="shared" si="38"/>
        <v>0.27681888026944346</v>
      </c>
      <c r="G124" s="30">
        <f t="shared" si="39"/>
        <v>3950.9199549168798</v>
      </c>
      <c r="H124" s="34">
        <f t="shared" si="40"/>
        <v>3950.9199549168802</v>
      </c>
      <c r="I124" s="33">
        <f t="shared" si="41"/>
        <v>0</v>
      </c>
      <c r="J124" s="35">
        <f t="shared" si="42"/>
        <v>0</v>
      </c>
      <c r="K124" s="60">
        <f t="shared" si="43"/>
        <v>0.26297793625597132</v>
      </c>
      <c r="L124" s="30">
        <f t="shared" si="44"/>
        <v>3973.0476010744051</v>
      </c>
      <c r="M124" s="34">
        <f t="shared" si="45"/>
        <v>3774.3952210206853</v>
      </c>
      <c r="N124" s="33">
        <f t="shared" si="46"/>
        <v>0</v>
      </c>
      <c r="O124" s="35">
        <f t="shared" si="47"/>
        <v>0</v>
      </c>
      <c r="P124" s="31">
        <f t="shared" si="48"/>
        <v>0.27681888026944346</v>
      </c>
      <c r="Q124" s="30">
        <f t="shared" si="49"/>
        <v>3950.9199549168798</v>
      </c>
      <c r="R124" s="34">
        <f t="shared" si="50"/>
        <v>3950.9199549168802</v>
      </c>
      <c r="S124" s="33">
        <f t="shared" si="51"/>
        <v>0</v>
      </c>
      <c r="T124" s="35">
        <f t="shared" si="52"/>
        <v>0</v>
      </c>
      <c r="U124" s="31">
        <f t="shared" si="53"/>
        <v>0</v>
      </c>
      <c r="V124" s="30" t="e">
        <f t="shared" si="54"/>
        <v>#DIV/0!</v>
      </c>
      <c r="W124" s="34" t="e">
        <f t="shared" si="55"/>
        <v>#DIV/0!</v>
      </c>
      <c r="X124" s="33">
        <f t="shared" si="56"/>
        <v>0</v>
      </c>
      <c r="Y124" s="35">
        <f t="shared" si="57"/>
        <v>0</v>
      </c>
      <c r="Z124" s="30">
        <f t="shared" si="58"/>
        <v>37308.522646946301</v>
      </c>
      <c r="AA124" s="35">
        <f>IF(C124&lt;C$13,0,(IF(VLOOKUP(C$7,profiel!$A$3:$F$297,2,FALSE)&gt;4,VLOOKUP($C$7,profiel!$A$3:$F$297,3,FALSE),IF(B$9="flens loodrecht op gevel",(VLOOKUP(C$7,profiel!$A$3:$F$297,6,FALSE)-2*VLOOKUP(C$7,profiel!$A$3:$F$297,4,FALSE))/2,VLOOKUP(C$7,profiel!$A$3:$F$297,4,FALSE))))/1000*Z124*D$36)</f>
        <v>0</v>
      </c>
      <c r="AB124" s="30">
        <f t="shared" si="61"/>
        <v>37308.522646946301</v>
      </c>
      <c r="AC124" s="35">
        <f t="shared" si="59"/>
        <v>7461.7045293892606</v>
      </c>
      <c r="AD124" s="32">
        <f t="shared" si="60"/>
        <v>0.97384982121559482</v>
      </c>
      <c r="AE124" s="32">
        <f t="shared" si="65"/>
        <v>59.755136609218766</v>
      </c>
      <c r="AF124" s="204">
        <f t="shared" si="66"/>
        <v>465.62995064741949</v>
      </c>
    </row>
    <row r="125" spans="1:32" ht="12" customHeight="1" x14ac:dyDescent="0.15">
      <c r="A125" s="199">
        <f t="shared" si="36"/>
        <v>59.755136609218766</v>
      </c>
      <c r="B125" s="38">
        <f t="shared" si="37"/>
        <v>380</v>
      </c>
      <c r="C125" s="200">
        <f t="shared" si="62"/>
        <v>6.333333333333333</v>
      </c>
      <c r="D125" s="36">
        <f t="shared" si="63"/>
        <v>611.05760299046699</v>
      </c>
      <c r="E125" s="36">
        <f t="shared" si="64"/>
        <v>620.25101628481286</v>
      </c>
      <c r="F125" s="37">
        <f t="shared" si="38"/>
        <v>0.2764737817465322</v>
      </c>
      <c r="G125" s="42">
        <f t="shared" si="39"/>
        <v>3974.4929074872389</v>
      </c>
      <c r="H125" s="43">
        <f t="shared" si="40"/>
        <v>3974.4929074872389</v>
      </c>
      <c r="I125" s="42">
        <f t="shared" si="41"/>
        <v>0</v>
      </c>
      <c r="J125" s="44">
        <f t="shared" si="42"/>
        <v>0</v>
      </c>
      <c r="K125" s="216">
        <f t="shared" si="43"/>
        <v>0.26265009265920558</v>
      </c>
      <c r="L125" s="42">
        <f t="shared" si="44"/>
        <v>3996.6252518727761</v>
      </c>
      <c r="M125" s="43">
        <f t="shared" si="45"/>
        <v>3796.7939892791373</v>
      </c>
      <c r="N125" s="42">
        <f t="shared" si="46"/>
        <v>0</v>
      </c>
      <c r="O125" s="44">
        <f t="shared" si="47"/>
        <v>0</v>
      </c>
      <c r="P125" s="37">
        <f t="shared" si="48"/>
        <v>0.2764737817465322</v>
      </c>
      <c r="Q125" s="42">
        <f t="shared" si="49"/>
        <v>3974.4929074872389</v>
      </c>
      <c r="R125" s="43">
        <f t="shared" si="50"/>
        <v>3974.4929074872389</v>
      </c>
      <c r="S125" s="42">
        <f t="shared" si="51"/>
        <v>0</v>
      </c>
      <c r="T125" s="44">
        <f t="shared" si="52"/>
        <v>0</v>
      </c>
      <c r="U125" s="37">
        <f t="shared" si="53"/>
        <v>0</v>
      </c>
      <c r="V125" s="42" t="e">
        <f t="shared" si="54"/>
        <v>#DIV/0!</v>
      </c>
      <c r="W125" s="43" t="e">
        <f t="shared" si="55"/>
        <v>#DIV/0!</v>
      </c>
      <c r="X125" s="42">
        <f t="shared" si="56"/>
        <v>0</v>
      </c>
      <c r="Y125" s="44">
        <f t="shared" si="57"/>
        <v>0</v>
      </c>
      <c r="Z125" s="42">
        <f t="shared" si="58"/>
        <v>37539.901122821248</v>
      </c>
      <c r="AA125" s="44">
        <f>IF(C125&lt;C$13,0,(IF(VLOOKUP(C$7,profiel!$A$3:$F$297,2,FALSE)&gt;4,VLOOKUP($C$7,profiel!$A$3:$F$297,3,FALSE),IF(B$9="flens loodrecht op gevel",(VLOOKUP(C$7,profiel!$A$3:$F$297,6,FALSE)-2*VLOOKUP(C$7,profiel!$A$3:$F$297,4,FALSE))/2,VLOOKUP(C$7,profiel!$A$3:$F$297,4,FALSE))))/1000*Z125*D$36)</f>
        <v>0</v>
      </c>
      <c r="AB125" s="42">
        <f t="shared" si="61"/>
        <v>37539.901122821248</v>
      </c>
      <c r="AC125" s="44">
        <f t="shared" si="59"/>
        <v>7507.9802245642495</v>
      </c>
      <c r="AD125" s="41">
        <f t="shared" si="60"/>
        <v>0.97852203088373091</v>
      </c>
      <c r="AE125" s="41">
        <f t="shared" si="65"/>
        <v>60.733658640102497</v>
      </c>
      <c r="AF125" s="201">
        <f t="shared" si="66"/>
        <v>466.21074866855713</v>
      </c>
    </row>
    <row r="126" spans="1:32" ht="12" customHeight="1" x14ac:dyDescent="0.15">
      <c r="A126" s="202">
        <f t="shared" si="36"/>
        <v>60.733658640102497</v>
      </c>
      <c r="B126" s="54">
        <f t="shared" si="37"/>
        <v>385</v>
      </c>
      <c r="C126" s="133">
        <f t="shared" si="62"/>
        <v>6.416666666666667</v>
      </c>
      <c r="D126" s="30">
        <f t="shared" si="63"/>
        <v>612.97854720290218</v>
      </c>
      <c r="E126" s="30">
        <f t="shared" si="64"/>
        <v>621.82326601997738</v>
      </c>
      <c r="F126" s="31">
        <f t="shared" si="38"/>
        <v>0.27612935505582764</v>
      </c>
      <c r="G126" s="30">
        <f t="shared" si="39"/>
        <v>3997.4329043281996</v>
      </c>
      <c r="H126" s="34">
        <f t="shared" si="40"/>
        <v>3997.4329043282</v>
      </c>
      <c r="I126" s="33">
        <f t="shared" si="41"/>
        <v>0</v>
      </c>
      <c r="J126" s="35">
        <f t="shared" si="42"/>
        <v>0</v>
      </c>
      <c r="K126" s="60">
        <f t="shared" si="43"/>
        <v>0.26232288730303621</v>
      </c>
      <c r="L126" s="30">
        <f t="shared" si="44"/>
        <v>4019.5690320938311</v>
      </c>
      <c r="M126" s="34">
        <f t="shared" si="45"/>
        <v>3818.5905804891395</v>
      </c>
      <c r="N126" s="33">
        <f t="shared" si="46"/>
        <v>0</v>
      </c>
      <c r="O126" s="35">
        <f t="shared" si="47"/>
        <v>0</v>
      </c>
      <c r="P126" s="31">
        <f t="shared" si="48"/>
        <v>0.27612935505582764</v>
      </c>
      <c r="Q126" s="30">
        <f t="shared" si="49"/>
        <v>3997.4329043281996</v>
      </c>
      <c r="R126" s="34">
        <f t="shared" si="50"/>
        <v>3997.4329043282</v>
      </c>
      <c r="S126" s="33">
        <f t="shared" si="51"/>
        <v>0</v>
      </c>
      <c r="T126" s="35">
        <f t="shared" si="52"/>
        <v>0</v>
      </c>
      <c r="U126" s="31">
        <f t="shared" si="53"/>
        <v>0</v>
      </c>
      <c r="V126" s="30" t="e">
        <f t="shared" si="54"/>
        <v>#DIV/0!</v>
      </c>
      <c r="W126" s="34" t="e">
        <f t="shared" si="55"/>
        <v>#DIV/0!</v>
      </c>
      <c r="X126" s="33">
        <f t="shared" si="56"/>
        <v>0</v>
      </c>
      <c r="Y126" s="35">
        <f t="shared" si="57"/>
        <v>0</v>
      </c>
      <c r="Z126" s="30">
        <f t="shared" si="58"/>
        <v>37769.11635292037</v>
      </c>
      <c r="AA126" s="35">
        <f>IF(C126&lt;C$13,0,(IF(VLOOKUP(C$7,profiel!$A$3:$F$297,2,FALSE)&gt;4,VLOOKUP($C$7,profiel!$A$3:$F$297,3,FALSE),IF(B$9="flens loodrecht op gevel",(VLOOKUP(C$7,profiel!$A$3:$F$297,6,FALSE)-2*VLOOKUP(C$7,profiel!$A$3:$F$297,4,FALSE))/2,VLOOKUP(C$7,profiel!$A$3:$F$297,4,FALSE))))/1000*Z126*D$36)</f>
        <v>0</v>
      </c>
      <c r="AB126" s="30">
        <f t="shared" si="61"/>
        <v>37769.11635292037</v>
      </c>
      <c r="AC126" s="35">
        <f t="shared" si="59"/>
        <v>7553.8232705840728</v>
      </c>
      <c r="AD126" s="32">
        <f t="shared" si="60"/>
        <v>0.98306515471084299</v>
      </c>
      <c r="AE126" s="32">
        <f t="shared" si="65"/>
        <v>61.71672379481334</v>
      </c>
      <c r="AF126" s="204">
        <f t="shared" si="66"/>
        <v>466.79176431921917</v>
      </c>
    </row>
    <row r="127" spans="1:32" ht="12" customHeight="1" x14ac:dyDescent="0.15">
      <c r="A127" s="199">
        <f t="shared" si="36"/>
        <v>61.71672379481334</v>
      </c>
      <c r="B127" s="38">
        <f t="shared" si="37"/>
        <v>390</v>
      </c>
      <c r="C127" s="200">
        <f t="shared" si="62"/>
        <v>6.5</v>
      </c>
      <c r="D127" s="36">
        <f t="shared" si="63"/>
        <v>614.87517501227217</v>
      </c>
      <c r="E127" s="36">
        <f t="shared" si="64"/>
        <v>623.35414318104597</v>
      </c>
      <c r="F127" s="37">
        <f t="shared" si="38"/>
        <v>0.27578565688212775</v>
      </c>
      <c r="G127" s="42">
        <f t="shared" si="39"/>
        <v>4019.7605035237539</v>
      </c>
      <c r="H127" s="43">
        <f t="shared" si="40"/>
        <v>4019.7605035237539</v>
      </c>
      <c r="I127" s="42">
        <f t="shared" si="41"/>
        <v>0</v>
      </c>
      <c r="J127" s="44">
        <f t="shared" si="42"/>
        <v>0</v>
      </c>
      <c r="K127" s="216">
        <f t="shared" si="43"/>
        <v>0.2619963740380214</v>
      </c>
      <c r="L127" s="42">
        <f t="shared" si="44"/>
        <v>4041.8995263623806</v>
      </c>
      <c r="M127" s="43">
        <f t="shared" si="45"/>
        <v>3839.8045500442618</v>
      </c>
      <c r="N127" s="42">
        <f t="shared" si="46"/>
        <v>0</v>
      </c>
      <c r="O127" s="44">
        <f t="shared" si="47"/>
        <v>0</v>
      </c>
      <c r="P127" s="37">
        <f t="shared" si="48"/>
        <v>0.27578565688212775</v>
      </c>
      <c r="Q127" s="42">
        <f t="shared" si="49"/>
        <v>4019.7605035237539</v>
      </c>
      <c r="R127" s="43">
        <f t="shared" si="50"/>
        <v>4019.7605035237539</v>
      </c>
      <c r="S127" s="42">
        <f t="shared" si="51"/>
        <v>0</v>
      </c>
      <c r="T127" s="44">
        <f t="shared" si="52"/>
        <v>0</v>
      </c>
      <c r="U127" s="37">
        <f t="shared" si="53"/>
        <v>0</v>
      </c>
      <c r="V127" s="42" t="e">
        <f t="shared" si="54"/>
        <v>#DIV/0!</v>
      </c>
      <c r="W127" s="43" t="e">
        <f t="shared" si="55"/>
        <v>#DIV/0!</v>
      </c>
      <c r="X127" s="42">
        <f t="shared" si="56"/>
        <v>0</v>
      </c>
      <c r="Y127" s="44">
        <f t="shared" si="57"/>
        <v>0</v>
      </c>
      <c r="Z127" s="42">
        <f t="shared" si="58"/>
        <v>37996.209630167614</v>
      </c>
      <c r="AA127" s="44">
        <f>IF(C127&lt;C$13,0,(IF(VLOOKUP(C$7,profiel!$A$3:$F$297,2,FALSE)&gt;4,VLOOKUP($C$7,profiel!$A$3:$F$297,3,FALSE),IF(B$9="flens loodrecht op gevel",(VLOOKUP(C$7,profiel!$A$3:$F$297,6,FALSE)-2*VLOOKUP(C$7,profiel!$A$3:$F$297,4,FALSE))/2,VLOOKUP(C$7,profiel!$A$3:$F$297,4,FALSE))))/1000*Z127*D$36)</f>
        <v>0</v>
      </c>
      <c r="AB127" s="42">
        <f t="shared" si="61"/>
        <v>37996.209630167614</v>
      </c>
      <c r="AC127" s="44">
        <f t="shared" si="59"/>
        <v>7599.2419260335228</v>
      </c>
      <c r="AD127" s="41">
        <f t="shared" si="60"/>
        <v>0.98748336920157398</v>
      </c>
      <c r="AE127" s="41">
        <f t="shared" si="65"/>
        <v>62.704207164014917</v>
      </c>
      <c r="AF127" s="201">
        <f t="shared" si="66"/>
        <v>467.37290254169551</v>
      </c>
    </row>
    <row r="128" spans="1:32" ht="12" customHeight="1" x14ac:dyDescent="0.15">
      <c r="A128" s="202">
        <f t="shared" si="36"/>
        <v>62.704207164014917</v>
      </c>
      <c r="B128" s="54">
        <f t="shared" si="37"/>
        <v>395</v>
      </c>
      <c r="C128" s="133">
        <f t="shared" si="62"/>
        <v>6.583333333333333</v>
      </c>
      <c r="D128" s="30">
        <f t="shared" si="63"/>
        <v>616.74809435270458</v>
      </c>
      <c r="E128" s="30">
        <f t="shared" si="64"/>
        <v>624.84473645643516</v>
      </c>
      <c r="F128" s="31">
        <f t="shared" si="38"/>
        <v>0.27544274101012622</v>
      </c>
      <c r="G128" s="30">
        <f t="shared" si="39"/>
        <v>4041.4953266294547</v>
      </c>
      <c r="H128" s="34">
        <f t="shared" si="40"/>
        <v>4041.4953266294551</v>
      </c>
      <c r="I128" s="33">
        <f t="shared" si="41"/>
        <v>0</v>
      </c>
      <c r="J128" s="35">
        <f t="shared" si="42"/>
        <v>0</v>
      </c>
      <c r="K128" s="60">
        <f t="shared" si="43"/>
        <v>0.26167060395961994</v>
      </c>
      <c r="L128" s="30">
        <f t="shared" si="44"/>
        <v>4063.6363819178323</v>
      </c>
      <c r="M128" s="34">
        <f t="shared" si="45"/>
        <v>3860.4545628219412</v>
      </c>
      <c r="N128" s="33">
        <f t="shared" si="46"/>
        <v>0</v>
      </c>
      <c r="O128" s="35">
        <f t="shared" si="47"/>
        <v>0</v>
      </c>
      <c r="P128" s="31">
        <f t="shared" si="48"/>
        <v>0.27544274101012622</v>
      </c>
      <c r="Q128" s="30">
        <f t="shared" si="49"/>
        <v>4041.4953266294547</v>
      </c>
      <c r="R128" s="34">
        <f t="shared" si="50"/>
        <v>4041.4953266294551</v>
      </c>
      <c r="S128" s="33">
        <f t="shared" si="51"/>
        <v>0</v>
      </c>
      <c r="T128" s="35">
        <f t="shared" si="52"/>
        <v>0</v>
      </c>
      <c r="U128" s="31">
        <f t="shared" si="53"/>
        <v>0</v>
      </c>
      <c r="V128" s="30" t="e">
        <f t="shared" si="54"/>
        <v>#DIV/0!</v>
      </c>
      <c r="W128" s="34" t="e">
        <f t="shared" si="55"/>
        <v>#DIV/0!</v>
      </c>
      <c r="X128" s="33">
        <f t="shared" si="56"/>
        <v>0</v>
      </c>
      <c r="Y128" s="35">
        <f t="shared" si="57"/>
        <v>0</v>
      </c>
      <c r="Z128" s="30">
        <f t="shared" si="58"/>
        <v>38221.220921442422</v>
      </c>
      <c r="AA128" s="35">
        <f>IF(C128&lt;C$13,0,(IF(VLOOKUP(C$7,profiel!$A$3:$F$297,2,FALSE)&gt;4,VLOOKUP($C$7,profiel!$A$3:$F$297,3,FALSE),IF(B$9="flens loodrecht op gevel",(VLOOKUP(C$7,profiel!$A$3:$F$297,6,FALSE)-2*VLOOKUP(C$7,profiel!$A$3:$F$297,4,FALSE))/2,VLOOKUP(C$7,profiel!$A$3:$F$297,4,FALSE))))/1000*Z128*D$36)</f>
        <v>0</v>
      </c>
      <c r="AB128" s="30">
        <f t="shared" si="61"/>
        <v>38221.220921442422</v>
      </c>
      <c r="AC128" s="35">
        <f t="shared" si="59"/>
        <v>7644.2441842884855</v>
      </c>
      <c r="AD128" s="32">
        <f t="shared" si="60"/>
        <v>0.99178067251704538</v>
      </c>
      <c r="AE128" s="32">
        <f t="shared" si="65"/>
        <v>63.695987836531963</v>
      </c>
      <c r="AF128" s="204">
        <f t="shared" si="66"/>
        <v>467.95407206822148</v>
      </c>
    </row>
    <row r="129" spans="1:32" ht="12" customHeight="1" x14ac:dyDescent="0.15">
      <c r="A129" s="199">
        <f t="shared" si="36"/>
        <v>63.695987836531963</v>
      </c>
      <c r="B129" s="38">
        <f t="shared" si="37"/>
        <v>400</v>
      </c>
      <c r="C129" s="200">
        <f t="shared" si="62"/>
        <v>6.666666666666667</v>
      </c>
      <c r="D129" s="36">
        <f t="shared" si="63"/>
        <v>618.5978906410819</v>
      </c>
      <c r="E129" s="36">
        <f t="shared" si="64"/>
        <v>626.29610588650542</v>
      </c>
      <c r="F129" s="37">
        <f t="shared" si="38"/>
        <v>0.27510065844918097</v>
      </c>
      <c r="G129" s="42">
        <f t="shared" si="39"/>
        <v>4062.6561132565694</v>
      </c>
      <c r="H129" s="43">
        <f t="shared" si="40"/>
        <v>4062.6561132565694</v>
      </c>
      <c r="I129" s="42">
        <f t="shared" si="41"/>
        <v>0</v>
      </c>
      <c r="J129" s="44">
        <f t="shared" si="42"/>
        <v>0</v>
      </c>
      <c r="K129" s="216">
        <f t="shared" si="43"/>
        <v>0.26134562552672191</v>
      </c>
      <c r="L129" s="42">
        <f t="shared" si="44"/>
        <v>4084.7983632295086</v>
      </c>
      <c r="M129" s="43">
        <f t="shared" si="45"/>
        <v>3880.5584450680335</v>
      </c>
      <c r="N129" s="42">
        <f t="shared" si="46"/>
        <v>0</v>
      </c>
      <c r="O129" s="44">
        <f t="shared" si="47"/>
        <v>0</v>
      </c>
      <c r="P129" s="37">
        <f t="shared" si="48"/>
        <v>0.27510065844918097</v>
      </c>
      <c r="Q129" s="42">
        <f t="shared" si="49"/>
        <v>4062.6561132565694</v>
      </c>
      <c r="R129" s="43">
        <f t="shared" si="50"/>
        <v>4062.6561132565694</v>
      </c>
      <c r="S129" s="42">
        <f t="shared" si="51"/>
        <v>0</v>
      </c>
      <c r="T129" s="44">
        <f t="shared" si="52"/>
        <v>0</v>
      </c>
      <c r="U129" s="37">
        <f t="shared" si="53"/>
        <v>0</v>
      </c>
      <c r="V129" s="42" t="e">
        <f t="shared" si="54"/>
        <v>#DIV/0!</v>
      </c>
      <c r="W129" s="43" t="e">
        <f t="shared" si="55"/>
        <v>#DIV/0!</v>
      </c>
      <c r="X129" s="42">
        <f t="shared" si="56"/>
        <v>0</v>
      </c>
      <c r="Y129" s="44">
        <f t="shared" si="57"/>
        <v>0</v>
      </c>
      <c r="Z129" s="42">
        <f t="shared" si="58"/>
        <v>38444.188925370778</v>
      </c>
      <c r="AA129" s="44">
        <f>IF(C129&lt;C$13,0,(IF(VLOOKUP(C$7,profiel!$A$3:$F$297,2,FALSE)&gt;4,VLOOKUP($C$7,profiel!$A$3:$F$297,3,FALSE),IF(B$9="flens loodrecht op gevel",(VLOOKUP(C$7,profiel!$A$3:$F$297,6,FALSE)-2*VLOOKUP(C$7,profiel!$A$3:$F$297,4,FALSE))/2,VLOOKUP(C$7,profiel!$A$3:$F$297,4,FALSE))))/1000*Z129*D$36)</f>
        <v>0</v>
      </c>
      <c r="AB129" s="42">
        <f t="shared" si="61"/>
        <v>38444.188925370778</v>
      </c>
      <c r="AC129" s="44">
        <f t="shared" si="59"/>
        <v>7688.8377850741554</v>
      </c>
      <c r="AD129" s="41">
        <f t="shared" si="60"/>
        <v>0.99596089418943634</v>
      </c>
      <c r="AE129" s="41">
        <f t="shared" si="65"/>
        <v>64.691948730721393</v>
      </c>
      <c r="AF129" s="201">
        <f t="shared" si="66"/>
        <v>468.53518527393169</v>
      </c>
    </row>
    <row r="130" spans="1:32" ht="12" customHeight="1" x14ac:dyDescent="0.15">
      <c r="A130" s="202">
        <f t="shared" si="36"/>
        <v>64.691948730721393</v>
      </c>
      <c r="B130" s="54">
        <f t="shared" si="37"/>
        <v>405</v>
      </c>
      <c r="C130" s="133">
        <f t="shared" si="62"/>
        <v>6.75</v>
      </c>
      <c r="D130" s="30">
        <f t="shared" si="63"/>
        <v>620.42512787551414</v>
      </c>
      <c r="E130" s="30">
        <f t="shared" si="64"/>
        <v>627.70928361742392</v>
      </c>
      <c r="F130" s="31">
        <f t="shared" si="38"/>
        <v>0.27475945755211084</v>
      </c>
      <c r="G130" s="30">
        <f t="shared" si="39"/>
        <v>4083.2607718126051</v>
      </c>
      <c r="H130" s="34">
        <f t="shared" si="40"/>
        <v>4083.2607718126055</v>
      </c>
      <c r="I130" s="33">
        <f t="shared" si="41"/>
        <v>0</v>
      </c>
      <c r="J130" s="35">
        <f t="shared" si="42"/>
        <v>0</v>
      </c>
      <c r="K130" s="60">
        <f t="shared" si="43"/>
        <v>0.26102148467450531</v>
      </c>
      <c r="L130" s="30">
        <f t="shared" si="44"/>
        <v>4105.4034027672515</v>
      </c>
      <c r="M130" s="34">
        <f t="shared" si="45"/>
        <v>3900.1332326288889</v>
      </c>
      <c r="N130" s="33">
        <f t="shared" si="46"/>
        <v>0</v>
      </c>
      <c r="O130" s="35">
        <f t="shared" si="47"/>
        <v>0</v>
      </c>
      <c r="P130" s="31">
        <f t="shared" si="48"/>
        <v>0.27475945755211084</v>
      </c>
      <c r="Q130" s="30">
        <f t="shared" si="49"/>
        <v>4083.2607718126051</v>
      </c>
      <c r="R130" s="34">
        <f t="shared" si="50"/>
        <v>4083.2607718126055</v>
      </c>
      <c r="S130" s="33">
        <f t="shared" si="51"/>
        <v>0</v>
      </c>
      <c r="T130" s="35">
        <f t="shared" si="52"/>
        <v>0</v>
      </c>
      <c r="U130" s="31">
        <f t="shared" si="53"/>
        <v>0</v>
      </c>
      <c r="V130" s="30" t="e">
        <f t="shared" si="54"/>
        <v>#DIV/0!</v>
      </c>
      <c r="W130" s="34" t="e">
        <f t="shared" si="55"/>
        <v>#DIV/0!</v>
      </c>
      <c r="X130" s="33">
        <f t="shared" si="56"/>
        <v>0</v>
      </c>
      <c r="Y130" s="35">
        <f t="shared" si="57"/>
        <v>0</v>
      </c>
      <c r="Z130" s="30">
        <f t="shared" si="58"/>
        <v>38665.151126916942</v>
      </c>
      <c r="AA130" s="35">
        <f>IF(C130&lt;C$13,0,(IF(VLOOKUP(C$7,profiel!$A$3:$F$297,2,FALSE)&gt;4,VLOOKUP($C$7,profiel!$A$3:$F$297,3,FALSE),IF(B$9="flens loodrecht op gevel",(VLOOKUP(C$7,profiel!$A$3:$F$297,6,FALSE)-2*VLOOKUP(C$7,profiel!$A$3:$F$297,4,FALSE))/2,VLOOKUP(C$7,profiel!$A$3:$F$297,4,FALSE))))/1000*Z130*D$36)</f>
        <v>0</v>
      </c>
      <c r="AB130" s="30">
        <f t="shared" si="61"/>
        <v>38665.151126916942</v>
      </c>
      <c r="AC130" s="35">
        <f t="shared" si="59"/>
        <v>7733.0302253833888</v>
      </c>
      <c r="AD130" s="32">
        <f t="shared" si="60"/>
        <v>1.0000277041824597</v>
      </c>
      <c r="AE130" s="32">
        <f t="shared" si="65"/>
        <v>65.69197643490385</v>
      </c>
      <c r="AF130" s="204">
        <f t="shared" si="66"/>
        <v>469.11615803698481</v>
      </c>
    </row>
    <row r="131" spans="1:32" ht="12" customHeight="1" x14ac:dyDescent="0.15">
      <c r="A131" s="199">
        <f t="shared" si="36"/>
        <v>65.69197643490385</v>
      </c>
      <c r="B131" s="38">
        <f t="shared" si="37"/>
        <v>410</v>
      </c>
      <c r="C131" s="200">
        <f t="shared" si="62"/>
        <v>6.833333333333333</v>
      </c>
      <c r="D131" s="36">
        <f t="shared" si="63"/>
        <v>622.23034966763271</v>
      </c>
      <c r="E131" s="36">
        <f t="shared" si="64"/>
        <v>629.08527463518578</v>
      </c>
      <c r="F131" s="37">
        <f t="shared" si="38"/>
        <v>0.27441918412836652</v>
      </c>
      <c r="G131" s="42">
        <f t="shared" si="39"/>
        <v>4103.3264267172781</v>
      </c>
      <c r="H131" s="43">
        <f t="shared" si="40"/>
        <v>4103.3264267172781</v>
      </c>
      <c r="I131" s="42">
        <f t="shared" si="41"/>
        <v>0</v>
      </c>
      <c r="J131" s="44">
        <f t="shared" si="42"/>
        <v>0</v>
      </c>
      <c r="K131" s="216">
        <f t="shared" si="43"/>
        <v>0.26069822492194822</v>
      </c>
      <c r="L131" s="42">
        <f t="shared" si="44"/>
        <v>4125.4686482461611</v>
      </c>
      <c r="M131" s="43">
        <f t="shared" si="45"/>
        <v>3919.1952158338527</v>
      </c>
      <c r="N131" s="42">
        <f t="shared" si="46"/>
        <v>0</v>
      </c>
      <c r="O131" s="44">
        <f t="shared" si="47"/>
        <v>0</v>
      </c>
      <c r="P131" s="37">
        <f t="shared" si="48"/>
        <v>0.27441918412836652</v>
      </c>
      <c r="Q131" s="42">
        <f t="shared" si="49"/>
        <v>4103.3264267172781</v>
      </c>
      <c r="R131" s="43">
        <f t="shared" si="50"/>
        <v>4103.3264267172781</v>
      </c>
      <c r="S131" s="42">
        <f t="shared" si="51"/>
        <v>0</v>
      </c>
      <c r="T131" s="44">
        <f t="shared" si="52"/>
        <v>0</v>
      </c>
      <c r="U131" s="37">
        <f t="shared" si="53"/>
        <v>0</v>
      </c>
      <c r="V131" s="42" t="e">
        <f t="shared" si="54"/>
        <v>#DIV/0!</v>
      </c>
      <c r="W131" s="43" t="e">
        <f t="shared" si="55"/>
        <v>#DIV/0!</v>
      </c>
      <c r="X131" s="42">
        <f t="shared" si="56"/>
        <v>0</v>
      </c>
      <c r="Y131" s="44">
        <f t="shared" si="57"/>
        <v>0</v>
      </c>
      <c r="Z131" s="42">
        <f t="shared" si="58"/>
        <v>38884.143848989952</v>
      </c>
      <c r="AA131" s="44">
        <f>IF(C131&lt;C$13,0,(IF(VLOOKUP(C$7,profiel!$A$3:$F$297,2,FALSE)&gt;4,VLOOKUP($C$7,profiel!$A$3:$F$297,3,FALSE),IF(B$9="flens loodrecht op gevel",(VLOOKUP(C$7,profiel!$A$3:$F$297,6,FALSE)-2*VLOOKUP(C$7,profiel!$A$3:$F$297,4,FALSE))/2,VLOOKUP(C$7,profiel!$A$3:$F$297,4,FALSE))))/1000*Z131*D$36)</f>
        <v>0</v>
      </c>
      <c r="AB131" s="42">
        <f t="shared" si="61"/>
        <v>38884.143848989952</v>
      </c>
      <c r="AC131" s="44">
        <f t="shared" si="59"/>
        <v>7776.8287697979904</v>
      </c>
      <c r="AD131" s="41">
        <f t="shared" si="60"/>
        <v>1.003984621350577</v>
      </c>
      <c r="AE131" s="41">
        <f t="shared" si="65"/>
        <v>66.695961056254433</v>
      </c>
      <c r="AF131" s="201">
        <f t="shared" si="66"/>
        <v>469.69690960541629</v>
      </c>
    </row>
    <row r="132" spans="1:32" ht="12" customHeight="1" x14ac:dyDescent="0.15">
      <c r="A132" s="202">
        <f t="shared" si="36"/>
        <v>66.695961056254433</v>
      </c>
      <c r="B132" s="54">
        <f t="shared" si="37"/>
        <v>415</v>
      </c>
      <c r="C132" s="133">
        <f t="shared" si="62"/>
        <v>6.916666666666667</v>
      </c>
      <c r="D132" s="30">
        <f t="shared" si="63"/>
        <v>624.01408021343377</v>
      </c>
      <c r="E132" s="30">
        <f t="shared" si="64"/>
        <v>630.42505748031874</v>
      </c>
      <c r="F132" s="31">
        <f t="shared" si="38"/>
        <v>0.27407988155189411</v>
      </c>
      <c r="G132" s="30">
        <f t="shared" si="39"/>
        <v>4122.8694623774127</v>
      </c>
      <c r="H132" s="34">
        <f t="shared" si="40"/>
        <v>4122.8694623774127</v>
      </c>
      <c r="I132" s="33">
        <f t="shared" si="41"/>
        <v>0</v>
      </c>
      <c r="J132" s="35">
        <f t="shared" si="42"/>
        <v>0</v>
      </c>
      <c r="K132" s="60">
        <f t="shared" si="43"/>
        <v>0.26037588747429941</v>
      </c>
      <c r="L132" s="30">
        <f t="shared" si="44"/>
        <v>4145.010506629078</v>
      </c>
      <c r="M132" s="34">
        <f t="shared" si="45"/>
        <v>3937.7599812976241</v>
      </c>
      <c r="N132" s="33">
        <f t="shared" si="46"/>
        <v>0</v>
      </c>
      <c r="O132" s="35">
        <f t="shared" si="47"/>
        <v>0</v>
      </c>
      <c r="P132" s="31">
        <f t="shared" si="48"/>
        <v>0.27407988155189411</v>
      </c>
      <c r="Q132" s="30">
        <f t="shared" si="49"/>
        <v>4122.8694623774127</v>
      </c>
      <c r="R132" s="34">
        <f t="shared" si="50"/>
        <v>4122.8694623774127</v>
      </c>
      <c r="S132" s="33">
        <f t="shared" si="51"/>
        <v>0</v>
      </c>
      <c r="T132" s="35">
        <f t="shared" si="52"/>
        <v>0</v>
      </c>
      <c r="U132" s="31">
        <f t="shared" si="53"/>
        <v>0</v>
      </c>
      <c r="V132" s="30" t="e">
        <f t="shared" si="54"/>
        <v>#DIV/0!</v>
      </c>
      <c r="W132" s="34" t="e">
        <f t="shared" si="55"/>
        <v>#DIV/0!</v>
      </c>
      <c r="X132" s="33">
        <f t="shared" si="56"/>
        <v>0</v>
      </c>
      <c r="Y132" s="35">
        <f t="shared" si="57"/>
        <v>0</v>
      </c>
      <c r="Z132" s="30">
        <f t="shared" si="58"/>
        <v>39101.202301262449</v>
      </c>
      <c r="AA132" s="35">
        <f>IF(C132&lt;C$13,0,(IF(VLOOKUP(C$7,profiel!$A$3:$F$297,2,FALSE)&gt;4,VLOOKUP($C$7,profiel!$A$3:$F$297,3,FALSE),IF(B$9="flens loodrecht op gevel",(VLOOKUP(C$7,profiel!$A$3:$F$297,6,FALSE)-2*VLOOKUP(C$7,profiel!$A$3:$F$297,4,FALSE))/2,VLOOKUP(C$7,profiel!$A$3:$F$297,4,FALSE))))/1000*Z132*D$36)</f>
        <v>0</v>
      </c>
      <c r="AB132" s="30">
        <f t="shared" si="61"/>
        <v>39101.202301262449</v>
      </c>
      <c r="AC132" s="35">
        <f t="shared" si="59"/>
        <v>7820.2404602524894</v>
      </c>
      <c r="AD132" s="32">
        <f t="shared" si="60"/>
        <v>1.0078350213440843</v>
      </c>
      <c r="AE132" s="32">
        <f t="shared" si="65"/>
        <v>67.703796077598511</v>
      </c>
      <c r="AF132" s="204">
        <f t="shared" si="66"/>
        <v>470.27736247030845</v>
      </c>
    </row>
    <row r="133" spans="1:32" ht="12" customHeight="1" x14ac:dyDescent="0.15">
      <c r="A133" s="199">
        <f t="shared" si="36"/>
        <v>67.703796077598511</v>
      </c>
      <c r="B133" s="38">
        <f t="shared" si="37"/>
        <v>420</v>
      </c>
      <c r="C133" s="200">
        <f t="shared" si="62"/>
        <v>7</v>
      </c>
      <c r="D133" s="36">
        <f t="shared" si="63"/>
        <v>625.77682520700955</v>
      </c>
      <c r="E133" s="36">
        <f t="shared" si="64"/>
        <v>631.72958494377997</v>
      </c>
      <c r="F133" s="37">
        <f t="shared" si="38"/>
        <v>0.27374159086398941</v>
      </c>
      <c r="G133" s="42">
        <f t="shared" si="39"/>
        <v>4141.905564180186</v>
      </c>
      <c r="H133" s="43">
        <f t="shared" si="40"/>
        <v>4141.905564180186</v>
      </c>
      <c r="I133" s="42">
        <f t="shared" si="41"/>
        <v>0</v>
      </c>
      <c r="J133" s="44">
        <f t="shared" si="42"/>
        <v>0</v>
      </c>
      <c r="K133" s="216">
        <f t="shared" si="43"/>
        <v>0.26005451132078994</v>
      </c>
      <c r="L133" s="42">
        <f t="shared" si="44"/>
        <v>4164.0446851463521</v>
      </c>
      <c r="M133" s="43">
        <f t="shared" si="45"/>
        <v>3955.8424508890348</v>
      </c>
      <c r="N133" s="42">
        <f t="shared" si="46"/>
        <v>0</v>
      </c>
      <c r="O133" s="44">
        <f t="shared" si="47"/>
        <v>0</v>
      </c>
      <c r="P133" s="37">
        <f t="shared" si="48"/>
        <v>0.27374159086398941</v>
      </c>
      <c r="Q133" s="42">
        <f t="shared" si="49"/>
        <v>4141.905564180186</v>
      </c>
      <c r="R133" s="43">
        <f t="shared" si="50"/>
        <v>4141.905564180186</v>
      </c>
      <c r="S133" s="42">
        <f t="shared" si="51"/>
        <v>0</v>
      </c>
      <c r="T133" s="44">
        <f t="shared" si="52"/>
        <v>0</v>
      </c>
      <c r="U133" s="37">
        <f t="shared" si="53"/>
        <v>0</v>
      </c>
      <c r="V133" s="42" t="e">
        <f t="shared" si="54"/>
        <v>#DIV/0!</v>
      </c>
      <c r="W133" s="43" t="e">
        <f t="shared" si="55"/>
        <v>#DIV/0!</v>
      </c>
      <c r="X133" s="42">
        <f t="shared" si="56"/>
        <v>0</v>
      </c>
      <c r="Y133" s="44">
        <f t="shared" si="57"/>
        <v>0</v>
      </c>
      <c r="Z133" s="42">
        <f t="shared" si="58"/>
        <v>39316.36062638447</v>
      </c>
      <c r="AA133" s="44">
        <f>IF(C133&lt;C$13,0,(IF(VLOOKUP(C$7,profiel!$A$3:$F$297,2,FALSE)&gt;4,VLOOKUP($C$7,profiel!$A$3:$F$297,3,FALSE),IF(B$9="flens loodrecht op gevel",(VLOOKUP(C$7,profiel!$A$3:$F$297,6,FALSE)-2*VLOOKUP(C$7,profiel!$A$3:$F$297,4,FALSE))/2,VLOOKUP(C$7,profiel!$A$3:$F$297,4,FALSE))))/1000*Z133*D$36)</f>
        <v>0</v>
      </c>
      <c r="AB133" s="42">
        <f t="shared" si="61"/>
        <v>39316.36062638447</v>
      </c>
      <c r="AC133" s="44">
        <f t="shared" si="59"/>
        <v>7863.2721252768943</v>
      </c>
      <c r="AD133" s="41">
        <f t="shared" si="60"/>
        <v>1.011582144003238</v>
      </c>
      <c r="AE133" s="41">
        <f t="shared" si="65"/>
        <v>68.715378221601753</v>
      </c>
      <c r="AF133" s="201">
        <f t="shared" si="66"/>
        <v>470.85744224489918</v>
      </c>
    </row>
    <row r="134" spans="1:32" ht="12" customHeight="1" x14ac:dyDescent="0.15">
      <c r="A134" s="202">
        <f t="shared" si="36"/>
        <v>68.715378221601753</v>
      </c>
      <c r="B134" s="54">
        <f t="shared" si="37"/>
        <v>425</v>
      </c>
      <c r="C134" s="133">
        <f t="shared" si="62"/>
        <v>7.083333333333333</v>
      </c>
      <c r="D134" s="30">
        <f t="shared" si="63"/>
        <v>627.51907270115089</v>
      </c>
      <c r="E134" s="30">
        <f t="shared" si="64"/>
        <v>632.99978474453906</v>
      </c>
      <c r="F134" s="31">
        <f t="shared" si="38"/>
        <v>0.27340435087141879</v>
      </c>
      <c r="G134" s="30">
        <f t="shared" si="39"/>
        <v>4160.4497567417311</v>
      </c>
      <c r="H134" s="34">
        <f t="shared" si="40"/>
        <v>4160.4497567417311</v>
      </c>
      <c r="I134" s="33">
        <f t="shared" si="41"/>
        <v>0</v>
      </c>
      <c r="J134" s="35">
        <f t="shared" si="42"/>
        <v>0</v>
      </c>
      <c r="K134" s="60">
        <f t="shared" si="43"/>
        <v>0.25973413332784784</v>
      </c>
      <c r="L134" s="30">
        <f t="shared" si="44"/>
        <v>4182.5862295698098</v>
      </c>
      <c r="M134" s="34">
        <f t="shared" si="45"/>
        <v>3973.4569180913195</v>
      </c>
      <c r="N134" s="33">
        <f t="shared" si="46"/>
        <v>0</v>
      </c>
      <c r="O134" s="35">
        <f t="shared" si="47"/>
        <v>0</v>
      </c>
      <c r="P134" s="31">
        <f t="shared" si="48"/>
        <v>0.27340435087141879</v>
      </c>
      <c r="Q134" s="30">
        <f t="shared" si="49"/>
        <v>4160.4497567417311</v>
      </c>
      <c r="R134" s="34">
        <f t="shared" si="50"/>
        <v>4160.4497567417311</v>
      </c>
      <c r="S134" s="33">
        <f t="shared" si="51"/>
        <v>0</v>
      </c>
      <c r="T134" s="35">
        <f t="shared" si="52"/>
        <v>0</v>
      </c>
      <c r="U134" s="31">
        <f t="shared" si="53"/>
        <v>0</v>
      </c>
      <c r="V134" s="30" t="e">
        <f t="shared" si="54"/>
        <v>#DIV/0!</v>
      </c>
      <c r="W134" s="34" t="e">
        <f t="shared" si="55"/>
        <v>#DIV/0!</v>
      </c>
      <c r="X134" s="33">
        <f t="shared" si="56"/>
        <v>0</v>
      </c>
      <c r="Y134" s="35">
        <f t="shared" si="57"/>
        <v>0</v>
      </c>
      <c r="Z134" s="30">
        <f t="shared" si="58"/>
        <v>39529.651943760153</v>
      </c>
      <c r="AA134" s="35">
        <f>IF(C134&lt;C$13,0,(IF(VLOOKUP(C$7,profiel!$A$3:$F$297,2,FALSE)&gt;4,VLOOKUP($C$7,profiel!$A$3:$F$297,3,FALSE),IF(B$9="flens loodrecht op gevel",(VLOOKUP(C$7,profiel!$A$3:$F$297,6,FALSE)-2*VLOOKUP(C$7,profiel!$A$3:$F$297,4,FALSE))/2,VLOOKUP(C$7,profiel!$A$3:$F$297,4,FALSE))))/1000*Z134*D$36)</f>
        <v>0</v>
      </c>
      <c r="AB134" s="30">
        <f t="shared" si="61"/>
        <v>39529.651943760153</v>
      </c>
      <c r="AC134" s="35">
        <f t="shared" si="59"/>
        <v>7905.9303887520309</v>
      </c>
      <c r="AD134" s="32">
        <f t="shared" si="60"/>
        <v>1.0152291002808693</v>
      </c>
      <c r="AE134" s="32">
        <f t="shared" si="65"/>
        <v>69.730607321882616</v>
      </c>
      <c r="AF134" s="204">
        <f t="shared" si="66"/>
        <v>471.43707754927658</v>
      </c>
    </row>
    <row r="135" spans="1:32" ht="12" customHeight="1" x14ac:dyDescent="0.15">
      <c r="A135" s="199">
        <f t="shared" si="36"/>
        <v>69.730607321882616</v>
      </c>
      <c r="B135" s="38">
        <f t="shared" si="37"/>
        <v>430</v>
      </c>
      <c r="C135" s="200">
        <f t="shared" si="62"/>
        <v>7.166666666666667</v>
      </c>
      <c r="D135" s="36">
        <f t="shared" si="63"/>
        <v>629.24129391848805</v>
      </c>
      <c r="E135" s="36">
        <f t="shared" si="64"/>
        <v>634.23656018933082</v>
      </c>
      <c r="F135" s="37">
        <f t="shared" si="38"/>
        <v>0.27306819824006601</v>
      </c>
      <c r="G135" s="42">
        <f t="shared" si="39"/>
        <v>4178.5164396229593</v>
      </c>
      <c r="H135" s="43">
        <f t="shared" si="40"/>
        <v>4178.5164396229593</v>
      </c>
      <c r="I135" s="42">
        <f t="shared" si="41"/>
        <v>0</v>
      </c>
      <c r="J135" s="44">
        <f t="shared" si="42"/>
        <v>0</v>
      </c>
      <c r="K135" s="216">
        <f t="shared" si="43"/>
        <v>0.2594147883280627</v>
      </c>
      <c r="L135" s="42">
        <f t="shared" si="44"/>
        <v>4200.6495599530281</v>
      </c>
      <c r="M135" s="43">
        <f t="shared" si="45"/>
        <v>3990.6170819553768</v>
      </c>
      <c r="N135" s="42">
        <f t="shared" si="46"/>
        <v>0</v>
      </c>
      <c r="O135" s="44">
        <f t="shared" si="47"/>
        <v>0</v>
      </c>
      <c r="P135" s="37">
        <f t="shared" si="48"/>
        <v>0.27306819824006601</v>
      </c>
      <c r="Q135" s="42">
        <f t="shared" si="49"/>
        <v>4178.5164396229593</v>
      </c>
      <c r="R135" s="43">
        <f t="shared" si="50"/>
        <v>4178.5164396229593</v>
      </c>
      <c r="S135" s="42">
        <f t="shared" si="51"/>
        <v>0</v>
      </c>
      <c r="T135" s="44">
        <f t="shared" si="52"/>
        <v>0</v>
      </c>
      <c r="U135" s="37">
        <f t="shared" si="53"/>
        <v>0</v>
      </c>
      <c r="V135" s="42" t="e">
        <f t="shared" si="54"/>
        <v>#DIV/0!</v>
      </c>
      <c r="W135" s="43" t="e">
        <f t="shared" si="55"/>
        <v>#DIV/0!</v>
      </c>
      <c r="X135" s="42">
        <f t="shared" si="56"/>
        <v>0</v>
      </c>
      <c r="Y135" s="44">
        <f t="shared" si="57"/>
        <v>0</v>
      </c>
      <c r="Z135" s="42">
        <f t="shared" si="58"/>
        <v>39741.108391043446</v>
      </c>
      <c r="AA135" s="44">
        <f>IF(C135&lt;C$13,0,(IF(VLOOKUP(C$7,profiel!$A$3:$F$297,2,FALSE)&gt;4,VLOOKUP($C$7,profiel!$A$3:$F$297,3,FALSE),IF(B$9="flens loodrecht op gevel",(VLOOKUP(C$7,profiel!$A$3:$F$297,6,FALSE)-2*VLOOKUP(C$7,profiel!$A$3:$F$297,4,FALSE))/2,VLOOKUP(C$7,profiel!$A$3:$F$297,4,FALSE))))/1000*Z135*D$36)</f>
        <v>0</v>
      </c>
      <c r="AB135" s="42">
        <f t="shared" si="61"/>
        <v>39741.108391043446</v>
      </c>
      <c r="AC135" s="44">
        <f t="shared" si="59"/>
        <v>7948.2216782086889</v>
      </c>
      <c r="AD135" s="41">
        <f t="shared" si="60"/>
        <v>1.0187788787289225</v>
      </c>
      <c r="AE135" s="41">
        <f t="shared" si="65"/>
        <v>70.749386200611539</v>
      </c>
      <c r="AF135" s="201">
        <f t="shared" si="66"/>
        <v>472.01619990033413</v>
      </c>
    </row>
    <row r="136" spans="1:32" ht="12" customHeight="1" x14ac:dyDescent="0.15">
      <c r="A136" s="202">
        <f t="shared" si="36"/>
        <v>70.749386200611539</v>
      </c>
      <c r="B136" s="54">
        <f t="shared" si="37"/>
        <v>435</v>
      </c>
      <c r="C136" s="133">
        <f t="shared" si="62"/>
        <v>7.25</v>
      </c>
      <c r="D136" s="30">
        <f t="shared" si="63"/>
        <v>630.94394401653972</v>
      </c>
      <c r="E136" s="30">
        <f t="shared" si="64"/>
        <v>635.4407908150464</v>
      </c>
      <c r="F136" s="31">
        <f t="shared" si="38"/>
        <v>0.2727331675843444</v>
      </c>
      <c r="G136" s="30">
        <f t="shared" si="39"/>
        <v>4196.1194207112994</v>
      </c>
      <c r="H136" s="34">
        <f t="shared" si="40"/>
        <v>4196.1194207113003</v>
      </c>
      <c r="I136" s="33">
        <f t="shared" si="41"/>
        <v>0</v>
      </c>
      <c r="J136" s="35">
        <f t="shared" si="42"/>
        <v>0</v>
      </c>
      <c r="K136" s="60">
        <f t="shared" si="43"/>
        <v>0.25909650920512717</v>
      </c>
      <c r="L136" s="30">
        <f t="shared" si="44"/>
        <v>4218.2485040364591</v>
      </c>
      <c r="M136" s="34">
        <f t="shared" si="45"/>
        <v>4007.3360788346363</v>
      </c>
      <c r="N136" s="33">
        <f t="shared" si="46"/>
        <v>0</v>
      </c>
      <c r="O136" s="35">
        <f t="shared" si="47"/>
        <v>0</v>
      </c>
      <c r="P136" s="31">
        <f t="shared" si="48"/>
        <v>0.2727331675843444</v>
      </c>
      <c r="Q136" s="30">
        <f t="shared" si="49"/>
        <v>4196.1194207112994</v>
      </c>
      <c r="R136" s="34">
        <f t="shared" si="50"/>
        <v>4196.1194207113003</v>
      </c>
      <c r="S136" s="33">
        <f t="shared" si="51"/>
        <v>0</v>
      </c>
      <c r="T136" s="35">
        <f t="shared" si="52"/>
        <v>0</v>
      </c>
      <c r="U136" s="31">
        <f t="shared" si="53"/>
        <v>0</v>
      </c>
      <c r="V136" s="30" t="e">
        <f t="shared" si="54"/>
        <v>#DIV/0!</v>
      </c>
      <c r="W136" s="34" t="e">
        <f t="shared" si="55"/>
        <v>#DIV/0!</v>
      </c>
      <c r="X136" s="33">
        <f t="shared" si="56"/>
        <v>0</v>
      </c>
      <c r="Y136" s="35">
        <f t="shared" si="57"/>
        <v>0</v>
      </c>
      <c r="Z136" s="30">
        <f t="shared" si="58"/>
        <v>39950.761163496412</v>
      </c>
      <c r="AA136" s="35">
        <f>IF(C136&lt;C$13,0,(IF(VLOOKUP(C$7,profiel!$A$3:$F$297,2,FALSE)&gt;4,VLOOKUP($C$7,profiel!$A$3:$F$297,3,FALSE),IF(B$9="flens loodrecht op gevel",(VLOOKUP(C$7,profiel!$A$3:$F$297,6,FALSE)-2*VLOOKUP(C$7,profiel!$A$3:$F$297,4,FALSE))/2,VLOOKUP(C$7,profiel!$A$3:$F$297,4,FALSE))))/1000*Z136*D$36)</f>
        <v>0</v>
      </c>
      <c r="AB136" s="30">
        <f t="shared" si="61"/>
        <v>39950.761163496412</v>
      </c>
      <c r="AC136" s="35">
        <f t="shared" si="59"/>
        <v>7990.1522326992826</v>
      </c>
      <c r="AD136" s="32">
        <f t="shared" si="60"/>
        <v>1.0222343515820491</v>
      </c>
      <c r="AE136" s="32">
        <f t="shared" si="65"/>
        <v>71.771620552193582</v>
      </c>
      <c r="AF136" s="204">
        <f t="shared" si="66"/>
        <v>472.59474360668372</v>
      </c>
    </row>
    <row r="137" spans="1:32" ht="12" customHeight="1" x14ac:dyDescent="0.15">
      <c r="A137" s="199">
        <f t="shared" si="36"/>
        <v>71.771620552193582</v>
      </c>
      <c r="B137" s="38">
        <f t="shared" si="37"/>
        <v>440</v>
      </c>
      <c r="C137" s="200">
        <f t="shared" si="62"/>
        <v>7.333333333333333</v>
      </c>
      <c r="D137" s="36">
        <f t="shared" si="63"/>
        <v>632.62746280977956</v>
      </c>
      <c r="E137" s="36">
        <f t="shared" si="64"/>
        <v>636.61333301421985</v>
      </c>
      <c r="F137" s="37">
        <f t="shared" si="38"/>
        <v>0.27239929155259984</v>
      </c>
      <c r="G137" s="42">
        <f t="shared" si="39"/>
        <v>4213.2719474438209</v>
      </c>
      <c r="H137" s="43">
        <f t="shared" si="40"/>
        <v>4213.2719474438209</v>
      </c>
      <c r="I137" s="42">
        <f t="shared" si="41"/>
        <v>0</v>
      </c>
      <c r="J137" s="44">
        <f t="shared" si="42"/>
        <v>0</v>
      </c>
      <c r="K137" s="216">
        <f t="shared" si="43"/>
        <v>0.25877932697496986</v>
      </c>
      <c r="L137" s="42">
        <f t="shared" si="44"/>
        <v>4235.3963284929814</v>
      </c>
      <c r="M137" s="43">
        <f t="shared" si="45"/>
        <v>4023.626512068332</v>
      </c>
      <c r="N137" s="42">
        <f t="shared" si="46"/>
        <v>0</v>
      </c>
      <c r="O137" s="44">
        <f t="shared" si="47"/>
        <v>0</v>
      </c>
      <c r="P137" s="37">
        <f t="shared" si="48"/>
        <v>0.27239929155259984</v>
      </c>
      <c r="Q137" s="42">
        <f t="shared" si="49"/>
        <v>4213.2719474438209</v>
      </c>
      <c r="R137" s="43">
        <f t="shared" si="50"/>
        <v>4213.2719474438209</v>
      </c>
      <c r="S137" s="42">
        <f t="shared" si="51"/>
        <v>0</v>
      </c>
      <c r="T137" s="44">
        <f t="shared" si="52"/>
        <v>0</v>
      </c>
      <c r="U137" s="37">
        <f t="shared" si="53"/>
        <v>0</v>
      </c>
      <c r="V137" s="42" t="e">
        <f t="shared" si="54"/>
        <v>#DIV/0!</v>
      </c>
      <c r="W137" s="43" t="e">
        <f t="shared" si="55"/>
        <v>#DIV/0!</v>
      </c>
      <c r="X137" s="42">
        <f t="shared" si="56"/>
        <v>0</v>
      </c>
      <c r="Y137" s="44">
        <f t="shared" si="57"/>
        <v>0</v>
      </c>
      <c r="Z137" s="42">
        <f t="shared" si="58"/>
        <v>40158.640551343764</v>
      </c>
      <c r="AA137" s="44">
        <f>IF(C137&lt;C$13,0,(IF(VLOOKUP(C$7,profiel!$A$3:$F$297,2,FALSE)&gt;4,VLOOKUP($C$7,profiel!$A$3:$F$297,3,FALSE),IF(B$9="flens loodrecht op gevel",(VLOOKUP(C$7,profiel!$A$3:$F$297,6,FALSE)-2*VLOOKUP(C$7,profiel!$A$3:$F$297,4,FALSE))/2,VLOOKUP(C$7,profiel!$A$3:$F$297,4,FALSE))))/1000*Z137*D$36)</f>
        <v>0</v>
      </c>
      <c r="AB137" s="42">
        <f t="shared" si="61"/>
        <v>40158.640551343764</v>
      </c>
      <c r="AC137" s="44">
        <f t="shared" si="59"/>
        <v>8031.7281102687521</v>
      </c>
      <c r="AD137" s="41">
        <f t="shared" si="60"/>
        <v>1.0255982804676951</v>
      </c>
      <c r="AE137" s="41">
        <f t="shared" si="65"/>
        <v>72.797218832661272</v>
      </c>
      <c r="AF137" s="201">
        <f t="shared" si="66"/>
        <v>473.17264566824429</v>
      </c>
    </row>
    <row r="138" spans="1:32" ht="12" customHeight="1" x14ac:dyDescent="0.15">
      <c r="A138" s="202">
        <f t="shared" si="36"/>
        <v>72.797218832661272</v>
      </c>
      <c r="B138" s="54">
        <f t="shared" si="37"/>
        <v>445</v>
      </c>
      <c r="C138" s="133">
        <f t="shared" si="62"/>
        <v>7.416666666666667</v>
      </c>
      <c r="D138" s="30">
        <f t="shared" si="63"/>
        <v>634.29227545158517</v>
      </c>
      <c r="E138" s="30">
        <f t="shared" si="64"/>
        <v>637.75502064405521</v>
      </c>
      <c r="F138" s="31">
        <f t="shared" si="38"/>
        <v>0.27206660090871537</v>
      </c>
      <c r="G138" s="30">
        <f t="shared" si="39"/>
        <v>4229.9867360361786</v>
      </c>
      <c r="H138" s="34">
        <f t="shared" si="40"/>
        <v>4229.9867360361786</v>
      </c>
      <c r="I138" s="33">
        <f t="shared" si="41"/>
        <v>0</v>
      </c>
      <c r="J138" s="35">
        <f t="shared" si="42"/>
        <v>0</v>
      </c>
      <c r="K138" s="60">
        <f t="shared" si="43"/>
        <v>0.25846327086327964</v>
      </c>
      <c r="L138" s="30">
        <f t="shared" si="44"/>
        <v>4252.105768178486</v>
      </c>
      <c r="M138" s="34">
        <f t="shared" si="45"/>
        <v>4039.5004797695619</v>
      </c>
      <c r="N138" s="33">
        <f t="shared" si="46"/>
        <v>0</v>
      </c>
      <c r="O138" s="35">
        <f t="shared" si="47"/>
        <v>0</v>
      </c>
      <c r="P138" s="31">
        <f t="shared" si="48"/>
        <v>0.27206660090871537</v>
      </c>
      <c r="Q138" s="30">
        <f t="shared" si="49"/>
        <v>4229.9867360361786</v>
      </c>
      <c r="R138" s="34">
        <f t="shared" si="50"/>
        <v>4229.9867360361786</v>
      </c>
      <c r="S138" s="33">
        <f t="shared" si="51"/>
        <v>0</v>
      </c>
      <c r="T138" s="35">
        <f t="shared" si="52"/>
        <v>0</v>
      </c>
      <c r="U138" s="31">
        <f t="shared" si="53"/>
        <v>0</v>
      </c>
      <c r="V138" s="30" t="e">
        <f t="shared" si="54"/>
        <v>#DIV/0!</v>
      </c>
      <c r="W138" s="34" t="e">
        <f t="shared" si="55"/>
        <v>#DIV/0!</v>
      </c>
      <c r="X138" s="33">
        <f t="shared" si="56"/>
        <v>0</v>
      </c>
      <c r="Y138" s="35">
        <f t="shared" si="57"/>
        <v>0</v>
      </c>
      <c r="Z138" s="30">
        <f t="shared" si="58"/>
        <v>40364.775975247045</v>
      </c>
      <c r="AA138" s="35">
        <f>IF(C138&lt;C$13,0,(IF(VLOOKUP(C$7,profiel!$A$3:$F$297,2,FALSE)&gt;4,VLOOKUP($C$7,profiel!$A$3:$F$297,3,FALSE),IF(B$9="flens loodrecht op gevel",(VLOOKUP(C$7,profiel!$A$3:$F$297,6,FALSE)-2*VLOOKUP(C$7,profiel!$A$3:$F$297,4,FALSE))/2,VLOOKUP(C$7,profiel!$A$3:$F$297,4,FALSE))))/1000*Z138*D$36)</f>
        <v>0</v>
      </c>
      <c r="AB138" s="30">
        <f t="shared" si="61"/>
        <v>40364.775975247045</v>
      </c>
      <c r="AC138" s="35">
        <f t="shared" si="59"/>
        <v>8072.9551950494078</v>
      </c>
      <c r="AD138" s="32">
        <f t="shared" si="60"/>
        <v>1.0288733217702404</v>
      </c>
      <c r="AE138" s="32">
        <f t="shared" si="65"/>
        <v>73.826092154431507</v>
      </c>
      <c r="AF138" s="204">
        <f t="shared" si="66"/>
        <v>473.74984568024587</v>
      </c>
    </row>
    <row r="139" spans="1:32" ht="12" customHeight="1" x14ac:dyDescent="0.15">
      <c r="A139" s="199">
        <f t="shared" si="36"/>
        <v>73.826092154431507</v>
      </c>
      <c r="B139" s="38">
        <f t="shared" si="37"/>
        <v>450</v>
      </c>
      <c r="C139" s="200">
        <f t="shared" si="62"/>
        <v>7.5</v>
      </c>
      <c r="D139" s="36">
        <f t="shared" si="63"/>
        <v>635.93879307871464</v>
      </c>
      <c r="E139" s="36">
        <f t="shared" si="64"/>
        <v>638.86666561942798</v>
      </c>
      <c r="F139" s="37">
        <f t="shared" si="38"/>
        <v>0.27173512461011257</v>
      </c>
      <c r="G139" s="42">
        <f t="shared" si="39"/>
        <v>4246.2759988656408</v>
      </c>
      <c r="H139" s="43">
        <f t="shared" si="40"/>
        <v>4246.2759988656408</v>
      </c>
      <c r="I139" s="42">
        <f t="shared" si="41"/>
        <v>0</v>
      </c>
      <c r="J139" s="44">
        <f t="shared" si="42"/>
        <v>0</v>
      </c>
      <c r="K139" s="216">
        <f t="shared" si="43"/>
        <v>0.25814836837960697</v>
      </c>
      <c r="L139" s="42">
        <f t="shared" si="44"/>
        <v>4268.3890535355913</v>
      </c>
      <c r="M139" s="43">
        <f t="shared" si="45"/>
        <v>4054.9696008588121</v>
      </c>
      <c r="N139" s="42">
        <f t="shared" si="46"/>
        <v>0</v>
      </c>
      <c r="O139" s="44">
        <f t="shared" si="47"/>
        <v>0</v>
      </c>
      <c r="P139" s="37">
        <f t="shared" si="48"/>
        <v>0.27173512461011257</v>
      </c>
      <c r="Q139" s="42">
        <f t="shared" si="49"/>
        <v>4246.2759988656408</v>
      </c>
      <c r="R139" s="43">
        <f t="shared" si="50"/>
        <v>4246.2759988656408</v>
      </c>
      <c r="S139" s="42">
        <f t="shared" si="51"/>
        <v>0</v>
      </c>
      <c r="T139" s="44">
        <f t="shared" si="52"/>
        <v>0</v>
      </c>
      <c r="U139" s="37">
        <f t="shared" si="53"/>
        <v>0</v>
      </c>
      <c r="V139" s="42" t="e">
        <f t="shared" si="54"/>
        <v>#DIV/0!</v>
      </c>
      <c r="W139" s="43" t="e">
        <f t="shared" si="55"/>
        <v>#DIV/0!</v>
      </c>
      <c r="X139" s="42">
        <f t="shared" si="56"/>
        <v>0</v>
      </c>
      <c r="Y139" s="44">
        <f t="shared" si="57"/>
        <v>0</v>
      </c>
      <c r="Z139" s="42">
        <f t="shared" si="58"/>
        <v>40569.196020013274</v>
      </c>
      <c r="AA139" s="44">
        <f>IF(C139&lt;C$13,0,(IF(VLOOKUP(C$7,profiel!$A$3:$F$297,2,FALSE)&gt;4,VLOOKUP($C$7,profiel!$A$3:$F$297,3,FALSE),IF(B$9="flens loodrecht op gevel",(VLOOKUP(C$7,profiel!$A$3:$F$297,6,FALSE)-2*VLOOKUP(C$7,profiel!$A$3:$F$297,4,FALSE))/2,VLOOKUP(C$7,profiel!$A$3:$F$297,4,FALSE))))/1000*Z139*D$36)</f>
        <v>0</v>
      </c>
      <c r="AB139" s="42">
        <f t="shared" si="61"/>
        <v>40569.196020013274</v>
      </c>
      <c r="AC139" s="44">
        <f t="shared" si="59"/>
        <v>8113.8392040026556</v>
      </c>
      <c r="AD139" s="41">
        <f t="shared" si="60"/>
        <v>1.0320620316740876</v>
      </c>
      <c r="AE139" s="41">
        <f t="shared" si="65"/>
        <v>74.858154186105594</v>
      </c>
      <c r="AF139" s="201">
        <f t="shared" si="66"/>
        <v>474.32628574140335</v>
      </c>
    </row>
    <row r="140" spans="1:32" ht="12" customHeight="1" x14ac:dyDescent="0.15">
      <c r="A140" s="202">
        <f t="shared" si="36"/>
        <v>74.858154186105594</v>
      </c>
      <c r="B140" s="54">
        <f t="shared" si="37"/>
        <v>455</v>
      </c>
      <c r="C140" s="133">
        <f t="shared" si="62"/>
        <v>7.583333333333333</v>
      </c>
      <c r="D140" s="30">
        <f t="shared" si="63"/>
        <v>637.56741342075622</v>
      </c>
      <c r="E140" s="30">
        <f t="shared" si="64"/>
        <v>639.94905849028044</v>
      </c>
      <c r="F140" s="31">
        <f t="shared" si="38"/>
        <v>0.27140488988233646</v>
      </c>
      <c r="G140" s="30">
        <f t="shared" si="39"/>
        <v>4262.1514701434717</v>
      </c>
      <c r="H140" s="34">
        <f t="shared" si="40"/>
        <v>4262.1514701434717</v>
      </c>
      <c r="I140" s="33">
        <f t="shared" si="41"/>
        <v>0</v>
      </c>
      <c r="J140" s="35">
        <f t="shared" si="42"/>
        <v>0</v>
      </c>
      <c r="K140" s="60">
        <f t="shared" si="43"/>
        <v>0.2578346453882196</v>
      </c>
      <c r="L140" s="30">
        <f t="shared" si="44"/>
        <v>4284.2579362859269</v>
      </c>
      <c r="M140" s="34">
        <f t="shared" si="45"/>
        <v>4070.0450394716308</v>
      </c>
      <c r="N140" s="33">
        <f t="shared" si="46"/>
        <v>0</v>
      </c>
      <c r="O140" s="35">
        <f t="shared" si="47"/>
        <v>0</v>
      </c>
      <c r="P140" s="31">
        <f t="shared" si="48"/>
        <v>0.27140488988233646</v>
      </c>
      <c r="Q140" s="30">
        <f t="shared" si="49"/>
        <v>4262.1514701434717</v>
      </c>
      <c r="R140" s="34">
        <f t="shared" si="50"/>
        <v>4262.1514701434717</v>
      </c>
      <c r="S140" s="33">
        <f t="shared" si="51"/>
        <v>0</v>
      </c>
      <c r="T140" s="35">
        <f t="shared" si="52"/>
        <v>0</v>
      </c>
      <c r="U140" s="31">
        <f t="shared" si="53"/>
        <v>0</v>
      </c>
      <c r="V140" s="30" t="e">
        <f t="shared" si="54"/>
        <v>#DIV/0!</v>
      </c>
      <c r="W140" s="34" t="e">
        <f t="shared" si="55"/>
        <v>#DIV/0!</v>
      </c>
      <c r="X140" s="33">
        <f t="shared" si="56"/>
        <v>0</v>
      </c>
      <c r="Y140" s="35">
        <f t="shared" si="57"/>
        <v>0</v>
      </c>
      <c r="Z140" s="30">
        <f t="shared" si="58"/>
        <v>40771.928466644582</v>
      </c>
      <c r="AA140" s="35">
        <f>IF(C140&lt;C$13,0,(IF(VLOOKUP(C$7,profiel!$A$3:$F$297,2,FALSE)&gt;4,VLOOKUP($C$7,profiel!$A$3:$F$297,3,FALSE),IF(B$9="flens loodrecht op gevel",(VLOOKUP(C$7,profiel!$A$3:$F$297,6,FALSE)-2*VLOOKUP(C$7,profiel!$A$3:$F$297,4,FALSE))/2,VLOOKUP(C$7,profiel!$A$3:$F$297,4,FALSE))))/1000*Z140*D$36)</f>
        <v>0</v>
      </c>
      <c r="AB140" s="30">
        <f t="shared" si="61"/>
        <v>40771.928466644582</v>
      </c>
      <c r="AC140" s="35">
        <f t="shared" si="59"/>
        <v>8154.3856933289153</v>
      </c>
      <c r="AD140" s="32">
        <f t="shared" si="60"/>
        <v>1.0351668709084993</v>
      </c>
      <c r="AE140" s="32">
        <f t="shared" si="65"/>
        <v>75.893321057014091</v>
      </c>
      <c r="AF140" s="204">
        <f t="shared" si="66"/>
        <v>474.90191036603443</v>
      </c>
    </row>
    <row r="141" spans="1:32" ht="12" customHeight="1" x14ac:dyDescent="0.15">
      <c r="A141" s="199">
        <f t="shared" si="36"/>
        <v>75.893321057014091</v>
      </c>
      <c r="B141" s="38">
        <f t="shared" si="37"/>
        <v>460</v>
      </c>
      <c r="C141" s="200">
        <f t="shared" si="62"/>
        <v>7.666666666666667</v>
      </c>
      <c r="D141" s="36">
        <f t="shared" si="63"/>
        <v>639.17852137680859</v>
      </c>
      <c r="E141" s="36">
        <f t="shared" si="64"/>
        <v>641.00296900382523</v>
      </c>
      <c r="F141" s="37">
        <f t="shared" si="38"/>
        <v>0.27107592229039484</v>
      </c>
      <c r="G141" s="42">
        <f t="shared" si="39"/>
        <v>4277.6244300036724</v>
      </c>
      <c r="H141" s="43">
        <f t="shared" si="40"/>
        <v>4277.6244300036724</v>
      </c>
      <c r="I141" s="42">
        <f t="shared" si="41"/>
        <v>0</v>
      </c>
      <c r="J141" s="44">
        <f t="shared" si="42"/>
        <v>0</v>
      </c>
      <c r="K141" s="216">
        <f t="shared" si="43"/>
        <v>0.25752212617587511</v>
      </c>
      <c r="L141" s="42">
        <f t="shared" si="44"/>
        <v>4299.7237135379837</v>
      </c>
      <c r="M141" s="43">
        <f t="shared" si="45"/>
        <v>4084.7375278610843</v>
      </c>
      <c r="N141" s="42">
        <f t="shared" si="46"/>
        <v>0</v>
      </c>
      <c r="O141" s="44">
        <f t="shared" si="47"/>
        <v>0</v>
      </c>
      <c r="P141" s="37">
        <f t="shared" si="48"/>
        <v>0.27107592229039484</v>
      </c>
      <c r="Q141" s="42">
        <f t="shared" si="49"/>
        <v>4277.6244300036724</v>
      </c>
      <c r="R141" s="43">
        <f t="shared" si="50"/>
        <v>4277.6244300036724</v>
      </c>
      <c r="S141" s="42">
        <f t="shared" si="51"/>
        <v>0</v>
      </c>
      <c r="T141" s="44">
        <f t="shared" si="52"/>
        <v>0</v>
      </c>
      <c r="U141" s="37">
        <f t="shared" si="53"/>
        <v>0</v>
      </c>
      <c r="V141" s="42" t="e">
        <f t="shared" si="54"/>
        <v>#DIV/0!</v>
      </c>
      <c r="W141" s="43" t="e">
        <f t="shared" si="55"/>
        <v>#DIV/0!</v>
      </c>
      <c r="X141" s="42">
        <f t="shared" si="56"/>
        <v>0</v>
      </c>
      <c r="Y141" s="44">
        <f t="shared" si="57"/>
        <v>0</v>
      </c>
      <c r="Z141" s="42">
        <f t="shared" si="58"/>
        <v>40973.000322827553</v>
      </c>
      <c r="AA141" s="44">
        <f>IF(C141&lt;C$13,0,(IF(VLOOKUP(C$7,profiel!$A$3:$F$297,2,FALSE)&gt;4,VLOOKUP($C$7,profiel!$A$3:$F$297,3,FALSE),IF(B$9="flens loodrecht op gevel",(VLOOKUP(C$7,profiel!$A$3:$F$297,6,FALSE)-2*VLOOKUP(C$7,profiel!$A$3:$F$297,4,FALSE))/2,VLOOKUP(C$7,profiel!$A$3:$F$297,4,FALSE))))/1000*Z141*D$36)</f>
        <v>0</v>
      </c>
      <c r="AB141" s="42">
        <f t="shared" si="61"/>
        <v>40973.000322827553</v>
      </c>
      <c r="AC141" s="44">
        <f t="shared" si="59"/>
        <v>8194.6000645655095</v>
      </c>
      <c r="AD141" s="41">
        <f t="shared" si="60"/>
        <v>1.0381902092155322</v>
      </c>
      <c r="AE141" s="41">
        <f t="shared" si="65"/>
        <v>76.93151126622962</v>
      </c>
      <c r="AF141" s="201">
        <f t="shared" si="66"/>
        <v>475.47666639990848</v>
      </c>
    </row>
    <row r="142" spans="1:32" ht="12" customHeight="1" x14ac:dyDescent="0.15">
      <c r="A142" s="202">
        <f t="shared" si="36"/>
        <v>76.93151126622962</v>
      </c>
      <c r="B142" s="54">
        <f t="shared" si="37"/>
        <v>465</v>
      </c>
      <c r="C142" s="133">
        <f t="shared" si="62"/>
        <v>7.75</v>
      </c>
      <c r="D142" s="30">
        <f t="shared" si="63"/>
        <v>640.77248956148571</v>
      </c>
      <c r="E142" s="30">
        <f t="shared" si="64"/>
        <v>642.02914665195306</v>
      </c>
      <c r="F142" s="31">
        <f t="shared" si="38"/>
        <v>0.27074824580701651</v>
      </c>
      <c r="G142" s="30">
        <f t="shared" si="39"/>
        <v>4292.7057271196209</v>
      </c>
      <c r="H142" s="34">
        <f t="shared" si="40"/>
        <v>4292.7057271196209</v>
      </c>
      <c r="I142" s="33">
        <f t="shared" si="41"/>
        <v>0</v>
      </c>
      <c r="J142" s="35">
        <f t="shared" si="42"/>
        <v>0</v>
      </c>
      <c r="K142" s="60">
        <f t="shared" si="43"/>
        <v>0.25721083351666568</v>
      </c>
      <c r="L142" s="30">
        <f t="shared" si="44"/>
        <v>4314.7972504221607</v>
      </c>
      <c r="M142" s="34">
        <f t="shared" si="45"/>
        <v>4099.0573879010526</v>
      </c>
      <c r="N142" s="33">
        <f t="shared" si="46"/>
        <v>0</v>
      </c>
      <c r="O142" s="35">
        <f t="shared" si="47"/>
        <v>0</v>
      </c>
      <c r="P142" s="31">
        <f t="shared" si="48"/>
        <v>0.27074824580701651</v>
      </c>
      <c r="Q142" s="30">
        <f t="shared" si="49"/>
        <v>4292.7057271196209</v>
      </c>
      <c r="R142" s="34">
        <f t="shared" si="50"/>
        <v>4292.7057271196209</v>
      </c>
      <c r="S142" s="33">
        <f t="shared" si="51"/>
        <v>0</v>
      </c>
      <c r="T142" s="35">
        <f t="shared" si="52"/>
        <v>0</v>
      </c>
      <c r="U142" s="31">
        <f t="shared" si="53"/>
        <v>0</v>
      </c>
      <c r="V142" s="30" t="e">
        <f t="shared" si="54"/>
        <v>#DIV/0!</v>
      </c>
      <c r="W142" s="34" t="e">
        <f t="shared" si="55"/>
        <v>#DIV/0!</v>
      </c>
      <c r="X142" s="33">
        <f t="shared" si="56"/>
        <v>0</v>
      </c>
      <c r="Y142" s="35">
        <f t="shared" si="57"/>
        <v>0</v>
      </c>
      <c r="Z142" s="30">
        <f t="shared" si="58"/>
        <v>41172.437851954659</v>
      </c>
      <c r="AA142" s="35">
        <f>IF(C142&lt;C$13,0,(IF(VLOOKUP(C$7,profiel!$A$3:$F$297,2,FALSE)&gt;4,VLOOKUP($C$7,profiel!$A$3:$F$297,3,FALSE),IF(B$9="flens loodrecht op gevel",(VLOOKUP(C$7,profiel!$A$3:$F$297,6,FALSE)-2*VLOOKUP(C$7,profiel!$A$3:$F$297,4,FALSE))/2,VLOOKUP(C$7,profiel!$A$3:$F$297,4,FALSE))))/1000*Z142*D$36)</f>
        <v>0</v>
      </c>
      <c r="AB142" s="30">
        <f t="shared" si="61"/>
        <v>41172.437851954659</v>
      </c>
      <c r="AC142" s="35">
        <f t="shared" si="59"/>
        <v>8234.4875703909311</v>
      </c>
      <c r="AD142" s="32">
        <f t="shared" si="60"/>
        <v>1.0411343295599758</v>
      </c>
      <c r="AE142" s="32">
        <f t="shared" si="65"/>
        <v>77.972645595789601</v>
      </c>
      <c r="AF142" s="204">
        <f t="shared" si="66"/>
        <v>476.05050293962853</v>
      </c>
    </row>
    <row r="143" spans="1:32" ht="12" customHeight="1" x14ac:dyDescent="0.15">
      <c r="A143" s="199">
        <f t="shared" si="36"/>
        <v>77.972645595789601</v>
      </c>
      <c r="B143" s="38">
        <f t="shared" si="37"/>
        <v>470</v>
      </c>
      <c r="C143" s="200">
        <f t="shared" si="62"/>
        <v>7.833333333333333</v>
      </c>
      <c r="D143" s="36">
        <f t="shared" si="63"/>
        <v>642.34967882218245</v>
      </c>
      <c r="E143" s="36">
        <f t="shared" si="64"/>
        <v>643.0283212042367</v>
      </c>
      <c r="F143" s="37">
        <f t="shared" si="38"/>
        <v>0.27042188287797897</v>
      </c>
      <c r="G143" s="42">
        <f t="shared" si="39"/>
        <v>4307.4057999558281</v>
      </c>
      <c r="H143" s="43">
        <f t="shared" si="40"/>
        <v>4307.4057999558281</v>
      </c>
      <c r="I143" s="42">
        <f t="shared" si="41"/>
        <v>0</v>
      </c>
      <c r="J143" s="44">
        <f t="shared" si="42"/>
        <v>0</v>
      </c>
      <c r="K143" s="216">
        <f t="shared" si="43"/>
        <v>0.25690078873408007</v>
      </c>
      <c r="L143" s="42">
        <f t="shared" si="44"/>
        <v>4329.4890013601234</v>
      </c>
      <c r="M143" s="43">
        <f t="shared" si="45"/>
        <v>4113.0145512921172</v>
      </c>
      <c r="N143" s="42">
        <f t="shared" si="46"/>
        <v>0</v>
      </c>
      <c r="O143" s="44">
        <f t="shared" si="47"/>
        <v>0</v>
      </c>
      <c r="P143" s="37">
        <f t="shared" si="48"/>
        <v>0.27042188287797897</v>
      </c>
      <c r="Q143" s="42">
        <f t="shared" si="49"/>
        <v>4307.4057999558281</v>
      </c>
      <c r="R143" s="43">
        <f t="shared" si="50"/>
        <v>4307.4057999558281</v>
      </c>
      <c r="S143" s="42">
        <f t="shared" si="51"/>
        <v>0</v>
      </c>
      <c r="T143" s="44">
        <f t="shared" si="52"/>
        <v>0</v>
      </c>
      <c r="U143" s="37">
        <f t="shared" si="53"/>
        <v>0</v>
      </c>
      <c r="V143" s="42" t="e">
        <f t="shared" si="54"/>
        <v>#DIV/0!</v>
      </c>
      <c r="W143" s="43" t="e">
        <f t="shared" si="55"/>
        <v>#DIV/0!</v>
      </c>
      <c r="X143" s="42">
        <f t="shared" si="56"/>
        <v>0</v>
      </c>
      <c r="Y143" s="44">
        <f t="shared" si="57"/>
        <v>0</v>
      </c>
      <c r="Z143" s="42">
        <f t="shared" si="58"/>
        <v>41370.266600763207</v>
      </c>
      <c r="AA143" s="44">
        <f>IF(C143&lt;C$13,0,(IF(VLOOKUP(C$7,profiel!$A$3:$F$297,2,FALSE)&gt;4,VLOOKUP($C$7,profiel!$A$3:$F$297,3,FALSE),IF(B$9="flens loodrecht op gevel",(VLOOKUP(C$7,profiel!$A$3:$F$297,6,FALSE)-2*VLOOKUP(C$7,profiel!$A$3:$F$297,4,FALSE))/2,VLOOKUP(C$7,profiel!$A$3:$F$297,4,FALSE))))/1000*Z143*D$36)</f>
        <v>0</v>
      </c>
      <c r="AB143" s="42">
        <f t="shared" si="61"/>
        <v>41370.266600763207</v>
      </c>
      <c r="AC143" s="44">
        <f t="shared" si="59"/>
        <v>8274.0533201526414</v>
      </c>
      <c r="AD143" s="41">
        <f t="shared" si="60"/>
        <v>1.0440014320993705</v>
      </c>
      <c r="AE143" s="41">
        <f t="shared" si="65"/>
        <v>79.016647027888965</v>
      </c>
      <c r="AF143" s="201">
        <f t="shared" si="66"/>
        <v>476.62337125536152</v>
      </c>
    </row>
    <row r="144" spans="1:32" ht="12" customHeight="1" x14ac:dyDescent="0.15">
      <c r="A144" s="202">
        <f t="shared" si="36"/>
        <v>79.016647027888965</v>
      </c>
      <c r="B144" s="54">
        <f t="shared" si="37"/>
        <v>475</v>
      </c>
      <c r="C144" s="133">
        <f t="shared" si="62"/>
        <v>7.916666666666667</v>
      </c>
      <c r="D144" s="30">
        <f t="shared" si="63"/>
        <v>643.91043872939849</v>
      </c>
      <c r="E144" s="30">
        <f t="shared" si="64"/>
        <v>644.00120322690941</v>
      </c>
      <c r="F144" s="31">
        <f t="shared" si="38"/>
        <v>0.27009685448465109</v>
      </c>
      <c r="G144" s="30">
        <f t="shared" si="39"/>
        <v>4321.7346967494768</v>
      </c>
      <c r="H144" s="34">
        <f t="shared" si="40"/>
        <v>4321.7346967494768</v>
      </c>
      <c r="I144" s="33">
        <f t="shared" si="41"/>
        <v>0</v>
      </c>
      <c r="J144" s="35">
        <f t="shared" si="42"/>
        <v>0</v>
      </c>
      <c r="K144" s="60">
        <f t="shared" si="43"/>
        <v>0.25659201176041857</v>
      </c>
      <c r="L144" s="30">
        <f t="shared" si="44"/>
        <v>4343.8090300633339</v>
      </c>
      <c r="M144" s="34">
        <f t="shared" si="45"/>
        <v>4126.6185785601674</v>
      </c>
      <c r="N144" s="33">
        <f t="shared" si="46"/>
        <v>0</v>
      </c>
      <c r="O144" s="35">
        <f t="shared" si="47"/>
        <v>0</v>
      </c>
      <c r="P144" s="31">
        <f t="shared" si="48"/>
        <v>0.27009685448465109</v>
      </c>
      <c r="Q144" s="30">
        <f t="shared" si="49"/>
        <v>4321.7346967494768</v>
      </c>
      <c r="R144" s="34">
        <f t="shared" si="50"/>
        <v>4321.7346967494768</v>
      </c>
      <c r="S144" s="33">
        <f t="shared" si="51"/>
        <v>0</v>
      </c>
      <c r="T144" s="35">
        <f t="shared" si="52"/>
        <v>0</v>
      </c>
      <c r="U144" s="31">
        <f t="shared" si="53"/>
        <v>0</v>
      </c>
      <c r="V144" s="30" t="e">
        <f t="shared" si="54"/>
        <v>#DIV/0!</v>
      </c>
      <c r="W144" s="34" t="e">
        <f t="shared" si="55"/>
        <v>#DIV/0!</v>
      </c>
      <c r="X144" s="33">
        <f t="shared" si="56"/>
        <v>0</v>
      </c>
      <c r="Y144" s="35">
        <f t="shared" si="57"/>
        <v>0</v>
      </c>
      <c r="Z144" s="30">
        <f t="shared" si="58"/>
        <v>41566.511425671823</v>
      </c>
      <c r="AA144" s="35">
        <f>IF(C144&lt;C$13,0,(IF(VLOOKUP(C$7,profiel!$A$3:$F$297,2,FALSE)&gt;4,VLOOKUP($C$7,profiel!$A$3:$F$297,3,FALSE),IF(B$9="flens loodrecht op gevel",(VLOOKUP(C$7,profiel!$A$3:$F$297,6,FALSE)-2*VLOOKUP(C$7,profiel!$A$3:$F$297,4,FALSE))/2,VLOOKUP(C$7,profiel!$A$3:$F$297,4,FALSE))))/1000*Z144*D$36)</f>
        <v>0</v>
      </c>
      <c r="AB144" s="30">
        <f t="shared" si="61"/>
        <v>41566.511425671823</v>
      </c>
      <c r="AC144" s="35">
        <f t="shared" si="59"/>
        <v>8313.302285134363</v>
      </c>
      <c r="AD144" s="32">
        <f t="shared" si="60"/>
        <v>1.0467936379302021</v>
      </c>
      <c r="AE144" s="32">
        <f t="shared" si="65"/>
        <v>80.063440665819172</v>
      </c>
      <c r="AF144" s="204">
        <f t="shared" si="66"/>
        <v>477.19522471674367</v>
      </c>
    </row>
    <row r="145" spans="1:32" ht="12" customHeight="1" x14ac:dyDescent="0.15">
      <c r="A145" s="199">
        <f t="shared" si="36"/>
        <v>80.063440665819172</v>
      </c>
      <c r="B145" s="38">
        <f t="shared" si="37"/>
        <v>480</v>
      </c>
      <c r="C145" s="200">
        <f t="shared" ref="C145:C208" si="67">B145/60</f>
        <v>8</v>
      </c>
      <c r="D145" s="36">
        <f t="shared" ref="D145:D208" si="68">20+345*LOG10(8*C145+1)</f>
        <v>645.45510804178514</v>
      </c>
      <c r="E145" s="36">
        <f t="shared" ref="E145:E208" si="69">20+660*(1-0.687*EXP(-0.32*C145)-0.313*EXP(-3.8*C145))</f>
        <v>644.94848458818603</v>
      </c>
      <c r="F145" s="37">
        <f t="shared" si="38"/>
        <v>0.26977318020388441</v>
      </c>
      <c r="G145" s="42">
        <f t="shared" si="39"/>
        <v>4335.7020943124144</v>
      </c>
      <c r="H145" s="43">
        <f t="shared" si="40"/>
        <v>4335.7020943124144</v>
      </c>
      <c r="I145" s="42">
        <f t="shared" si="41"/>
        <v>0</v>
      </c>
      <c r="J145" s="44">
        <f t="shared" si="42"/>
        <v>0</v>
      </c>
      <c r="K145" s="216">
        <f t="shared" si="43"/>
        <v>0.25628452119369022</v>
      </c>
      <c r="L145" s="42">
        <f t="shared" si="44"/>
        <v>4357.7670283513671</v>
      </c>
      <c r="M145" s="43">
        <f t="shared" si="45"/>
        <v>4139.8786769337985</v>
      </c>
      <c r="N145" s="42">
        <f t="shared" si="46"/>
        <v>0</v>
      </c>
      <c r="O145" s="44">
        <f t="shared" si="47"/>
        <v>0</v>
      </c>
      <c r="P145" s="37">
        <f t="shared" si="48"/>
        <v>0.26977318020388441</v>
      </c>
      <c r="Q145" s="42">
        <f t="shared" si="49"/>
        <v>4335.7020943124144</v>
      </c>
      <c r="R145" s="43">
        <f t="shared" si="50"/>
        <v>4335.7020943124144</v>
      </c>
      <c r="S145" s="42">
        <f t="shared" si="51"/>
        <v>0</v>
      </c>
      <c r="T145" s="44">
        <f t="shared" si="52"/>
        <v>0</v>
      </c>
      <c r="U145" s="37">
        <f t="shared" si="53"/>
        <v>0</v>
      </c>
      <c r="V145" s="42" t="e">
        <f t="shared" si="54"/>
        <v>#DIV/0!</v>
      </c>
      <c r="W145" s="43" t="e">
        <f t="shared" si="55"/>
        <v>#DIV/0!</v>
      </c>
      <c r="X145" s="42">
        <f t="shared" si="56"/>
        <v>0</v>
      </c>
      <c r="Y145" s="44">
        <f t="shared" si="57"/>
        <v>0</v>
      </c>
      <c r="Z145" s="42">
        <f t="shared" si="58"/>
        <v>41761.196517888726</v>
      </c>
      <c r="AA145" s="44">
        <f>IF(C145&lt;C$13,0,(IF(VLOOKUP(C$7,profiel!$A$3:$F$297,2,FALSE)&gt;4,VLOOKUP($C$7,profiel!$A$3:$F$297,3,FALSE),IF(B$9="flens loodrecht op gevel",(VLOOKUP(C$7,profiel!$A$3:$F$297,6,FALSE)-2*VLOOKUP(C$7,profiel!$A$3:$F$297,4,FALSE))/2,VLOOKUP(C$7,profiel!$A$3:$F$297,4,FALSE))))/1000*Z145*D$36)</f>
        <v>0</v>
      </c>
      <c r="AB145" s="42">
        <f t="shared" si="61"/>
        <v>41761.196517888726</v>
      </c>
      <c r="AC145" s="44">
        <f t="shared" si="59"/>
        <v>8352.2393035777459</v>
      </c>
      <c r="AD145" s="41">
        <f t="shared" si="60"/>
        <v>1.0495129926256122</v>
      </c>
      <c r="AE145" s="41">
        <f t="shared" ref="AE145:AE208" si="70">AE144+AD145</f>
        <v>81.112953658444781</v>
      </c>
      <c r="AF145" s="201">
        <f t="shared" ref="AF145:AF208" si="71">IF(AE145&lt;600,425+0.773*AE145-0.00169*AE145^2+0.00000222*AE145^3,IF(AE145&lt;735,666+(13002/(738-AE145)),IF(AE145&lt;900,545+(17820/(AE145-731)),650)))</f>
        <v>477.76601872179754</v>
      </c>
    </row>
    <row r="146" spans="1:32" ht="12" customHeight="1" x14ac:dyDescent="0.15">
      <c r="A146" s="202">
        <f t="shared" si="36"/>
        <v>81.112953658444781</v>
      </c>
      <c r="B146" s="54">
        <f t="shared" si="37"/>
        <v>485</v>
      </c>
      <c r="C146" s="133">
        <f t="shared" si="67"/>
        <v>8.0833333333333339</v>
      </c>
      <c r="D146" s="30">
        <f t="shared" si="68"/>
        <v>646.98401514746604</v>
      </c>
      <c r="E146" s="30">
        <f t="shared" si="69"/>
        <v>645.87083895028786</v>
      </c>
      <c r="F146" s="31">
        <f t="shared" si="38"/>
        <v>0.26945087826538189</v>
      </c>
      <c r="G146" s="30">
        <f t="shared" si="39"/>
        <v>4349.3173157321153</v>
      </c>
      <c r="H146" s="34">
        <f t="shared" si="40"/>
        <v>4349.3173157321153</v>
      </c>
      <c r="I146" s="33">
        <f t="shared" si="41"/>
        <v>0</v>
      </c>
      <c r="J146" s="35">
        <f t="shared" si="42"/>
        <v>0</v>
      </c>
      <c r="K146" s="60">
        <f t="shared" si="43"/>
        <v>0.25597833435211281</v>
      </c>
      <c r="L146" s="30">
        <f t="shared" si="44"/>
        <v>4371.3723338685513</v>
      </c>
      <c r="M146" s="34">
        <f t="shared" si="45"/>
        <v>4152.8037171751239</v>
      </c>
      <c r="N146" s="33">
        <f t="shared" si="46"/>
        <v>0</v>
      </c>
      <c r="O146" s="35">
        <f t="shared" si="47"/>
        <v>0</v>
      </c>
      <c r="P146" s="31">
        <f t="shared" si="48"/>
        <v>0.26945087826538189</v>
      </c>
      <c r="Q146" s="30">
        <f t="shared" si="49"/>
        <v>4349.3173157321153</v>
      </c>
      <c r="R146" s="34">
        <f t="shared" si="50"/>
        <v>4349.3173157321153</v>
      </c>
      <c r="S146" s="33">
        <f t="shared" si="51"/>
        <v>0</v>
      </c>
      <c r="T146" s="35">
        <f t="shared" si="52"/>
        <v>0</v>
      </c>
      <c r="U146" s="31">
        <f t="shared" si="53"/>
        <v>0</v>
      </c>
      <c r="V146" s="30" t="e">
        <f t="shared" si="54"/>
        <v>#DIV/0!</v>
      </c>
      <c r="W146" s="34" t="e">
        <f t="shared" si="55"/>
        <v>#DIV/0!</v>
      </c>
      <c r="X146" s="33">
        <f t="shared" si="56"/>
        <v>0</v>
      </c>
      <c r="Y146" s="35">
        <f t="shared" si="57"/>
        <v>0</v>
      </c>
      <c r="Z146" s="30">
        <f t="shared" si="58"/>
        <v>41954.34542736147</v>
      </c>
      <c r="AA146" s="35">
        <f>IF(C146&lt;C$13,0,(IF(VLOOKUP(C$7,profiel!$A$3:$F$297,2,FALSE)&gt;4,VLOOKUP($C$7,profiel!$A$3:$F$297,3,FALSE),IF(B$9="flens loodrecht op gevel",(VLOOKUP(C$7,profiel!$A$3:$F$297,6,FALSE)-2*VLOOKUP(C$7,profiel!$A$3:$F$297,4,FALSE))/2,VLOOKUP(C$7,profiel!$A$3:$F$297,4,FALSE))))/1000*Z146*D$36)</f>
        <v>0</v>
      </c>
      <c r="AB146" s="30">
        <f t="shared" si="61"/>
        <v>41954.34542736147</v>
      </c>
      <c r="AC146" s="35">
        <f t="shared" si="59"/>
        <v>8390.8690854722936</v>
      </c>
      <c r="AD146" s="32">
        <f t="shared" si="60"/>
        <v>1.0521614695780577</v>
      </c>
      <c r="AE146" s="32">
        <f t="shared" si="70"/>
        <v>82.165115128022833</v>
      </c>
      <c r="AF146" s="204">
        <f t="shared" si="71"/>
        <v>478.33571062871022</v>
      </c>
    </row>
    <row r="147" spans="1:32" ht="12" customHeight="1" x14ac:dyDescent="0.15">
      <c r="A147" s="199">
        <f t="shared" si="36"/>
        <v>82.165115128022833</v>
      </c>
      <c r="B147" s="38">
        <f t="shared" si="37"/>
        <v>490</v>
      </c>
      <c r="C147" s="200">
        <f t="shared" si="67"/>
        <v>8.1666666666666661</v>
      </c>
      <c r="D147" s="36">
        <f t="shared" si="68"/>
        <v>648.49747848306527</v>
      </c>
      <c r="E147" s="36">
        <f t="shared" si="69"/>
        <v>646.76892224851906</v>
      </c>
      <c r="F147" s="37">
        <f t="shared" si="38"/>
        <v>0.26912996560666247</v>
      </c>
      <c r="G147" s="42">
        <f t="shared" si="39"/>
        <v>4362.589347051241</v>
      </c>
      <c r="H147" s="43">
        <f t="shared" si="40"/>
        <v>4362.5893470512419</v>
      </c>
      <c r="I147" s="42">
        <f t="shared" si="41"/>
        <v>0</v>
      </c>
      <c r="J147" s="44">
        <f t="shared" si="42"/>
        <v>0</v>
      </c>
      <c r="K147" s="216">
        <f t="shared" si="43"/>
        <v>0.25567346732632934</v>
      </c>
      <c r="L147" s="42">
        <f t="shared" si="44"/>
        <v>4384.6339467785901</v>
      </c>
      <c r="M147" s="43">
        <f t="shared" si="45"/>
        <v>4165.4022494396604</v>
      </c>
      <c r="N147" s="42">
        <f t="shared" si="46"/>
        <v>0</v>
      </c>
      <c r="O147" s="44">
        <f t="shared" si="47"/>
        <v>0</v>
      </c>
      <c r="P147" s="37">
        <f t="shared" si="48"/>
        <v>0.26912996560666247</v>
      </c>
      <c r="Q147" s="42">
        <f t="shared" si="49"/>
        <v>4362.589347051241</v>
      </c>
      <c r="R147" s="43">
        <f t="shared" si="50"/>
        <v>4362.5893470512419</v>
      </c>
      <c r="S147" s="42">
        <f t="shared" si="51"/>
        <v>0</v>
      </c>
      <c r="T147" s="44">
        <f t="shared" si="52"/>
        <v>0</v>
      </c>
      <c r="U147" s="37">
        <f t="shared" si="53"/>
        <v>0</v>
      </c>
      <c r="V147" s="42" t="e">
        <f t="shared" si="54"/>
        <v>#DIV/0!</v>
      </c>
      <c r="W147" s="43" t="e">
        <f t="shared" si="55"/>
        <v>#DIV/0!</v>
      </c>
      <c r="X147" s="42">
        <f t="shared" si="56"/>
        <v>0</v>
      </c>
      <c r="Y147" s="44">
        <f t="shared" si="57"/>
        <v>0</v>
      </c>
      <c r="Z147" s="42">
        <f t="shared" si="58"/>
        <v>42145.9810856326</v>
      </c>
      <c r="AA147" s="44">
        <f>IF(C147&lt;C$13,0,(IF(VLOOKUP(C$7,profiel!$A$3:$F$297,2,FALSE)&gt;4,VLOOKUP($C$7,profiel!$A$3:$F$297,3,FALSE),IF(B$9="flens loodrecht op gevel",(VLOOKUP(C$7,profiel!$A$3:$F$297,6,FALSE)-2*VLOOKUP(C$7,profiel!$A$3:$F$297,4,FALSE))/2,VLOOKUP(C$7,profiel!$A$3:$F$297,4,FALSE))))/1000*Z147*D$36)</f>
        <v>0</v>
      </c>
      <c r="AB147" s="42">
        <f t="shared" si="61"/>
        <v>42145.9810856326</v>
      </c>
      <c r="AC147" s="44">
        <f t="shared" si="59"/>
        <v>8429.1962171265204</v>
      </c>
      <c r="AD147" s="41">
        <f t="shared" si="60"/>
        <v>1.0547409731603796</v>
      </c>
      <c r="AE147" s="41">
        <f t="shared" si="70"/>
        <v>83.219856101183211</v>
      </c>
      <c r="AF147" s="201">
        <f t="shared" si="71"/>
        <v>478.90425969032879</v>
      </c>
    </row>
    <row r="148" spans="1:32" ht="12" customHeight="1" x14ac:dyDescent="0.15">
      <c r="A148" s="202">
        <f t="shared" si="36"/>
        <v>83.219856101183211</v>
      </c>
      <c r="B148" s="54">
        <f t="shared" si="37"/>
        <v>495</v>
      </c>
      <c r="C148" s="133">
        <f t="shared" si="67"/>
        <v>8.25</v>
      </c>
      <c r="D148" s="30">
        <f t="shared" si="68"/>
        <v>649.99580693178507</v>
      </c>
      <c r="E148" s="30">
        <f t="shared" si="69"/>
        <v>647.64337315773844</v>
      </c>
      <c r="F148" s="31">
        <f t="shared" si="38"/>
        <v>0.26881045792573671</v>
      </c>
      <c r="G148" s="30">
        <f t="shared" si="39"/>
        <v>4375.5268529898531</v>
      </c>
      <c r="H148" s="34">
        <f t="shared" si="40"/>
        <v>4375.5268529898531</v>
      </c>
      <c r="I148" s="33">
        <f t="shared" si="41"/>
        <v>0</v>
      </c>
      <c r="J148" s="35">
        <f t="shared" si="42"/>
        <v>0</v>
      </c>
      <c r="K148" s="60">
        <f t="shared" si="43"/>
        <v>0.25536993502944988</v>
      </c>
      <c r="L148" s="30">
        <f t="shared" si="44"/>
        <v>4397.5605455013501</v>
      </c>
      <c r="M148" s="34">
        <f t="shared" si="45"/>
        <v>4177.6825182262828</v>
      </c>
      <c r="N148" s="33">
        <f t="shared" si="46"/>
        <v>0</v>
      </c>
      <c r="O148" s="35">
        <f t="shared" si="47"/>
        <v>0</v>
      </c>
      <c r="P148" s="31">
        <f t="shared" si="48"/>
        <v>0.26881045792573671</v>
      </c>
      <c r="Q148" s="30">
        <f t="shared" si="49"/>
        <v>4375.5268529898531</v>
      </c>
      <c r="R148" s="34">
        <f t="shared" si="50"/>
        <v>4375.5268529898531</v>
      </c>
      <c r="S148" s="33">
        <f t="shared" si="51"/>
        <v>0</v>
      </c>
      <c r="T148" s="35">
        <f t="shared" si="52"/>
        <v>0</v>
      </c>
      <c r="U148" s="31">
        <f t="shared" si="53"/>
        <v>0</v>
      </c>
      <c r="V148" s="30" t="e">
        <f t="shared" si="54"/>
        <v>#DIV/0!</v>
      </c>
      <c r="W148" s="34" t="e">
        <f t="shared" si="55"/>
        <v>#DIV/0!</v>
      </c>
      <c r="X148" s="33">
        <f t="shared" si="56"/>
        <v>0</v>
      </c>
      <c r="Y148" s="35">
        <f t="shared" si="57"/>
        <v>0</v>
      </c>
      <c r="Z148" s="30">
        <f t="shared" si="58"/>
        <v>42336.125827662356</v>
      </c>
      <c r="AA148" s="35">
        <f>IF(C148&lt;C$13,0,(IF(VLOOKUP(C$7,profiel!$A$3:$F$297,2,FALSE)&gt;4,VLOOKUP($C$7,profiel!$A$3:$F$297,3,FALSE),IF(B$9="flens loodrecht op gevel",(VLOOKUP(C$7,profiel!$A$3:$F$297,6,FALSE)-2*VLOOKUP(C$7,profiel!$A$3:$F$297,4,FALSE))/2,VLOOKUP(C$7,profiel!$A$3:$F$297,4,FALSE))))/1000*Z148*D$36)</f>
        <v>0</v>
      </c>
      <c r="AB148" s="30">
        <f t="shared" si="61"/>
        <v>42336.125827662356</v>
      </c>
      <c r="AC148" s="35">
        <f t="shared" si="59"/>
        <v>8467.2251655324708</v>
      </c>
      <c r="AD148" s="32">
        <f t="shared" si="60"/>
        <v>1.0572533417163563</v>
      </c>
      <c r="AE148" s="32">
        <f t="shared" si="70"/>
        <v>84.277109442899572</v>
      </c>
      <c r="AF148" s="204">
        <f t="shared" si="71"/>
        <v>479.47162699123959</v>
      </c>
    </row>
    <row r="149" spans="1:32" ht="12" customHeight="1" x14ac:dyDescent="0.15">
      <c r="A149" s="199">
        <f t="shared" si="36"/>
        <v>84.277109442899572</v>
      </c>
      <c r="B149" s="38">
        <f t="shared" si="37"/>
        <v>500</v>
      </c>
      <c r="C149" s="200">
        <f t="shared" si="67"/>
        <v>8.3333333333333339</v>
      </c>
      <c r="D149" s="36">
        <f t="shared" si="68"/>
        <v>651.47930020177489</v>
      </c>
      <c r="E149" s="36">
        <f t="shared" si="69"/>
        <v>648.4948135465537</v>
      </c>
      <c r="F149" s="37">
        <f t="shared" si="38"/>
        <v>0.26849236973159901</v>
      </c>
      <c r="G149" s="42">
        <f t="shared" si="39"/>
        <v>4388.1381917786803</v>
      </c>
      <c r="H149" s="43">
        <f t="shared" si="40"/>
        <v>4388.1381917786803</v>
      </c>
      <c r="I149" s="42">
        <f t="shared" si="41"/>
        <v>0</v>
      </c>
      <c r="J149" s="44">
        <f t="shared" si="42"/>
        <v>0</v>
      </c>
      <c r="K149" s="216">
        <f t="shared" si="43"/>
        <v>0.25506775124501901</v>
      </c>
      <c r="L149" s="42">
        <f t="shared" si="44"/>
        <v>4410.1605015600335</v>
      </c>
      <c r="M149" s="43">
        <f t="shared" si="45"/>
        <v>4189.6524764820315</v>
      </c>
      <c r="N149" s="42">
        <f t="shared" si="46"/>
        <v>0</v>
      </c>
      <c r="O149" s="44">
        <f t="shared" si="47"/>
        <v>0</v>
      </c>
      <c r="P149" s="37">
        <f t="shared" si="48"/>
        <v>0.26849236973159901</v>
      </c>
      <c r="Q149" s="42">
        <f t="shared" si="49"/>
        <v>4388.1381917786803</v>
      </c>
      <c r="R149" s="43">
        <f t="shared" si="50"/>
        <v>4388.1381917786803</v>
      </c>
      <c r="S149" s="42">
        <f t="shared" si="51"/>
        <v>0</v>
      </c>
      <c r="T149" s="44">
        <f t="shared" si="52"/>
        <v>0</v>
      </c>
      <c r="U149" s="37">
        <f t="shared" si="53"/>
        <v>0</v>
      </c>
      <c r="V149" s="42" t="e">
        <f t="shared" si="54"/>
        <v>#DIV/0!</v>
      </c>
      <c r="W149" s="43" t="e">
        <f t="shared" si="55"/>
        <v>#DIV/0!</v>
      </c>
      <c r="X149" s="42">
        <f t="shared" si="56"/>
        <v>0</v>
      </c>
      <c r="Y149" s="44">
        <f t="shared" si="57"/>
        <v>0</v>
      </c>
      <c r="Z149" s="42">
        <f t="shared" si="58"/>
        <v>42524.801412674562</v>
      </c>
      <c r="AA149" s="44">
        <f>IF(C149&lt;C$13,0,(IF(VLOOKUP(C$7,profiel!$A$3:$F$297,2,FALSE)&gt;4,VLOOKUP($C$7,profiel!$A$3:$F$297,3,FALSE),IF(B$9="flens loodrecht op gevel",(VLOOKUP(C$7,profiel!$A$3:$F$297,6,FALSE)-2*VLOOKUP(C$7,profiel!$A$3:$F$297,4,FALSE))/2,VLOOKUP(C$7,profiel!$A$3:$F$297,4,FALSE))))/1000*Z149*D$36)</f>
        <v>0</v>
      </c>
      <c r="AB149" s="42">
        <f t="shared" si="61"/>
        <v>42524.801412674562</v>
      </c>
      <c r="AC149" s="44">
        <f t="shared" si="59"/>
        <v>8504.9602825349139</v>
      </c>
      <c r="AD149" s="41">
        <f t="shared" si="60"/>
        <v>1.0597003503923226</v>
      </c>
      <c r="AE149" s="41">
        <f t="shared" si="70"/>
        <v>85.336809793291891</v>
      </c>
      <c r="AF149" s="201">
        <f t="shared" si="71"/>
        <v>480.0377753873056</v>
      </c>
    </row>
    <row r="150" spans="1:32" ht="12" customHeight="1" x14ac:dyDescent="0.15">
      <c r="A150" s="202">
        <f t="shared" si="36"/>
        <v>85.336809793291891</v>
      </c>
      <c r="B150" s="54">
        <f t="shared" si="37"/>
        <v>505</v>
      </c>
      <c r="C150" s="133">
        <f t="shared" si="67"/>
        <v>8.4166666666666661</v>
      </c>
      <c r="D150" s="30">
        <f t="shared" si="68"/>
        <v>652.94824918595168</v>
      </c>
      <c r="E150" s="30">
        <f t="shared" si="69"/>
        <v>649.32384891956644</v>
      </c>
      <c r="F150" s="31">
        <f t="shared" si="38"/>
        <v>0.26817571439263765</v>
      </c>
      <c r="G150" s="30">
        <f t="shared" si="39"/>
        <v>4400.431429160305</v>
      </c>
      <c r="H150" s="34">
        <f t="shared" si="40"/>
        <v>4400.4314291603059</v>
      </c>
      <c r="I150" s="33">
        <f t="shared" si="41"/>
        <v>0</v>
      </c>
      <c r="J150" s="35">
        <f t="shared" si="42"/>
        <v>0</v>
      </c>
      <c r="K150" s="60">
        <f t="shared" si="43"/>
        <v>0.25476692867300577</v>
      </c>
      <c r="L150" s="30">
        <f t="shared" si="44"/>
        <v>4422.4418935958529</v>
      </c>
      <c r="M150" s="34">
        <f t="shared" si="45"/>
        <v>4201.3197989160599</v>
      </c>
      <c r="N150" s="33">
        <f t="shared" si="46"/>
        <v>0</v>
      </c>
      <c r="O150" s="35">
        <f t="shared" si="47"/>
        <v>0</v>
      </c>
      <c r="P150" s="31">
        <f t="shared" si="48"/>
        <v>0.26817571439263765</v>
      </c>
      <c r="Q150" s="30">
        <f t="shared" si="49"/>
        <v>4400.431429160305</v>
      </c>
      <c r="R150" s="34">
        <f t="shared" si="50"/>
        <v>4400.4314291603059</v>
      </c>
      <c r="S150" s="33">
        <f t="shared" si="51"/>
        <v>0</v>
      </c>
      <c r="T150" s="35">
        <f t="shared" si="52"/>
        <v>0</v>
      </c>
      <c r="U150" s="31">
        <f t="shared" si="53"/>
        <v>0</v>
      </c>
      <c r="V150" s="30" t="e">
        <f t="shared" si="54"/>
        <v>#DIV/0!</v>
      </c>
      <c r="W150" s="34" t="e">
        <f t="shared" si="55"/>
        <v>#DIV/0!</v>
      </c>
      <c r="X150" s="33">
        <f t="shared" si="56"/>
        <v>0</v>
      </c>
      <c r="Y150" s="35">
        <f t="shared" si="57"/>
        <v>0</v>
      </c>
      <c r="Z150" s="30">
        <f t="shared" si="58"/>
        <v>42712.029044079012</v>
      </c>
      <c r="AA150" s="35">
        <f>IF(C150&lt;C$13,0,(IF(VLOOKUP(C$7,profiel!$A$3:$F$297,2,FALSE)&gt;4,VLOOKUP($C$7,profiel!$A$3:$F$297,3,FALSE),IF(B$9="flens loodrecht op gevel",(VLOOKUP(C$7,profiel!$A$3:$F$297,6,FALSE)-2*VLOOKUP(C$7,profiel!$A$3:$F$297,4,FALSE))/2,VLOOKUP(C$7,profiel!$A$3:$F$297,4,FALSE))))/1000*Z150*D$36)</f>
        <v>0</v>
      </c>
      <c r="AB150" s="30">
        <f t="shared" si="61"/>
        <v>42712.029044079012</v>
      </c>
      <c r="AC150" s="35">
        <f t="shared" si="59"/>
        <v>8542.4058088158035</v>
      </c>
      <c r="AD150" s="32">
        <f t="shared" si="60"/>
        <v>1.0620837138196697</v>
      </c>
      <c r="AE150" s="32">
        <f t="shared" si="70"/>
        <v>86.398893507111566</v>
      </c>
      <c r="AF150" s="204">
        <f t="shared" si="71"/>
        <v>480.60266944754227</v>
      </c>
    </row>
    <row r="151" spans="1:32" ht="12" customHeight="1" x14ac:dyDescent="0.15">
      <c r="A151" s="199">
        <f t="shared" si="36"/>
        <v>86.398893507111566</v>
      </c>
      <c r="B151" s="38">
        <f t="shared" si="37"/>
        <v>510</v>
      </c>
      <c r="C151" s="200">
        <f t="shared" si="67"/>
        <v>8.5</v>
      </c>
      <c r="D151" s="36">
        <f t="shared" si="68"/>
        <v>654.40293630435303</v>
      </c>
      <c r="E151" s="36">
        <f t="shared" si="69"/>
        <v>650.13106884797844</v>
      </c>
      <c r="F151" s="37">
        <f t="shared" si="38"/>
        <v>0.26786050418306001</v>
      </c>
      <c r="G151" s="42">
        <f t="shared" si="39"/>
        <v>4412.4143516127942</v>
      </c>
      <c r="H151" s="43">
        <f t="shared" si="40"/>
        <v>4412.4143516127951</v>
      </c>
      <c r="I151" s="42">
        <f t="shared" si="41"/>
        <v>0</v>
      </c>
      <c r="J151" s="44">
        <f t="shared" si="42"/>
        <v>0</v>
      </c>
      <c r="K151" s="216">
        <f t="shared" si="43"/>
        <v>0.25446747897390704</v>
      </c>
      <c r="L151" s="42">
        <f t="shared" si="44"/>
        <v>4434.4125206045292</v>
      </c>
      <c r="M151" s="43">
        <f t="shared" si="45"/>
        <v>4212.6918945743028</v>
      </c>
      <c r="N151" s="42">
        <f t="shared" si="46"/>
        <v>0</v>
      </c>
      <c r="O151" s="44">
        <f t="shared" si="47"/>
        <v>0</v>
      </c>
      <c r="P151" s="37">
        <f t="shared" si="48"/>
        <v>0.26786050418306001</v>
      </c>
      <c r="Q151" s="42">
        <f t="shared" si="49"/>
        <v>4412.4143516127942</v>
      </c>
      <c r="R151" s="43">
        <f t="shared" si="50"/>
        <v>4412.4143516127951</v>
      </c>
      <c r="S151" s="42">
        <f t="shared" si="51"/>
        <v>0</v>
      </c>
      <c r="T151" s="44">
        <f t="shared" si="52"/>
        <v>0</v>
      </c>
      <c r="U151" s="37">
        <f t="shared" si="53"/>
        <v>0</v>
      </c>
      <c r="V151" s="42" t="e">
        <f t="shared" si="54"/>
        <v>#DIV/0!</v>
      </c>
      <c r="W151" s="43" t="e">
        <f t="shared" si="55"/>
        <v>#DIV/0!</v>
      </c>
      <c r="X151" s="42">
        <f t="shared" si="56"/>
        <v>0</v>
      </c>
      <c r="Y151" s="44">
        <f t="shared" si="57"/>
        <v>0</v>
      </c>
      <c r="Z151" s="42">
        <f t="shared" si="58"/>
        <v>42897.829388519902</v>
      </c>
      <c r="AA151" s="44">
        <f>IF(C151&lt;C$13,0,(IF(VLOOKUP(C$7,profiel!$A$3:$F$297,2,FALSE)&gt;4,VLOOKUP($C$7,profiel!$A$3:$F$297,3,FALSE),IF(B$9="flens loodrecht op gevel",(VLOOKUP(C$7,profiel!$A$3:$F$297,6,FALSE)-2*VLOOKUP(C$7,profiel!$A$3:$F$297,4,FALSE))/2,VLOOKUP(C$7,profiel!$A$3:$F$297,4,FALSE))))/1000*Z151*D$36)</f>
        <v>0</v>
      </c>
      <c r="AB151" s="42">
        <f t="shared" si="61"/>
        <v>42897.829388519902</v>
      </c>
      <c r="AC151" s="44">
        <f t="shared" si="59"/>
        <v>8579.5658777039789</v>
      </c>
      <c r="AD151" s="41">
        <f t="shared" si="60"/>
        <v>1.0644050886575873</v>
      </c>
      <c r="AE151" s="41">
        <f t="shared" si="70"/>
        <v>87.46329859576916</v>
      </c>
      <c r="AF151" s="201">
        <f t="shared" si="71"/>
        <v>481.16627539822287</v>
      </c>
    </row>
    <row r="152" spans="1:32" ht="12" customHeight="1" x14ac:dyDescent="0.15">
      <c r="A152" s="202">
        <f t="shared" si="36"/>
        <v>87.46329859576916</v>
      </c>
      <c r="B152" s="54">
        <f t="shared" si="37"/>
        <v>515</v>
      </c>
      <c r="C152" s="133">
        <f t="shared" si="67"/>
        <v>8.5833333333333339</v>
      </c>
      <c r="D152" s="30">
        <f t="shared" si="68"/>
        <v>655.84363583003005</v>
      </c>
      <c r="E152" s="30">
        <f t="shared" si="69"/>
        <v>650.91704738886688</v>
      </c>
      <c r="F152" s="31">
        <f t="shared" si="38"/>
        <v>0.26754675032742059</v>
      </c>
      <c r="G152" s="30">
        <f t="shared" si="39"/>
        <v>4424.0944788471925</v>
      </c>
      <c r="H152" s="34">
        <f t="shared" si="40"/>
        <v>4424.0944788471925</v>
      </c>
      <c r="I152" s="33">
        <f t="shared" si="41"/>
        <v>0</v>
      </c>
      <c r="J152" s="35">
        <f t="shared" si="42"/>
        <v>0</v>
      </c>
      <c r="K152" s="60">
        <f t="shared" si="43"/>
        <v>0.25416941281104954</v>
      </c>
      <c r="L152" s="30">
        <f t="shared" si="44"/>
        <v>4446.0799144463508</v>
      </c>
      <c r="M152" s="34">
        <f t="shared" si="45"/>
        <v>4223.7759187240335</v>
      </c>
      <c r="N152" s="33">
        <f t="shared" si="46"/>
        <v>0</v>
      </c>
      <c r="O152" s="35">
        <f t="shared" si="47"/>
        <v>0</v>
      </c>
      <c r="P152" s="31">
        <f t="shared" si="48"/>
        <v>0.26754675032742059</v>
      </c>
      <c r="Q152" s="30">
        <f t="shared" si="49"/>
        <v>4424.0944788471925</v>
      </c>
      <c r="R152" s="34">
        <f t="shared" si="50"/>
        <v>4424.0944788471925</v>
      </c>
      <c r="S152" s="33">
        <f t="shared" si="51"/>
        <v>0</v>
      </c>
      <c r="T152" s="35">
        <f t="shared" si="52"/>
        <v>0</v>
      </c>
      <c r="U152" s="31">
        <f t="shared" si="53"/>
        <v>0</v>
      </c>
      <c r="V152" s="30" t="e">
        <f t="shared" si="54"/>
        <v>#DIV/0!</v>
      </c>
      <c r="W152" s="34" t="e">
        <f t="shared" si="55"/>
        <v>#DIV/0!</v>
      </c>
      <c r="X152" s="33">
        <f t="shared" si="56"/>
        <v>0</v>
      </c>
      <c r="Y152" s="35">
        <f t="shared" si="57"/>
        <v>0</v>
      </c>
      <c r="Z152" s="30">
        <f t="shared" si="58"/>
        <v>43082.222594096907</v>
      </c>
      <c r="AA152" s="35">
        <f>IF(C152&lt;C$13,0,(IF(VLOOKUP(C$7,profiel!$A$3:$F$297,2,FALSE)&gt;4,VLOOKUP($C$7,profiel!$A$3:$F$297,3,FALSE),IF(B$9="flens loodrecht op gevel",(VLOOKUP(C$7,profiel!$A$3:$F$297,6,FALSE)-2*VLOOKUP(C$7,profiel!$A$3:$F$297,4,FALSE))/2,VLOOKUP(C$7,profiel!$A$3:$F$297,4,FALSE))))/1000*Z152*D$36)</f>
        <v>0</v>
      </c>
      <c r="AB152" s="30">
        <f t="shared" si="61"/>
        <v>43082.222594096907</v>
      </c>
      <c r="AC152" s="35">
        <f t="shared" si="59"/>
        <v>8616.4445188193822</v>
      </c>
      <c r="AD152" s="32">
        <f t="shared" si="60"/>
        <v>1.0666660760048843</v>
      </c>
      <c r="AE152" s="32">
        <f t="shared" si="70"/>
        <v>88.529964671774039</v>
      </c>
      <c r="AF152" s="204">
        <f t="shared" si="71"/>
        <v>481.72856106910513</v>
      </c>
    </row>
    <row r="153" spans="1:32" ht="12" customHeight="1" x14ac:dyDescent="0.15">
      <c r="A153" s="199">
        <f t="shared" si="36"/>
        <v>88.529964671774039</v>
      </c>
      <c r="B153" s="38">
        <f t="shared" si="37"/>
        <v>520</v>
      </c>
      <c r="C153" s="200">
        <f t="shared" si="67"/>
        <v>8.6666666666666661</v>
      </c>
      <c r="D153" s="36">
        <f t="shared" si="68"/>
        <v>657.27061419942038</v>
      </c>
      <c r="E153" s="36">
        <f t="shared" si="69"/>
        <v>651.6823434934272</v>
      </c>
      <c r="F153" s="37">
        <f t="shared" si="38"/>
        <v>0.2672344630433402</v>
      </c>
      <c r="G153" s="42">
        <f t="shared" si="39"/>
        <v>4435.4790756254006</v>
      </c>
      <c r="H153" s="43">
        <f t="shared" si="40"/>
        <v>4435.4790756254006</v>
      </c>
      <c r="I153" s="42">
        <f t="shared" si="41"/>
        <v>0</v>
      </c>
      <c r="J153" s="44">
        <f t="shared" si="42"/>
        <v>0</v>
      </c>
      <c r="K153" s="216">
        <f t="shared" si="43"/>
        <v>0.25387273989117315</v>
      </c>
      <c r="L153" s="42">
        <f t="shared" si="44"/>
        <v>4457.4513516759334</v>
      </c>
      <c r="M153" s="43">
        <f t="shared" si="45"/>
        <v>4234.5787840921366</v>
      </c>
      <c r="N153" s="42">
        <f t="shared" si="46"/>
        <v>0</v>
      </c>
      <c r="O153" s="44">
        <f t="shared" si="47"/>
        <v>0</v>
      </c>
      <c r="P153" s="37">
        <f t="shared" si="48"/>
        <v>0.2672344630433402</v>
      </c>
      <c r="Q153" s="42">
        <f t="shared" si="49"/>
        <v>4435.4790756254006</v>
      </c>
      <c r="R153" s="43">
        <f t="shared" si="50"/>
        <v>4435.4790756254006</v>
      </c>
      <c r="S153" s="42">
        <f t="shared" si="51"/>
        <v>0</v>
      </c>
      <c r="T153" s="44">
        <f t="shared" si="52"/>
        <v>0</v>
      </c>
      <c r="U153" s="37">
        <f t="shared" si="53"/>
        <v>0</v>
      </c>
      <c r="V153" s="42" t="e">
        <f t="shared" si="54"/>
        <v>#DIV/0!</v>
      </c>
      <c r="W153" s="43" t="e">
        <f t="shared" si="55"/>
        <v>#DIV/0!</v>
      </c>
      <c r="X153" s="42">
        <f t="shared" si="56"/>
        <v>0</v>
      </c>
      <c r="Y153" s="44">
        <f t="shared" si="57"/>
        <v>0</v>
      </c>
      <c r="Z153" s="42">
        <f t="shared" si="58"/>
        <v>43265.228307802274</v>
      </c>
      <c r="AA153" s="44">
        <f>IF(C153&lt;C$13,0,(IF(VLOOKUP(C$7,profiel!$A$3:$F$297,2,FALSE)&gt;4,VLOOKUP($C$7,profiel!$A$3:$F$297,3,FALSE),IF(B$9="flens loodrecht op gevel",(VLOOKUP(C$7,profiel!$A$3:$F$297,6,FALSE)-2*VLOOKUP(C$7,profiel!$A$3:$F$297,4,FALSE))/2,VLOOKUP(C$7,profiel!$A$3:$F$297,4,FALSE))))/1000*Z153*D$36)</f>
        <v>0</v>
      </c>
      <c r="AB153" s="42">
        <f t="shared" si="61"/>
        <v>43265.228307802274</v>
      </c>
      <c r="AC153" s="44">
        <f t="shared" si="59"/>
        <v>8653.0456615604562</v>
      </c>
      <c r="AD153" s="41">
        <f t="shared" si="60"/>
        <v>1.0688682236889053</v>
      </c>
      <c r="AE153" s="41">
        <f t="shared" si="70"/>
        <v>89.598832895462948</v>
      </c>
      <c r="AF153" s="201">
        <f t="shared" si="71"/>
        <v>482.28949584168345</v>
      </c>
    </row>
    <row r="154" spans="1:32" ht="12" customHeight="1" x14ac:dyDescent="0.15">
      <c r="A154" s="202">
        <f t="shared" si="36"/>
        <v>89.598832895462948</v>
      </c>
      <c r="B154" s="54">
        <f t="shared" si="37"/>
        <v>525</v>
      </c>
      <c r="C154" s="133">
        <f t="shared" si="67"/>
        <v>8.75</v>
      </c>
      <c r="D154" s="30">
        <f t="shared" si="68"/>
        <v>658.68413030808097</v>
      </c>
      <c r="E154" s="30">
        <f t="shared" si="69"/>
        <v>652.42750140447299</v>
      </c>
      <c r="F154" s="31">
        <f t="shared" si="38"/>
        <v>0.26692365158249609</v>
      </c>
      <c r="G154" s="30">
        <f t="shared" si="39"/>
        <v>4446.5751629408933</v>
      </c>
      <c r="H154" s="34">
        <f t="shared" si="40"/>
        <v>4446.5751629408933</v>
      </c>
      <c r="I154" s="33">
        <f t="shared" si="41"/>
        <v>0</v>
      </c>
      <c r="J154" s="35">
        <f t="shared" si="42"/>
        <v>0</v>
      </c>
      <c r="K154" s="60">
        <f t="shared" si="43"/>
        <v>0.2535774690033713</v>
      </c>
      <c r="L154" s="30">
        <f t="shared" si="44"/>
        <v>4468.5338647345561</v>
      </c>
      <c r="M154" s="34">
        <f t="shared" si="45"/>
        <v>4245.1071714978289</v>
      </c>
      <c r="N154" s="33">
        <f t="shared" si="46"/>
        <v>0</v>
      </c>
      <c r="O154" s="35">
        <f t="shared" si="47"/>
        <v>0</v>
      </c>
      <c r="P154" s="31">
        <f t="shared" si="48"/>
        <v>0.26692365158249609</v>
      </c>
      <c r="Q154" s="30">
        <f t="shared" si="49"/>
        <v>4446.5751629408933</v>
      </c>
      <c r="R154" s="34">
        <f t="shared" si="50"/>
        <v>4446.5751629408933</v>
      </c>
      <c r="S154" s="33">
        <f t="shared" si="51"/>
        <v>0</v>
      </c>
      <c r="T154" s="35">
        <f t="shared" si="52"/>
        <v>0</v>
      </c>
      <c r="U154" s="31">
        <f t="shared" si="53"/>
        <v>0</v>
      </c>
      <c r="V154" s="30" t="e">
        <f t="shared" si="54"/>
        <v>#DIV/0!</v>
      </c>
      <c r="W154" s="34" t="e">
        <f t="shared" si="55"/>
        <v>#DIV/0!</v>
      </c>
      <c r="X154" s="33">
        <f t="shared" si="56"/>
        <v>0</v>
      </c>
      <c r="Y154" s="35">
        <f t="shared" si="57"/>
        <v>0</v>
      </c>
      <c r="Z154" s="30">
        <f t="shared" si="58"/>
        <v>43446.865692215128</v>
      </c>
      <c r="AA154" s="35">
        <f>IF(C154&lt;C$13,0,(IF(VLOOKUP(C$7,profiel!$A$3:$F$297,2,FALSE)&gt;4,VLOOKUP($C$7,profiel!$A$3:$F$297,3,FALSE),IF(B$9="flens loodrecht op gevel",(VLOOKUP(C$7,profiel!$A$3:$F$297,6,FALSE)-2*VLOOKUP(C$7,profiel!$A$3:$F$297,4,FALSE))/2,VLOOKUP(C$7,profiel!$A$3:$F$297,4,FALSE))))/1000*Z154*D$36)</f>
        <v>0</v>
      </c>
      <c r="AB154" s="30">
        <f t="shared" si="61"/>
        <v>43446.865692215128</v>
      </c>
      <c r="AC154" s="35">
        <f t="shared" si="59"/>
        <v>8689.3731384430266</v>
      </c>
      <c r="AD154" s="32">
        <f t="shared" si="60"/>
        <v>1.071013028438923</v>
      </c>
      <c r="AE154" s="32">
        <f t="shared" si="70"/>
        <v>90.669845923901875</v>
      </c>
      <c r="AF154" s="204">
        <f t="shared" si="71"/>
        <v>482.84905059937091</v>
      </c>
    </row>
    <row r="155" spans="1:32" ht="12" customHeight="1" x14ac:dyDescent="0.15">
      <c r="A155" s="199">
        <f t="shared" si="36"/>
        <v>90.669845923901875</v>
      </c>
      <c r="B155" s="38">
        <f t="shared" si="37"/>
        <v>530</v>
      </c>
      <c r="C155" s="200">
        <f t="shared" si="67"/>
        <v>8.8333333333333339</v>
      </c>
      <c r="D155" s="36">
        <f t="shared" si="68"/>
        <v>660.08443579260029</v>
      </c>
      <c r="E155" s="36">
        <f t="shared" si="69"/>
        <v>653.1530510434759</v>
      </c>
      <c r="F155" s="37">
        <f t="shared" si="38"/>
        <v>0.26661432426996046</v>
      </c>
      <c r="G155" s="42">
        <f t="shared" si="39"/>
        <v>4457.3895286038778</v>
      </c>
      <c r="H155" s="43">
        <f t="shared" si="40"/>
        <v>4457.3895286038787</v>
      </c>
      <c r="I155" s="42">
        <f t="shared" si="41"/>
        <v>0</v>
      </c>
      <c r="J155" s="44">
        <f t="shared" si="42"/>
        <v>0</v>
      </c>
      <c r="K155" s="216">
        <f t="shared" si="43"/>
        <v>0.25328360805646238</v>
      </c>
      <c r="L155" s="42">
        <f t="shared" si="44"/>
        <v>4479.3342525464541</v>
      </c>
      <c r="M155" s="43">
        <f t="shared" si="45"/>
        <v>4255.3675399191316</v>
      </c>
      <c r="N155" s="42">
        <f t="shared" si="46"/>
        <v>0</v>
      </c>
      <c r="O155" s="44">
        <f t="shared" si="47"/>
        <v>0</v>
      </c>
      <c r="P155" s="37">
        <f t="shared" si="48"/>
        <v>0.26661432426996046</v>
      </c>
      <c r="Q155" s="42">
        <f t="shared" si="49"/>
        <v>4457.3895286038778</v>
      </c>
      <c r="R155" s="43">
        <f t="shared" si="50"/>
        <v>4457.3895286038787</v>
      </c>
      <c r="S155" s="42">
        <f t="shared" si="51"/>
        <v>0</v>
      </c>
      <c r="T155" s="44">
        <f t="shared" si="52"/>
        <v>0</v>
      </c>
      <c r="U155" s="37">
        <f t="shared" si="53"/>
        <v>0</v>
      </c>
      <c r="V155" s="42" t="e">
        <f t="shared" si="54"/>
        <v>#DIV/0!</v>
      </c>
      <c r="W155" s="43" t="e">
        <f t="shared" si="55"/>
        <v>#DIV/0!</v>
      </c>
      <c r="X155" s="42">
        <f t="shared" si="56"/>
        <v>0</v>
      </c>
      <c r="Y155" s="44">
        <f t="shared" si="57"/>
        <v>0</v>
      </c>
      <c r="Z155" s="42">
        <f t="shared" si="58"/>
        <v>43627.15344149126</v>
      </c>
      <c r="AA155" s="44">
        <f>IF(C155&lt;C$13,0,(IF(VLOOKUP(C$7,profiel!$A$3:$F$297,2,FALSE)&gt;4,VLOOKUP($C$7,profiel!$A$3:$F$297,3,FALSE),IF(B$9="flens loodrecht op gevel",(VLOOKUP(C$7,profiel!$A$3:$F$297,6,FALSE)-2*VLOOKUP(C$7,profiel!$A$3:$F$297,4,FALSE))/2,VLOOKUP(C$7,profiel!$A$3:$F$297,4,FALSE))))/1000*Z155*D$36)</f>
        <v>0</v>
      </c>
      <c r="AB155" s="42">
        <f t="shared" si="61"/>
        <v>43627.15344149126</v>
      </c>
      <c r="AC155" s="44">
        <f t="shared" si="59"/>
        <v>8725.4306882982528</v>
      </c>
      <c r="AD155" s="41">
        <f t="shared" si="60"/>
        <v>1.0731019379511615</v>
      </c>
      <c r="AE155" s="41">
        <f t="shared" si="70"/>
        <v>91.74294786185304</v>
      </c>
      <c r="AF155" s="201">
        <f t="shared" si="71"/>
        <v>483.40719767952447</v>
      </c>
    </row>
    <row r="156" spans="1:32" ht="12" customHeight="1" x14ac:dyDescent="0.15">
      <c r="A156" s="202">
        <f t="shared" si="36"/>
        <v>91.74294786185304</v>
      </c>
      <c r="B156" s="54">
        <f t="shared" si="37"/>
        <v>535</v>
      </c>
      <c r="C156" s="133">
        <f t="shared" si="67"/>
        <v>8.9166666666666661</v>
      </c>
      <c r="D156" s="30">
        <f t="shared" si="68"/>
        <v>661.47177529945907</v>
      </c>
      <c r="E156" s="30">
        <f t="shared" si="69"/>
        <v>653.85950838742133</v>
      </c>
      <c r="F156" s="31">
        <f t="shared" si="38"/>
        <v>0.26630648854195993</v>
      </c>
      <c r="G156" s="30">
        <f t="shared" si="39"/>
        <v>4467.9287372667641</v>
      </c>
      <c r="H156" s="34">
        <f t="shared" si="40"/>
        <v>4467.9287372667641</v>
      </c>
      <c r="I156" s="33">
        <f t="shared" si="41"/>
        <v>0</v>
      </c>
      <c r="J156" s="35">
        <f t="shared" si="42"/>
        <v>0</v>
      </c>
      <c r="K156" s="60">
        <f t="shared" si="43"/>
        <v>0.25299116411486194</v>
      </c>
      <c r="L156" s="30">
        <f t="shared" si="44"/>
        <v>4489.8590905549572</v>
      </c>
      <c r="M156" s="34">
        <f t="shared" si="45"/>
        <v>4265.366136027209</v>
      </c>
      <c r="N156" s="33">
        <f t="shared" si="46"/>
        <v>0</v>
      </c>
      <c r="O156" s="35">
        <f t="shared" si="47"/>
        <v>0</v>
      </c>
      <c r="P156" s="31">
        <f t="shared" si="48"/>
        <v>0.26630648854195993</v>
      </c>
      <c r="Q156" s="30">
        <f t="shared" si="49"/>
        <v>4467.9287372667641</v>
      </c>
      <c r="R156" s="34">
        <f t="shared" si="50"/>
        <v>4467.9287372667641</v>
      </c>
      <c r="S156" s="33">
        <f t="shared" si="51"/>
        <v>0</v>
      </c>
      <c r="T156" s="35">
        <f t="shared" si="52"/>
        <v>0</v>
      </c>
      <c r="U156" s="31">
        <f t="shared" si="53"/>
        <v>0</v>
      </c>
      <c r="V156" s="30" t="e">
        <f t="shared" si="54"/>
        <v>#DIV/0!</v>
      </c>
      <c r="W156" s="34" t="e">
        <f t="shared" si="55"/>
        <v>#DIV/0!</v>
      </c>
      <c r="X156" s="33">
        <f t="shared" si="56"/>
        <v>0</v>
      </c>
      <c r="Y156" s="35">
        <f t="shared" si="57"/>
        <v>0</v>
      </c>
      <c r="Z156" s="30">
        <f t="shared" si="58"/>
        <v>43806.109796684432</v>
      </c>
      <c r="AA156" s="35">
        <f>IF(C156&lt;C$13,0,(IF(VLOOKUP(C$7,profiel!$A$3:$F$297,2,FALSE)&gt;4,VLOOKUP($C$7,profiel!$A$3:$F$297,3,FALSE),IF(B$9="flens loodrecht op gevel",(VLOOKUP(C$7,profiel!$A$3:$F$297,6,FALSE)-2*VLOOKUP(C$7,profiel!$A$3:$F$297,4,FALSE))/2,VLOOKUP(C$7,profiel!$A$3:$F$297,4,FALSE))))/1000*Z156*D$36)</f>
        <v>0</v>
      </c>
      <c r="AB156" s="30">
        <f t="shared" si="61"/>
        <v>43806.109796684432</v>
      </c>
      <c r="AC156" s="35">
        <f t="shared" si="59"/>
        <v>8761.2219593368864</v>
      </c>
      <c r="AD156" s="32">
        <f t="shared" si="60"/>
        <v>1.0751363528517206</v>
      </c>
      <c r="AE156" s="32">
        <f t="shared" si="70"/>
        <v>92.818084214704754</v>
      </c>
      <c r="AF156" s="204">
        <f t="shared" si="71"/>
        <v>483.96391082723017</v>
      </c>
    </row>
    <row r="157" spans="1:32" ht="12" customHeight="1" x14ac:dyDescent="0.15">
      <c r="A157" s="199">
        <f t="shared" si="36"/>
        <v>92.818084214704754</v>
      </c>
      <c r="B157" s="38">
        <f t="shared" si="37"/>
        <v>540</v>
      </c>
      <c r="C157" s="200">
        <f t="shared" si="67"/>
        <v>9</v>
      </c>
      <c r="D157" s="36">
        <f t="shared" si="68"/>
        <v>662.84638674155724</v>
      </c>
      <c r="E157" s="36">
        <f t="shared" si="69"/>
        <v>654.54737583574683</v>
      </c>
      <c r="F157" s="37">
        <f t="shared" si="38"/>
        <v>0.26600015098212565</v>
      </c>
      <c r="G157" s="42">
        <f t="shared" si="39"/>
        <v>4478.1991399255239</v>
      </c>
      <c r="H157" s="43">
        <f t="shared" si="40"/>
        <v>4478.1991399255239</v>
      </c>
      <c r="I157" s="42">
        <f t="shared" si="41"/>
        <v>0</v>
      </c>
      <c r="J157" s="44">
        <f t="shared" si="42"/>
        <v>0</v>
      </c>
      <c r="K157" s="216">
        <f t="shared" si="43"/>
        <v>0.25270014343301939</v>
      </c>
      <c r="L157" s="42">
        <f t="shared" si="44"/>
        <v>4500.1147402342385</v>
      </c>
      <c r="M157" s="43">
        <f t="shared" si="45"/>
        <v>4275.1090032225266</v>
      </c>
      <c r="N157" s="42">
        <f t="shared" si="46"/>
        <v>0</v>
      </c>
      <c r="O157" s="44">
        <f t="shared" si="47"/>
        <v>0</v>
      </c>
      <c r="P157" s="37">
        <f t="shared" si="48"/>
        <v>0.26600015098212565</v>
      </c>
      <c r="Q157" s="42">
        <f t="shared" si="49"/>
        <v>4478.1991399255239</v>
      </c>
      <c r="R157" s="43">
        <f t="shared" si="50"/>
        <v>4478.1991399255239</v>
      </c>
      <c r="S157" s="42">
        <f t="shared" si="51"/>
        <v>0</v>
      </c>
      <c r="T157" s="44">
        <f t="shared" si="52"/>
        <v>0</v>
      </c>
      <c r="U157" s="37">
        <f t="shared" si="53"/>
        <v>0</v>
      </c>
      <c r="V157" s="42" t="e">
        <f t="shared" si="54"/>
        <v>#DIV/0!</v>
      </c>
      <c r="W157" s="43" t="e">
        <f t="shared" si="55"/>
        <v>#DIV/0!</v>
      </c>
      <c r="X157" s="42">
        <f t="shared" si="56"/>
        <v>0</v>
      </c>
      <c r="Y157" s="44">
        <f t="shared" si="57"/>
        <v>0</v>
      </c>
      <c r="Z157" s="42">
        <f t="shared" si="58"/>
        <v>43983.752560433248</v>
      </c>
      <c r="AA157" s="44">
        <f>IF(C157&lt;C$13,0,(IF(VLOOKUP(C$7,profiel!$A$3:$F$297,2,FALSE)&gt;4,VLOOKUP($C$7,profiel!$A$3:$F$297,3,FALSE),IF(B$9="flens loodrecht op gevel",(VLOOKUP(C$7,profiel!$A$3:$F$297,6,FALSE)-2*VLOOKUP(C$7,profiel!$A$3:$F$297,4,FALSE))/2,VLOOKUP(C$7,profiel!$A$3:$F$297,4,FALSE))))/1000*Z157*D$36)</f>
        <v>0</v>
      </c>
      <c r="AB157" s="42">
        <f t="shared" si="61"/>
        <v>43983.752560433248</v>
      </c>
      <c r="AC157" s="44">
        <f t="shared" si="59"/>
        <v>8796.7505120866481</v>
      </c>
      <c r="AD157" s="41">
        <f t="shared" si="60"/>
        <v>1.0771176285635671</v>
      </c>
      <c r="AE157" s="41">
        <f t="shared" si="70"/>
        <v>93.895201843268325</v>
      </c>
      <c r="AF157" s="201">
        <f t="shared" si="71"/>
        <v>484.51916515076812</v>
      </c>
    </row>
    <row r="158" spans="1:32" ht="12" customHeight="1" x14ac:dyDescent="0.15">
      <c r="A158" s="202">
        <f t="shared" si="36"/>
        <v>93.895201843268325</v>
      </c>
      <c r="B158" s="54">
        <f t="shared" si="37"/>
        <v>545</v>
      </c>
      <c r="C158" s="133">
        <f t="shared" si="67"/>
        <v>9.0833333333333339</v>
      </c>
      <c r="D158" s="30">
        <f t="shared" si="68"/>
        <v>664.20850154307959</v>
      </c>
      <c r="E158" s="30">
        <f t="shared" si="69"/>
        <v>655.21714256762516</v>
      </c>
      <c r="F158" s="31">
        <f t="shared" si="38"/>
        <v>0.2656953173563007</v>
      </c>
      <c r="G158" s="30">
        <f t="shared" si="39"/>
        <v>4488.2068829290583</v>
      </c>
      <c r="H158" s="34">
        <f t="shared" si="40"/>
        <v>4488.2068829290583</v>
      </c>
      <c r="I158" s="33">
        <f t="shared" si="41"/>
        <v>0</v>
      </c>
      <c r="J158" s="35">
        <f t="shared" si="42"/>
        <v>0</v>
      </c>
      <c r="K158" s="60">
        <f t="shared" si="43"/>
        <v>0.25241055148848568</v>
      </c>
      <c r="L158" s="30">
        <f t="shared" si="44"/>
        <v>4510.1073581086275</v>
      </c>
      <c r="M158" s="34">
        <f t="shared" si="45"/>
        <v>4284.6019902031967</v>
      </c>
      <c r="N158" s="33">
        <f t="shared" si="46"/>
        <v>0</v>
      </c>
      <c r="O158" s="35">
        <f t="shared" si="47"/>
        <v>0</v>
      </c>
      <c r="P158" s="31">
        <f t="shared" si="48"/>
        <v>0.2656953173563007</v>
      </c>
      <c r="Q158" s="30">
        <f t="shared" si="49"/>
        <v>4488.2068829290583</v>
      </c>
      <c r="R158" s="34">
        <f t="shared" si="50"/>
        <v>4488.2068829290583</v>
      </c>
      <c r="S158" s="33">
        <f t="shared" si="51"/>
        <v>0</v>
      </c>
      <c r="T158" s="35">
        <f t="shared" si="52"/>
        <v>0</v>
      </c>
      <c r="U158" s="31">
        <f t="shared" si="53"/>
        <v>0</v>
      </c>
      <c r="V158" s="30" t="e">
        <f t="shared" si="54"/>
        <v>#DIV/0!</v>
      </c>
      <c r="W158" s="34" t="e">
        <f t="shared" si="55"/>
        <v>#DIV/0!</v>
      </c>
      <c r="X158" s="33">
        <f t="shared" si="56"/>
        <v>0</v>
      </c>
      <c r="Y158" s="35">
        <f t="shared" si="57"/>
        <v>0</v>
      </c>
      <c r="Z158" s="30">
        <f t="shared" si="58"/>
        <v>44160.099111045347</v>
      </c>
      <c r="AA158" s="35">
        <f>IF(C158&lt;C$13,0,(IF(VLOOKUP(C$7,profiel!$A$3:$F$297,2,FALSE)&gt;4,VLOOKUP($C$7,profiel!$A$3:$F$297,3,FALSE),IF(B$9="flens loodrecht op gevel",(VLOOKUP(C$7,profiel!$A$3:$F$297,6,FALSE)-2*VLOOKUP(C$7,profiel!$A$3:$F$297,4,FALSE))/2,VLOOKUP(C$7,profiel!$A$3:$F$297,4,FALSE))))/1000*Z158*D$36)</f>
        <v>0</v>
      </c>
      <c r="AB158" s="30">
        <f t="shared" si="61"/>
        <v>44160.099111045347</v>
      </c>
      <c r="AC158" s="35">
        <f t="shared" si="59"/>
        <v>8832.0198222090694</v>
      </c>
      <c r="AD158" s="32">
        <f t="shared" si="60"/>
        <v>1.0790470770831972</v>
      </c>
      <c r="AE158" s="32">
        <f t="shared" si="70"/>
        <v>94.974248920351528</v>
      </c>
      <c r="AF158" s="204">
        <f t="shared" si="71"/>
        <v>485.0729370786853</v>
      </c>
    </row>
    <row r="159" spans="1:32" ht="12" customHeight="1" x14ac:dyDescent="0.15">
      <c r="A159" s="199">
        <f t="shared" si="36"/>
        <v>94.974248920351528</v>
      </c>
      <c r="B159" s="38">
        <f t="shared" si="37"/>
        <v>550</v>
      </c>
      <c r="C159" s="200">
        <f t="shared" si="67"/>
        <v>9.1666666666666661</v>
      </c>
      <c r="D159" s="36">
        <f t="shared" si="68"/>
        <v>665.55834487333186</v>
      </c>
      <c r="E159" s="36">
        <f t="shared" si="69"/>
        <v>655.86928488984609</v>
      </c>
      <c r="F159" s="37">
        <f t="shared" si="38"/>
        <v>0.26539199264596525</v>
      </c>
      <c r="G159" s="42">
        <f t="shared" si="39"/>
        <v>4497.9579165253817</v>
      </c>
      <c r="H159" s="43">
        <f t="shared" si="40"/>
        <v>4497.9579165253817</v>
      </c>
      <c r="I159" s="42">
        <f t="shared" si="41"/>
        <v>0</v>
      </c>
      <c r="J159" s="44">
        <f t="shared" si="42"/>
        <v>0</v>
      </c>
      <c r="K159" s="216">
        <f t="shared" si="43"/>
        <v>0.25212239301366701</v>
      </c>
      <c r="L159" s="42">
        <f t="shared" si="44"/>
        <v>4519.8429043083679</v>
      </c>
      <c r="M159" s="43">
        <f t="shared" si="45"/>
        <v>4293.8507590929494</v>
      </c>
      <c r="N159" s="42">
        <f t="shared" si="46"/>
        <v>0</v>
      </c>
      <c r="O159" s="44">
        <f t="shared" si="47"/>
        <v>0</v>
      </c>
      <c r="P159" s="37">
        <f t="shared" si="48"/>
        <v>0.26539199264596525</v>
      </c>
      <c r="Q159" s="42">
        <f t="shared" si="49"/>
        <v>4497.9579165253817</v>
      </c>
      <c r="R159" s="43">
        <f t="shared" si="50"/>
        <v>4497.9579165253817</v>
      </c>
      <c r="S159" s="42">
        <f t="shared" si="51"/>
        <v>0</v>
      </c>
      <c r="T159" s="44">
        <f t="shared" si="52"/>
        <v>0</v>
      </c>
      <c r="U159" s="37">
        <f t="shared" si="53"/>
        <v>0</v>
      </c>
      <c r="V159" s="42" t="e">
        <f t="shared" si="54"/>
        <v>#DIV/0!</v>
      </c>
      <c r="W159" s="43" t="e">
        <f t="shared" si="55"/>
        <v>#DIV/0!</v>
      </c>
      <c r="X159" s="42">
        <f t="shared" si="56"/>
        <v>0</v>
      </c>
      <c r="Y159" s="44">
        <f t="shared" si="57"/>
        <v>0</v>
      </c>
      <c r="Z159" s="42">
        <f t="shared" si="58"/>
        <v>44335.166416009029</v>
      </c>
      <c r="AA159" s="44">
        <f>IF(C159&lt;C$13,0,(IF(VLOOKUP(C$7,profiel!$A$3:$F$297,2,FALSE)&gt;4,VLOOKUP($C$7,profiel!$A$3:$F$297,3,FALSE),IF(B$9="flens loodrecht op gevel",(VLOOKUP(C$7,profiel!$A$3:$F$297,6,FALSE)-2*VLOOKUP(C$7,profiel!$A$3:$F$297,4,FALSE))/2,VLOOKUP(C$7,profiel!$A$3:$F$297,4,FALSE))))/1000*Z159*D$36)</f>
        <v>0</v>
      </c>
      <c r="AB159" s="42">
        <f t="shared" si="61"/>
        <v>44335.166416009029</v>
      </c>
      <c r="AC159" s="44">
        <f t="shared" si="59"/>
        <v>8867.0332832018048</v>
      </c>
      <c r="AD159" s="41">
        <f t="shared" si="60"/>
        <v>1.0809259686720261</v>
      </c>
      <c r="AE159" s="41">
        <f t="shared" si="70"/>
        <v>96.055174889023547</v>
      </c>
      <c r="AF159" s="201">
        <f t="shared" si="71"/>
        <v>485.62520431840403</v>
      </c>
    </row>
    <row r="160" spans="1:32" ht="12" customHeight="1" x14ac:dyDescent="0.15">
      <c r="A160" s="202">
        <f t="shared" si="36"/>
        <v>96.055174889023547</v>
      </c>
      <c r="B160" s="54">
        <f t="shared" si="37"/>
        <v>555</v>
      </c>
      <c r="C160" s="133">
        <f t="shared" si="67"/>
        <v>9.25</v>
      </c>
      <c r="D160" s="30">
        <f t="shared" si="68"/>
        <v>666.8961358701365</v>
      </c>
      <c r="E160" s="30">
        <f t="shared" si="69"/>
        <v>656.50426657554249</v>
      </c>
      <c r="F160" s="31">
        <f t="shared" si="38"/>
        <v>0.26509018108034083</v>
      </c>
      <c r="G160" s="30">
        <f t="shared" si="39"/>
        <v>4507.4580029742028</v>
      </c>
      <c r="H160" s="34">
        <f t="shared" si="40"/>
        <v>4507.4580029742028</v>
      </c>
      <c r="I160" s="33">
        <f t="shared" si="41"/>
        <v>0</v>
      </c>
      <c r="J160" s="35">
        <f t="shared" si="42"/>
        <v>0</v>
      </c>
      <c r="K160" s="60">
        <f t="shared" si="43"/>
        <v>0.25183567202632379</v>
      </c>
      <c r="L160" s="30">
        <f t="shared" si="44"/>
        <v>4529.3271506915171</v>
      </c>
      <c r="M160" s="34">
        <f t="shared" si="45"/>
        <v>4302.8607931569413</v>
      </c>
      <c r="N160" s="33">
        <f t="shared" si="46"/>
        <v>0</v>
      </c>
      <c r="O160" s="35">
        <f t="shared" si="47"/>
        <v>0</v>
      </c>
      <c r="P160" s="31">
        <f t="shared" si="48"/>
        <v>0.26509018108034083</v>
      </c>
      <c r="Q160" s="30">
        <f t="shared" si="49"/>
        <v>4507.4580029742028</v>
      </c>
      <c r="R160" s="34">
        <f t="shared" si="50"/>
        <v>4507.4580029742028</v>
      </c>
      <c r="S160" s="33">
        <f t="shared" si="51"/>
        <v>0</v>
      </c>
      <c r="T160" s="35">
        <f t="shared" si="52"/>
        <v>0</v>
      </c>
      <c r="U160" s="31">
        <f t="shared" si="53"/>
        <v>0</v>
      </c>
      <c r="V160" s="30" t="e">
        <f t="shared" si="54"/>
        <v>#DIV/0!</v>
      </c>
      <c r="W160" s="34" t="e">
        <f t="shared" si="55"/>
        <v>#DIV/0!</v>
      </c>
      <c r="X160" s="33">
        <f t="shared" si="56"/>
        <v>0</v>
      </c>
      <c r="Y160" s="35">
        <f t="shared" si="57"/>
        <v>0</v>
      </c>
      <c r="Z160" s="30">
        <f t="shared" si="58"/>
        <v>44508.971044960505</v>
      </c>
      <c r="AA160" s="35">
        <f>IF(C160&lt;C$13,0,(IF(VLOOKUP(C$7,profiel!$A$3:$F$297,2,FALSE)&gt;4,VLOOKUP($C$7,profiel!$A$3:$F$297,3,FALSE),IF(B$9="flens loodrecht op gevel",(VLOOKUP(C$7,profiel!$A$3:$F$297,6,FALSE)-2*VLOOKUP(C$7,profiel!$A$3:$F$297,4,FALSE))/2,VLOOKUP(C$7,profiel!$A$3:$F$297,4,FALSE))))/1000*Z160*D$36)</f>
        <v>0</v>
      </c>
      <c r="AB160" s="30">
        <f t="shared" si="61"/>
        <v>44508.971044960505</v>
      </c>
      <c r="AC160" s="35">
        <f t="shared" si="59"/>
        <v>8901.7942089921016</v>
      </c>
      <c r="AD160" s="32">
        <f t="shared" si="60"/>
        <v>1.0827555334676551</v>
      </c>
      <c r="AE160" s="32">
        <f t="shared" si="70"/>
        <v>97.137930422491209</v>
      </c>
      <c r="AF160" s="204">
        <f t="shared" si="71"/>
        <v>486.17594581630016</v>
      </c>
    </row>
    <row r="161" spans="1:32" ht="12" customHeight="1" x14ac:dyDescent="0.15">
      <c r="A161" s="199">
        <f t="shared" si="36"/>
        <v>97.137930422491209</v>
      </c>
      <c r="B161" s="38">
        <f t="shared" si="37"/>
        <v>560</v>
      </c>
      <c r="C161" s="200">
        <f t="shared" si="67"/>
        <v>9.3333333333333339</v>
      </c>
      <c r="D161" s="36">
        <f t="shared" si="68"/>
        <v>668.22208785334385</v>
      </c>
      <c r="E161" s="36">
        <f t="shared" si="69"/>
        <v>657.12253919400541</v>
      </c>
      <c r="F161" s="37">
        <f t="shared" si="38"/>
        <v>0.26478988616722943</v>
      </c>
      <c r="G161" s="42">
        <f t="shared" si="39"/>
        <v>4516.7127242501829</v>
      </c>
      <c r="H161" s="43">
        <f t="shared" si="40"/>
        <v>4516.7127242501829</v>
      </c>
      <c r="I161" s="42">
        <f t="shared" si="41"/>
        <v>0</v>
      </c>
      <c r="J161" s="44">
        <f t="shared" si="42"/>
        <v>0</v>
      </c>
      <c r="K161" s="216">
        <f t="shared" si="43"/>
        <v>0.25155039185886796</v>
      </c>
      <c r="L161" s="42">
        <f t="shared" si="44"/>
        <v>4538.565688556072</v>
      </c>
      <c r="M161" s="43">
        <f t="shared" si="45"/>
        <v>4311.6374041282679</v>
      </c>
      <c r="N161" s="42">
        <f t="shared" si="46"/>
        <v>0</v>
      </c>
      <c r="O161" s="44">
        <f t="shared" si="47"/>
        <v>0</v>
      </c>
      <c r="P161" s="37">
        <f t="shared" si="48"/>
        <v>0.26478988616722943</v>
      </c>
      <c r="Q161" s="42">
        <f t="shared" si="49"/>
        <v>4516.7127242501829</v>
      </c>
      <c r="R161" s="43">
        <f t="shared" si="50"/>
        <v>4516.7127242501829</v>
      </c>
      <c r="S161" s="42">
        <f t="shared" si="51"/>
        <v>0</v>
      </c>
      <c r="T161" s="44">
        <f t="shared" si="52"/>
        <v>0</v>
      </c>
      <c r="U161" s="37">
        <f t="shared" si="53"/>
        <v>0</v>
      </c>
      <c r="V161" s="42" t="e">
        <f t="shared" si="54"/>
        <v>#DIV/0!</v>
      </c>
      <c r="W161" s="43" t="e">
        <f t="shared" si="55"/>
        <v>#DIV/0!</v>
      </c>
      <c r="X161" s="42">
        <f t="shared" si="56"/>
        <v>0</v>
      </c>
      <c r="Y161" s="44">
        <f t="shared" si="57"/>
        <v>0</v>
      </c>
      <c r="Z161" s="42">
        <f t="shared" si="58"/>
        <v>44681.52918213349</v>
      </c>
      <c r="AA161" s="44">
        <f>IF(C161&lt;C$13,0,(IF(VLOOKUP(C$7,profiel!$A$3:$F$297,2,FALSE)&gt;4,VLOOKUP($C$7,profiel!$A$3:$F$297,3,FALSE),IF(B$9="flens loodrecht op gevel",(VLOOKUP(C$7,profiel!$A$3:$F$297,6,FALSE)-2*VLOOKUP(C$7,profiel!$A$3:$F$297,4,FALSE))/2,VLOOKUP(C$7,profiel!$A$3:$F$297,4,FALSE))))/1000*Z161*D$36)</f>
        <v>0</v>
      </c>
      <c r="AB161" s="42">
        <f t="shared" si="61"/>
        <v>44681.52918213349</v>
      </c>
      <c r="AC161" s="44">
        <f t="shared" si="59"/>
        <v>8936.3058364266981</v>
      </c>
      <c r="AD161" s="41">
        <f t="shared" si="60"/>
        <v>1.0845369630193069</v>
      </c>
      <c r="AE161" s="41">
        <f t="shared" si="70"/>
        <v>98.222467385510512</v>
      </c>
      <c r="AF161" s="201">
        <f t="shared" si="71"/>
        <v>486.72514171918789</v>
      </c>
    </row>
    <row r="162" spans="1:32" ht="12" customHeight="1" x14ac:dyDescent="0.15">
      <c r="A162" s="202">
        <f t="shared" si="36"/>
        <v>98.222467385510512</v>
      </c>
      <c r="B162" s="54">
        <f t="shared" si="37"/>
        <v>565</v>
      </c>
      <c r="C162" s="133">
        <f t="shared" si="67"/>
        <v>9.4166666666666661</v>
      </c>
      <c r="D162" s="30">
        <f t="shared" si="68"/>
        <v>669.53640852897786</v>
      </c>
      <c r="E162" s="30">
        <f t="shared" si="69"/>
        <v>657.72454243181801</v>
      </c>
      <c r="F162" s="31">
        <f t="shared" si="38"/>
        <v>0.26449111072264175</v>
      </c>
      <c r="G162" s="30">
        <f t="shared" si="39"/>
        <v>4525.7274893623089</v>
      </c>
      <c r="H162" s="34">
        <f t="shared" si="40"/>
        <v>4525.7274893623089</v>
      </c>
      <c r="I162" s="33">
        <f t="shared" si="41"/>
        <v>0</v>
      </c>
      <c r="J162" s="35">
        <f t="shared" si="42"/>
        <v>0</v>
      </c>
      <c r="K162" s="60">
        <f t="shared" si="43"/>
        <v>0.25126655518650964</v>
      </c>
      <c r="L162" s="30">
        <f t="shared" si="44"/>
        <v>4547.5639359680235</v>
      </c>
      <c r="M162" s="34">
        <f t="shared" si="45"/>
        <v>4320.1857391696221</v>
      </c>
      <c r="N162" s="33">
        <f t="shared" si="46"/>
        <v>0</v>
      </c>
      <c r="O162" s="35">
        <f t="shared" si="47"/>
        <v>0</v>
      </c>
      <c r="P162" s="31">
        <f t="shared" si="48"/>
        <v>0.26449111072264175</v>
      </c>
      <c r="Q162" s="30">
        <f t="shared" si="49"/>
        <v>4525.7274893623089</v>
      </c>
      <c r="R162" s="34">
        <f t="shared" si="50"/>
        <v>4525.7274893623089</v>
      </c>
      <c r="S162" s="33">
        <f t="shared" si="51"/>
        <v>0</v>
      </c>
      <c r="T162" s="35">
        <f t="shared" si="52"/>
        <v>0</v>
      </c>
      <c r="U162" s="31">
        <f t="shared" si="53"/>
        <v>0</v>
      </c>
      <c r="V162" s="30" t="e">
        <f t="shared" si="54"/>
        <v>#DIV/0!</v>
      </c>
      <c r="W162" s="34" t="e">
        <f t="shared" si="55"/>
        <v>#DIV/0!</v>
      </c>
      <c r="X162" s="33">
        <f t="shared" si="56"/>
        <v>0</v>
      </c>
      <c r="Y162" s="35">
        <f t="shared" si="57"/>
        <v>0</v>
      </c>
      <c r="Z162" s="30">
        <f t="shared" si="58"/>
        <v>44852.856638316072</v>
      </c>
      <c r="AA162" s="35">
        <f>IF(C162&lt;C$13,0,(IF(VLOOKUP(C$7,profiel!$A$3:$F$297,2,FALSE)&gt;4,VLOOKUP($C$7,profiel!$A$3:$F$297,3,FALSE),IF(B$9="flens loodrecht op gevel",(VLOOKUP(C$7,profiel!$A$3:$F$297,6,FALSE)-2*VLOOKUP(C$7,profiel!$A$3:$F$297,4,FALSE))/2,VLOOKUP(C$7,profiel!$A$3:$F$297,4,FALSE))))/1000*Z162*D$36)</f>
        <v>0</v>
      </c>
      <c r="AB162" s="30">
        <f t="shared" si="61"/>
        <v>44852.856638316072</v>
      </c>
      <c r="AC162" s="35">
        <f t="shared" si="59"/>
        <v>8970.5713276632141</v>
      </c>
      <c r="AD162" s="32">
        <f t="shared" si="60"/>
        <v>1.0862714117518892</v>
      </c>
      <c r="AE162" s="32">
        <f t="shared" si="70"/>
        <v>99.308738797262407</v>
      </c>
      <c r="AF162" s="204">
        <f t="shared" si="71"/>
        <v>487.27277333715085</v>
      </c>
    </row>
    <row r="163" spans="1:32" ht="12" customHeight="1" x14ac:dyDescent="0.15">
      <c r="A163" s="199">
        <f t="shared" si="36"/>
        <v>99.308738797262407</v>
      </c>
      <c r="B163" s="38">
        <f t="shared" si="37"/>
        <v>570</v>
      </c>
      <c r="C163" s="200">
        <f t="shared" si="67"/>
        <v>9.5</v>
      </c>
      <c r="D163" s="36">
        <f t="shared" si="68"/>
        <v>670.83930018450621</v>
      </c>
      <c r="E163" s="36">
        <f t="shared" si="69"/>
        <v>658.31070440554049</v>
      </c>
      <c r="F163" s="37">
        <f t="shared" si="38"/>
        <v>0.264193856899265</v>
      </c>
      <c r="G163" s="42">
        <f t="shared" si="39"/>
        <v>4534.5075413107206</v>
      </c>
      <c r="H163" s="43">
        <f t="shared" si="40"/>
        <v>4534.5075413107206</v>
      </c>
      <c r="I163" s="42">
        <f t="shared" si="41"/>
        <v>0</v>
      </c>
      <c r="J163" s="44">
        <f t="shared" si="42"/>
        <v>0</v>
      </c>
      <c r="K163" s="216">
        <f t="shared" si="43"/>
        <v>0.25098416405430179</v>
      </c>
      <c r="L163" s="42">
        <f t="shared" si="44"/>
        <v>4556.327144726416</v>
      </c>
      <c r="M163" s="43">
        <f t="shared" si="45"/>
        <v>4328.510787490095</v>
      </c>
      <c r="N163" s="42">
        <f t="shared" si="46"/>
        <v>0</v>
      </c>
      <c r="O163" s="44">
        <f t="shared" si="47"/>
        <v>0</v>
      </c>
      <c r="P163" s="37">
        <f t="shared" si="48"/>
        <v>0.264193856899265</v>
      </c>
      <c r="Q163" s="42">
        <f t="shared" si="49"/>
        <v>4534.5075413107206</v>
      </c>
      <c r="R163" s="43">
        <f t="shared" si="50"/>
        <v>4534.5075413107206</v>
      </c>
      <c r="S163" s="42">
        <f t="shared" si="51"/>
        <v>0</v>
      </c>
      <c r="T163" s="44">
        <f t="shared" si="52"/>
        <v>0</v>
      </c>
      <c r="U163" s="37">
        <f t="shared" si="53"/>
        <v>0</v>
      </c>
      <c r="V163" s="42" t="e">
        <f t="shared" si="54"/>
        <v>#DIV/0!</v>
      </c>
      <c r="W163" s="43" t="e">
        <f t="shared" si="55"/>
        <v>#DIV/0!</v>
      </c>
      <c r="X163" s="42">
        <f t="shared" si="56"/>
        <v>0</v>
      </c>
      <c r="Y163" s="44">
        <f t="shared" si="57"/>
        <v>0</v>
      </c>
      <c r="Z163" s="42">
        <f t="shared" si="58"/>
        <v>45022.968862338763</v>
      </c>
      <c r="AA163" s="44">
        <f>IF(C163&lt;C$13,0,(IF(VLOOKUP(C$7,profiel!$A$3:$F$297,2,FALSE)&gt;4,VLOOKUP($C$7,profiel!$A$3:$F$297,3,FALSE),IF(B$9="flens loodrecht op gevel",(VLOOKUP(C$7,profiel!$A$3:$F$297,6,FALSE)-2*VLOOKUP(C$7,profiel!$A$3:$F$297,4,FALSE))/2,VLOOKUP(C$7,profiel!$A$3:$F$297,4,FALSE))))/1000*Z163*D$36)</f>
        <v>0</v>
      </c>
      <c r="AB163" s="42">
        <f t="shared" si="61"/>
        <v>45022.968862338763</v>
      </c>
      <c r="AC163" s="44">
        <f t="shared" si="59"/>
        <v>9004.5937724677515</v>
      </c>
      <c r="AD163" s="41">
        <f t="shared" si="60"/>
        <v>1.0879599983624644</v>
      </c>
      <c r="AE163" s="41">
        <f t="shared" si="70"/>
        <v>100.39669879562487</v>
      </c>
      <c r="AF163" s="201">
        <f t="shared" si="71"/>
        <v>487.81882310766377</v>
      </c>
    </row>
    <row r="164" spans="1:32" ht="12" customHeight="1" x14ac:dyDescent="0.15">
      <c r="A164" s="202">
        <f t="shared" si="36"/>
        <v>100.39669879562487</v>
      </c>
      <c r="B164" s="54">
        <f t="shared" si="37"/>
        <v>575</v>
      </c>
      <c r="C164" s="133">
        <f t="shared" si="67"/>
        <v>9.5833333333333339</v>
      </c>
      <c r="D164" s="30">
        <f t="shared" si="68"/>
        <v>672.13095987569295</v>
      </c>
      <c r="E164" s="30">
        <f t="shared" si="69"/>
        <v>658.8814419661669</v>
      </c>
      <c r="F164" s="31">
        <f t="shared" si="38"/>
        <v>0.26389812621381964</v>
      </c>
      <c r="G164" s="30">
        <f t="shared" si="39"/>
        <v>4543.0579637030987</v>
      </c>
      <c r="H164" s="34">
        <f t="shared" si="40"/>
        <v>4543.0579637030987</v>
      </c>
      <c r="I164" s="33">
        <f t="shared" si="41"/>
        <v>0</v>
      </c>
      <c r="J164" s="35">
        <f t="shared" si="42"/>
        <v>0</v>
      </c>
      <c r="K164" s="60">
        <f t="shared" si="43"/>
        <v>0.25070321990312866</v>
      </c>
      <c r="L164" s="30">
        <f t="shared" si="44"/>
        <v>4564.8604069878511</v>
      </c>
      <c r="M164" s="34">
        <f t="shared" si="45"/>
        <v>4336.6173866384588</v>
      </c>
      <c r="N164" s="33">
        <f t="shared" si="46"/>
        <v>0</v>
      </c>
      <c r="O164" s="35">
        <f t="shared" si="47"/>
        <v>0</v>
      </c>
      <c r="P164" s="31">
        <f t="shared" si="48"/>
        <v>0.26389812621381964</v>
      </c>
      <c r="Q164" s="30">
        <f t="shared" si="49"/>
        <v>4543.0579637030987</v>
      </c>
      <c r="R164" s="34">
        <f t="shared" si="50"/>
        <v>4543.0579637030987</v>
      </c>
      <c r="S164" s="33">
        <f t="shared" si="51"/>
        <v>0</v>
      </c>
      <c r="T164" s="35">
        <f t="shared" si="52"/>
        <v>0</v>
      </c>
      <c r="U164" s="31">
        <f t="shared" si="53"/>
        <v>0</v>
      </c>
      <c r="V164" s="30" t="e">
        <f t="shared" si="54"/>
        <v>#DIV/0!</v>
      </c>
      <c r="W164" s="34" t="e">
        <f t="shared" si="55"/>
        <v>#DIV/0!</v>
      </c>
      <c r="X164" s="33">
        <f t="shared" si="56"/>
        <v>0</v>
      </c>
      <c r="Y164" s="35">
        <f t="shared" si="57"/>
        <v>0</v>
      </c>
      <c r="Z164" s="30">
        <f t="shared" si="58"/>
        <v>45191.880952115862</v>
      </c>
      <c r="AA164" s="35">
        <f>IF(C164&lt;C$13,0,(IF(VLOOKUP(C$7,profiel!$A$3:$F$297,2,FALSE)&gt;4,VLOOKUP($C$7,profiel!$A$3:$F$297,3,FALSE),IF(B$9="flens loodrecht op gevel",(VLOOKUP(C$7,profiel!$A$3:$F$297,6,FALSE)-2*VLOOKUP(C$7,profiel!$A$3:$F$297,4,FALSE))/2,VLOOKUP(C$7,profiel!$A$3:$F$297,4,FALSE))))/1000*Z164*D$36)</f>
        <v>0</v>
      </c>
      <c r="AB164" s="30">
        <f t="shared" si="61"/>
        <v>45191.880952115862</v>
      </c>
      <c r="AC164" s="35">
        <f t="shared" si="59"/>
        <v>9038.3761904231724</v>
      </c>
      <c r="AD164" s="32">
        <f t="shared" si="60"/>
        <v>1.0896038071530285</v>
      </c>
      <c r="AE164" s="32">
        <f t="shared" si="70"/>
        <v>101.4863026027779</v>
      </c>
      <c r="AF164" s="204">
        <f t="shared" si="71"/>
        <v>488.36327456094926</v>
      </c>
    </row>
    <row r="165" spans="1:32" ht="12" customHeight="1" x14ac:dyDescent="0.15">
      <c r="A165" s="199">
        <f t="shared" si="36"/>
        <v>101.4863026027779</v>
      </c>
      <c r="B165" s="38">
        <f t="shared" si="37"/>
        <v>580</v>
      </c>
      <c r="C165" s="200">
        <f t="shared" si="67"/>
        <v>9.6666666666666661</v>
      </c>
      <c r="D165" s="36">
        <f t="shared" si="68"/>
        <v>673.41157960546548</v>
      </c>
      <c r="E165" s="36">
        <f t="shared" si="69"/>
        <v>659.43716099556934</v>
      </c>
      <c r="F165" s="37">
        <f t="shared" si="38"/>
        <v>0.26360391957335189</v>
      </c>
      <c r="G165" s="42">
        <f t="shared" si="39"/>
        <v>4551.3836870496762</v>
      </c>
      <c r="H165" s="43">
        <f t="shared" si="40"/>
        <v>4551.3836870496762</v>
      </c>
      <c r="I165" s="42">
        <f t="shared" si="41"/>
        <v>0</v>
      </c>
      <c r="J165" s="44">
        <f t="shared" si="42"/>
        <v>0</v>
      </c>
      <c r="K165" s="216">
        <f t="shared" si="43"/>
        <v>0.25042372359468429</v>
      </c>
      <c r="L165" s="42">
        <f t="shared" si="44"/>
        <v>4573.1686615691569</v>
      </c>
      <c r="M165" s="43">
        <f t="shared" si="45"/>
        <v>4344.5102284906989</v>
      </c>
      <c r="N165" s="42">
        <f t="shared" si="46"/>
        <v>0</v>
      </c>
      <c r="O165" s="44">
        <f t="shared" si="47"/>
        <v>0</v>
      </c>
      <c r="P165" s="37">
        <f t="shared" si="48"/>
        <v>0.26360391957335189</v>
      </c>
      <c r="Q165" s="42">
        <f t="shared" si="49"/>
        <v>4551.3836870496762</v>
      </c>
      <c r="R165" s="43">
        <f t="shared" si="50"/>
        <v>4551.3836870496762</v>
      </c>
      <c r="S165" s="42">
        <f t="shared" si="51"/>
        <v>0</v>
      </c>
      <c r="T165" s="44">
        <f t="shared" si="52"/>
        <v>0</v>
      </c>
      <c r="U165" s="37">
        <f t="shared" si="53"/>
        <v>0</v>
      </c>
      <c r="V165" s="42" t="e">
        <f t="shared" si="54"/>
        <v>#DIV/0!</v>
      </c>
      <c r="W165" s="43" t="e">
        <f t="shared" si="55"/>
        <v>#DIV/0!</v>
      </c>
      <c r="X165" s="42">
        <f t="shared" si="56"/>
        <v>0</v>
      </c>
      <c r="Y165" s="44">
        <f t="shared" si="57"/>
        <v>0</v>
      </c>
      <c r="Z165" s="42">
        <f t="shared" si="58"/>
        <v>45359.60766526121</v>
      </c>
      <c r="AA165" s="44">
        <f>IF(C165&lt;C$13,0,(IF(VLOOKUP(C$7,profiel!$A$3:$F$297,2,FALSE)&gt;4,VLOOKUP($C$7,profiel!$A$3:$F$297,3,FALSE),IF(B$9="flens loodrecht op gevel",(VLOOKUP(C$7,profiel!$A$3:$F$297,6,FALSE)-2*VLOOKUP(C$7,profiel!$A$3:$F$297,4,FALSE))/2,VLOOKUP(C$7,profiel!$A$3:$F$297,4,FALSE))))/1000*Z165*D$36)</f>
        <v>0</v>
      </c>
      <c r="AB165" s="42">
        <f t="shared" si="61"/>
        <v>45359.60766526121</v>
      </c>
      <c r="AC165" s="44">
        <f t="shared" si="59"/>
        <v>9071.921533052242</v>
      </c>
      <c r="AD165" s="41">
        <f t="shared" si="60"/>
        <v>1.0912038893029681</v>
      </c>
      <c r="AE165" s="41">
        <f t="shared" si="70"/>
        <v>102.57750649208087</v>
      </c>
      <c r="AF165" s="201">
        <f t="shared" si="71"/>
        <v>488.90611228652</v>
      </c>
    </row>
    <row r="166" spans="1:32" ht="12" customHeight="1" x14ac:dyDescent="0.15">
      <c r="A166" s="202">
        <f t="shared" si="36"/>
        <v>102.57750649208087</v>
      </c>
      <c r="B166" s="54">
        <f t="shared" si="37"/>
        <v>585</v>
      </c>
      <c r="C166" s="133">
        <f t="shared" si="67"/>
        <v>9.75</v>
      </c>
      <c r="D166" s="30">
        <f t="shared" si="68"/>
        <v>674.68134649520232</v>
      </c>
      <c r="E166" s="30">
        <f t="shared" si="69"/>
        <v>659.97825669514282</v>
      </c>
      <c r="F166" s="31">
        <f t="shared" si="38"/>
        <v>0.26331123730050499</v>
      </c>
      <c r="G166" s="30">
        <f t="shared" si="39"/>
        <v>4559.4894947550638</v>
      </c>
      <c r="H166" s="34">
        <f t="shared" si="40"/>
        <v>4559.4894947550638</v>
      </c>
      <c r="I166" s="33">
        <f t="shared" si="41"/>
        <v>0</v>
      </c>
      <c r="J166" s="35">
        <f t="shared" si="42"/>
        <v>0</v>
      </c>
      <c r="K166" s="60">
        <f t="shared" si="43"/>
        <v>0.25014567543547978</v>
      </c>
      <c r="L166" s="30">
        <f t="shared" si="44"/>
        <v>4581.2566999467417</v>
      </c>
      <c r="M166" s="34">
        <f t="shared" si="45"/>
        <v>4352.193864949405</v>
      </c>
      <c r="N166" s="33">
        <f t="shared" si="46"/>
        <v>0</v>
      </c>
      <c r="O166" s="35">
        <f t="shared" si="47"/>
        <v>0</v>
      </c>
      <c r="P166" s="31">
        <f t="shared" si="48"/>
        <v>0.26331123730050499</v>
      </c>
      <c r="Q166" s="30">
        <f t="shared" si="49"/>
        <v>4559.4894947550638</v>
      </c>
      <c r="R166" s="34">
        <f t="shared" si="50"/>
        <v>4559.4894947550638</v>
      </c>
      <c r="S166" s="33">
        <f t="shared" si="51"/>
        <v>0</v>
      </c>
      <c r="T166" s="35">
        <f t="shared" si="52"/>
        <v>0</v>
      </c>
      <c r="U166" s="31">
        <f t="shared" si="53"/>
        <v>0</v>
      </c>
      <c r="V166" s="30" t="e">
        <f t="shared" si="54"/>
        <v>#DIV/0!</v>
      </c>
      <c r="W166" s="34" t="e">
        <f t="shared" si="55"/>
        <v>#DIV/0!</v>
      </c>
      <c r="X166" s="33">
        <f t="shared" si="56"/>
        <v>0</v>
      </c>
      <c r="Y166" s="35">
        <f t="shared" si="57"/>
        <v>0</v>
      </c>
      <c r="Z166" s="30">
        <f t="shared" si="58"/>
        <v>45526.163429298445</v>
      </c>
      <c r="AA166" s="35">
        <f>IF(C166&lt;C$13,0,(IF(VLOOKUP(C$7,profiel!$A$3:$F$297,2,FALSE)&gt;4,VLOOKUP($C$7,profiel!$A$3:$F$297,3,FALSE),IF(B$9="flens loodrecht op gevel",(VLOOKUP(C$7,profiel!$A$3:$F$297,6,FALSE)-2*VLOOKUP(C$7,profiel!$A$3:$F$297,4,FALSE))/2,VLOOKUP(C$7,profiel!$A$3:$F$297,4,FALSE))))/1000*Z166*D$36)</f>
        <v>0</v>
      </c>
      <c r="AB166" s="30">
        <f t="shared" si="61"/>
        <v>45526.163429298445</v>
      </c>
      <c r="AC166" s="35">
        <f t="shared" si="59"/>
        <v>9105.2326858596898</v>
      </c>
      <c r="AD166" s="32">
        <f t="shared" si="60"/>
        <v>1.0927612640844542</v>
      </c>
      <c r="AE166" s="32">
        <f t="shared" si="70"/>
        <v>103.67026775616533</v>
      </c>
      <c r="AF166" s="204">
        <f t="shared" si="71"/>
        <v>489.44732190085705</v>
      </c>
    </row>
    <row r="167" spans="1:32" ht="12" customHeight="1" x14ac:dyDescent="0.15">
      <c r="A167" s="199">
        <f t="shared" si="36"/>
        <v>103.67026775616533</v>
      </c>
      <c r="B167" s="38">
        <f t="shared" si="37"/>
        <v>590</v>
      </c>
      <c r="C167" s="200">
        <f t="shared" si="67"/>
        <v>9.8333333333333339</v>
      </c>
      <c r="D167" s="36">
        <f t="shared" si="68"/>
        <v>675.94044294882406</v>
      </c>
      <c r="E167" s="36">
        <f t="shared" si="69"/>
        <v>660.50511386685389</v>
      </c>
      <c r="F167" s="37">
        <f t="shared" si="38"/>
        <v>0.26302007915781345</v>
      </c>
      <c r="G167" s="42">
        <f t="shared" si="39"/>
        <v>4567.3800288240936</v>
      </c>
      <c r="H167" s="43">
        <f t="shared" si="40"/>
        <v>4567.3800288240936</v>
      </c>
      <c r="I167" s="42">
        <f t="shared" si="41"/>
        <v>0</v>
      </c>
      <c r="J167" s="44">
        <f t="shared" si="42"/>
        <v>0</v>
      </c>
      <c r="K167" s="216">
        <f t="shared" si="43"/>
        <v>0.24986907519992277</v>
      </c>
      <c r="L167" s="42">
        <f t="shared" si="44"/>
        <v>4589.1291719696037</v>
      </c>
      <c r="M167" s="43">
        <f t="shared" si="45"/>
        <v>4359.6727133711238</v>
      </c>
      <c r="N167" s="42">
        <f t="shared" si="46"/>
        <v>0</v>
      </c>
      <c r="O167" s="44">
        <f t="shared" si="47"/>
        <v>0</v>
      </c>
      <c r="P167" s="37">
        <f t="shared" si="48"/>
        <v>0.26302007915781345</v>
      </c>
      <c r="Q167" s="42">
        <f t="shared" si="49"/>
        <v>4567.3800288240936</v>
      </c>
      <c r="R167" s="43">
        <f t="shared" si="50"/>
        <v>4567.3800288240936</v>
      </c>
      <c r="S167" s="42">
        <f t="shared" si="51"/>
        <v>0</v>
      </c>
      <c r="T167" s="44">
        <f t="shared" si="52"/>
        <v>0</v>
      </c>
      <c r="U167" s="37">
        <f t="shared" si="53"/>
        <v>0</v>
      </c>
      <c r="V167" s="42" t="e">
        <f t="shared" si="54"/>
        <v>#DIV/0!</v>
      </c>
      <c r="W167" s="43" t="e">
        <f t="shared" si="55"/>
        <v>#DIV/0!</v>
      </c>
      <c r="X167" s="42">
        <f t="shared" si="56"/>
        <v>0</v>
      </c>
      <c r="Y167" s="44">
        <f t="shared" si="57"/>
        <v>0</v>
      </c>
      <c r="Z167" s="42">
        <f t="shared" si="58"/>
        <v>45691.562351484434</v>
      </c>
      <c r="AA167" s="44">
        <f>IF(C167&lt;C$13,0,(IF(VLOOKUP(C$7,profiel!$A$3:$F$297,2,FALSE)&gt;4,VLOOKUP($C$7,profiel!$A$3:$F$297,3,FALSE),IF(B$9="flens loodrecht op gevel",(VLOOKUP(C$7,profiel!$A$3:$F$297,6,FALSE)-2*VLOOKUP(C$7,profiel!$A$3:$F$297,4,FALSE))/2,VLOOKUP(C$7,profiel!$A$3:$F$297,4,FALSE))))/1000*Z167*D$36)</f>
        <v>0</v>
      </c>
      <c r="AB167" s="42">
        <f t="shared" si="61"/>
        <v>45691.562351484434</v>
      </c>
      <c r="AC167" s="44">
        <f t="shared" si="59"/>
        <v>9138.3124702968871</v>
      </c>
      <c r="AD167" s="41">
        <f t="shared" si="60"/>
        <v>1.0942769200238256</v>
      </c>
      <c r="AE167" s="41">
        <f t="shared" si="70"/>
        <v>104.76454467618916</v>
      </c>
      <c r="AF167" s="201">
        <f t="shared" si="71"/>
        <v>489.98689001617731</v>
      </c>
    </row>
    <row r="168" spans="1:32" ht="12" customHeight="1" x14ac:dyDescent="0.15">
      <c r="A168" s="202">
        <f t="shared" si="36"/>
        <v>104.76454467618916</v>
      </c>
      <c r="B168" s="54">
        <f t="shared" si="37"/>
        <v>595</v>
      </c>
      <c r="C168" s="133">
        <f t="shared" si="67"/>
        <v>9.9166666666666661</v>
      </c>
      <c r="D168" s="30">
        <f t="shared" si="68"/>
        <v>677.18904681004608</v>
      </c>
      <c r="E168" s="30">
        <f t="shared" si="69"/>
        <v>661.0181071868933</v>
      </c>
      <c r="F168" s="31">
        <f t="shared" si="38"/>
        <v>0.26273044437105841</v>
      </c>
      <c r="G168" s="30">
        <f t="shared" si="39"/>
        <v>4575.0597952984353</v>
      </c>
      <c r="H168" s="34">
        <f t="shared" si="40"/>
        <v>4575.0597952984353</v>
      </c>
      <c r="I168" s="33">
        <f t="shared" si="41"/>
        <v>0</v>
      </c>
      <c r="J168" s="35">
        <f t="shared" si="42"/>
        <v>0</v>
      </c>
      <c r="K168" s="60">
        <f t="shared" si="43"/>
        <v>0.2495939221525055</v>
      </c>
      <c r="L168" s="30">
        <f t="shared" si="44"/>
        <v>4596.7905913029845</v>
      </c>
      <c r="M168" s="34">
        <f t="shared" si="45"/>
        <v>4366.9510617378355</v>
      </c>
      <c r="N168" s="33">
        <f t="shared" si="46"/>
        <v>0</v>
      </c>
      <c r="O168" s="35">
        <f t="shared" si="47"/>
        <v>0</v>
      </c>
      <c r="P168" s="31">
        <f t="shared" si="48"/>
        <v>0.26273044437105841</v>
      </c>
      <c r="Q168" s="30">
        <f t="shared" si="49"/>
        <v>4575.0597952984353</v>
      </c>
      <c r="R168" s="34">
        <f t="shared" si="50"/>
        <v>4575.0597952984353</v>
      </c>
      <c r="S168" s="33">
        <f t="shared" si="51"/>
        <v>0</v>
      </c>
      <c r="T168" s="35">
        <f t="shared" si="52"/>
        <v>0</v>
      </c>
      <c r="U168" s="31">
        <f t="shared" si="53"/>
        <v>0</v>
      </c>
      <c r="V168" s="30" t="e">
        <f t="shared" si="54"/>
        <v>#DIV/0!</v>
      </c>
      <c r="W168" s="34" t="e">
        <f t="shared" si="55"/>
        <v>#DIV/0!</v>
      </c>
      <c r="X168" s="33">
        <f t="shared" si="56"/>
        <v>0</v>
      </c>
      <c r="Y168" s="35">
        <f t="shared" si="57"/>
        <v>0</v>
      </c>
      <c r="Z168" s="30">
        <f t="shared" si="58"/>
        <v>45855.818228263714</v>
      </c>
      <c r="AA168" s="35">
        <f>IF(C168&lt;C$13,0,(IF(VLOOKUP(C$7,profiel!$A$3:$F$297,2,FALSE)&gt;4,VLOOKUP($C$7,profiel!$A$3:$F$297,3,FALSE),IF(B$9="flens loodrecht op gevel",(VLOOKUP(C$7,profiel!$A$3:$F$297,6,FALSE)-2*VLOOKUP(C$7,profiel!$A$3:$F$297,4,FALSE))/2,VLOOKUP(C$7,profiel!$A$3:$F$297,4,FALSE))))/1000*Z168*D$36)</f>
        <v>0</v>
      </c>
      <c r="AB168" s="30">
        <f t="shared" si="61"/>
        <v>45855.818228263714</v>
      </c>
      <c r="AC168" s="35">
        <f t="shared" si="59"/>
        <v>9171.1636456527431</v>
      </c>
      <c r="AD168" s="32">
        <f t="shared" si="60"/>
        <v>1.0957518160119362</v>
      </c>
      <c r="AE168" s="32">
        <f t="shared" si="70"/>
        <v>105.8602964922011</v>
      </c>
      <c r="AF168" s="204">
        <f t="shared" si="71"/>
        <v>490.52480421024813</v>
      </c>
    </row>
    <row r="169" spans="1:32" ht="12" customHeight="1" x14ac:dyDescent="0.15">
      <c r="A169" s="199">
        <f t="shared" si="36"/>
        <v>105.8602964922011</v>
      </c>
      <c r="B169" s="38">
        <f t="shared" si="37"/>
        <v>600</v>
      </c>
      <c r="C169" s="200">
        <f t="shared" si="67"/>
        <v>10</v>
      </c>
      <c r="D169" s="36">
        <f t="shared" si="68"/>
        <v>678.42733151313416</v>
      </c>
      <c r="E169" s="36">
        <f t="shared" si="69"/>
        <v>661.51760147212917</v>
      </c>
      <c r="F169" s="37">
        <f t="shared" si="38"/>
        <v>0.26244233165172459</v>
      </c>
      <c r="G169" s="42">
        <f t="shared" si="39"/>
        <v>4582.5331694373681</v>
      </c>
      <c r="H169" s="43">
        <f t="shared" si="40"/>
        <v>4582.5331694373681</v>
      </c>
      <c r="I169" s="42">
        <f t="shared" si="41"/>
        <v>0</v>
      </c>
      <c r="J169" s="44">
        <f t="shared" si="42"/>
        <v>0</v>
      </c>
      <c r="K169" s="216">
        <f t="shared" si="43"/>
        <v>0.24932021506913835</v>
      </c>
      <c r="L169" s="42">
        <f t="shared" si="44"/>
        <v>4604.2453406158056</v>
      </c>
      <c r="M169" s="43">
        <f t="shared" si="45"/>
        <v>4374.0330735850157</v>
      </c>
      <c r="N169" s="42">
        <f t="shared" si="46"/>
        <v>0</v>
      </c>
      <c r="O169" s="44">
        <f t="shared" si="47"/>
        <v>0</v>
      </c>
      <c r="P169" s="37">
        <f t="shared" si="48"/>
        <v>0.26244233165172459</v>
      </c>
      <c r="Q169" s="42">
        <f t="shared" si="49"/>
        <v>4582.5331694373681</v>
      </c>
      <c r="R169" s="43">
        <f t="shared" si="50"/>
        <v>4582.5331694373681</v>
      </c>
      <c r="S169" s="42">
        <f t="shared" si="51"/>
        <v>0</v>
      </c>
      <c r="T169" s="44">
        <f t="shared" si="52"/>
        <v>0</v>
      </c>
      <c r="U169" s="37">
        <f t="shared" si="53"/>
        <v>0</v>
      </c>
      <c r="V169" s="42" t="e">
        <f t="shared" si="54"/>
        <v>#DIV/0!</v>
      </c>
      <c r="W169" s="43" t="e">
        <f t="shared" si="55"/>
        <v>#DIV/0!</v>
      </c>
      <c r="X169" s="42">
        <f t="shared" si="56"/>
        <v>0</v>
      </c>
      <c r="Y169" s="44">
        <f t="shared" si="57"/>
        <v>0</v>
      </c>
      <c r="Z169" s="42">
        <f t="shared" si="58"/>
        <v>46018.944554370813</v>
      </c>
      <c r="AA169" s="44">
        <f>IF(C169&lt;C$13,0,(IF(VLOOKUP(C$7,profiel!$A$3:$F$297,2,FALSE)&gt;4,VLOOKUP($C$7,profiel!$A$3:$F$297,3,FALSE),IF(B$9="flens loodrecht op gevel",(VLOOKUP(C$7,profiel!$A$3:$F$297,6,FALSE)-2*VLOOKUP(C$7,profiel!$A$3:$F$297,4,FALSE))/2,VLOOKUP(C$7,profiel!$A$3:$F$297,4,FALSE))))/1000*Z169*D$36)</f>
        <v>0</v>
      </c>
      <c r="AB169" s="42">
        <f t="shared" si="61"/>
        <v>46018.944554370813</v>
      </c>
      <c r="AC169" s="44">
        <f t="shared" si="59"/>
        <v>9203.7889108741638</v>
      </c>
      <c r="AD169" s="41">
        <f t="shared" si="60"/>
        <v>1.097186882365907</v>
      </c>
      <c r="AE169" s="41">
        <f t="shared" si="70"/>
        <v>106.957483374567</v>
      </c>
      <c r="AF169" s="201">
        <f t="shared" si="71"/>
        <v>491.0610529972048</v>
      </c>
    </row>
    <row r="170" spans="1:32" ht="12" customHeight="1" x14ac:dyDescent="0.15">
      <c r="A170" s="202">
        <f t="shared" si="36"/>
        <v>106.957483374567</v>
      </c>
      <c r="B170" s="54">
        <f t="shared" si="37"/>
        <v>605</v>
      </c>
      <c r="C170" s="133">
        <f t="shared" si="67"/>
        <v>10.083333333333334</v>
      </c>
      <c r="D170" s="30">
        <f t="shared" si="68"/>
        <v>679.65546622748013</v>
      </c>
      <c r="E170" s="30">
        <f t="shared" si="69"/>
        <v>662.00395193954671</v>
      </c>
      <c r="F170" s="31">
        <f t="shared" si="38"/>
        <v>0.26215573921859364</v>
      </c>
      <c r="G170" s="30">
        <f t="shared" si="39"/>
        <v>4589.8044006590007</v>
      </c>
      <c r="H170" s="34">
        <f t="shared" si="40"/>
        <v>4589.8044006590007</v>
      </c>
      <c r="I170" s="33">
        <f t="shared" si="41"/>
        <v>0</v>
      </c>
      <c r="J170" s="35">
        <f t="shared" si="42"/>
        <v>0</v>
      </c>
      <c r="K170" s="60">
        <f t="shared" si="43"/>
        <v>0.24904795225766396</v>
      </c>
      <c r="L170" s="30">
        <f t="shared" si="44"/>
        <v>4611.4976765284046</v>
      </c>
      <c r="M170" s="34">
        <f t="shared" si="45"/>
        <v>4380.9227927019847</v>
      </c>
      <c r="N170" s="33">
        <f t="shared" si="46"/>
        <v>0</v>
      </c>
      <c r="O170" s="35">
        <f t="shared" si="47"/>
        <v>0</v>
      </c>
      <c r="P170" s="31">
        <f t="shared" si="48"/>
        <v>0.26215573921859364</v>
      </c>
      <c r="Q170" s="30">
        <f t="shared" si="49"/>
        <v>4589.8044006590007</v>
      </c>
      <c r="R170" s="34">
        <f t="shared" si="50"/>
        <v>4589.8044006590007</v>
      </c>
      <c r="S170" s="33">
        <f t="shared" si="51"/>
        <v>0</v>
      </c>
      <c r="T170" s="35">
        <f t="shared" si="52"/>
        <v>0</v>
      </c>
      <c r="U170" s="31">
        <f t="shared" si="53"/>
        <v>0</v>
      </c>
      <c r="V170" s="30" t="e">
        <f t="shared" si="54"/>
        <v>#DIV/0!</v>
      </c>
      <c r="W170" s="34" t="e">
        <f t="shared" si="55"/>
        <v>#DIV/0!</v>
      </c>
      <c r="X170" s="33">
        <f t="shared" si="56"/>
        <v>0</v>
      </c>
      <c r="Y170" s="35">
        <f t="shared" si="57"/>
        <v>0</v>
      </c>
      <c r="Z170" s="30">
        <f t="shared" si="58"/>
        <v>46180.95453159626</v>
      </c>
      <c r="AA170" s="35">
        <f>IF(C170&lt;C$13,0,(IF(VLOOKUP(C$7,profiel!$A$3:$F$297,2,FALSE)&gt;4,VLOOKUP($C$7,profiel!$A$3:$F$297,3,FALSE),IF(B$9="flens loodrecht op gevel",(VLOOKUP(C$7,profiel!$A$3:$F$297,6,FALSE)-2*VLOOKUP(C$7,profiel!$A$3:$F$297,4,FALSE))/2,VLOOKUP(C$7,profiel!$A$3:$F$297,4,FALSE))))/1000*Z170*D$36)</f>
        <v>0</v>
      </c>
      <c r="AB170" s="30">
        <f t="shared" si="61"/>
        <v>46180.95453159626</v>
      </c>
      <c r="AC170" s="35">
        <f t="shared" si="59"/>
        <v>9236.1909063192525</v>
      </c>
      <c r="AD170" s="32">
        <f t="shared" si="60"/>
        <v>1.0985830218451431</v>
      </c>
      <c r="AE170" s="32">
        <f t="shared" si="70"/>
        <v>108.05606639641215</v>
      </c>
      <c r="AF170" s="204">
        <f t="shared" si="71"/>
        <v>491.59562579933271</v>
      </c>
    </row>
    <row r="171" spans="1:32" ht="12" customHeight="1" x14ac:dyDescent="0.15">
      <c r="A171" s="199">
        <f t="shared" si="36"/>
        <v>108.05606639641215</v>
      </c>
      <c r="B171" s="38">
        <f t="shared" si="37"/>
        <v>610</v>
      </c>
      <c r="C171" s="200">
        <f t="shared" si="67"/>
        <v>10.166666666666666</v>
      </c>
      <c r="D171" s="36">
        <f t="shared" si="68"/>
        <v>680.87361599630106</v>
      </c>
      <c r="E171" s="36">
        <f t="shared" si="69"/>
        <v>662.47750445886231</v>
      </c>
      <c r="F171" s="37">
        <f t="shared" si="38"/>
        <v>0.26187066481851101</v>
      </c>
      <c r="G171" s="42">
        <f t="shared" si="39"/>
        <v>4596.8776172526677</v>
      </c>
      <c r="H171" s="43">
        <f t="shared" si="40"/>
        <v>4596.8776172526677</v>
      </c>
      <c r="I171" s="42">
        <f t="shared" si="41"/>
        <v>0</v>
      </c>
      <c r="J171" s="44">
        <f t="shared" si="42"/>
        <v>0</v>
      </c>
      <c r="K171" s="216">
        <f t="shared" si="43"/>
        <v>0.24877713157758546</v>
      </c>
      <c r="L171" s="42">
        <f t="shared" si="44"/>
        <v>4618.5517343312567</v>
      </c>
      <c r="M171" s="43">
        <f t="shared" si="45"/>
        <v>4387.6241476146943</v>
      </c>
      <c r="N171" s="42">
        <f t="shared" si="46"/>
        <v>0</v>
      </c>
      <c r="O171" s="44">
        <f t="shared" si="47"/>
        <v>0</v>
      </c>
      <c r="P171" s="37">
        <f t="shared" si="48"/>
        <v>0.26187066481851101</v>
      </c>
      <c r="Q171" s="42">
        <f t="shared" si="49"/>
        <v>4596.8776172526677</v>
      </c>
      <c r="R171" s="43">
        <f t="shared" si="50"/>
        <v>4596.8776172526677</v>
      </c>
      <c r="S171" s="42">
        <f t="shared" si="51"/>
        <v>0</v>
      </c>
      <c r="T171" s="44">
        <f t="shared" si="52"/>
        <v>0</v>
      </c>
      <c r="U171" s="37">
        <f t="shared" si="53"/>
        <v>0</v>
      </c>
      <c r="V171" s="42" t="e">
        <f t="shared" si="54"/>
        <v>#DIV/0!</v>
      </c>
      <c r="W171" s="43" t="e">
        <f t="shared" si="55"/>
        <v>#DIV/0!</v>
      </c>
      <c r="X171" s="42">
        <f t="shared" si="56"/>
        <v>0</v>
      </c>
      <c r="Y171" s="44">
        <f t="shared" si="57"/>
        <v>0</v>
      </c>
      <c r="Z171" s="42">
        <f t="shared" si="58"/>
        <v>46341.861077231581</v>
      </c>
      <c r="AA171" s="44">
        <f>IF(C171&lt;C$13,0,(IF(VLOOKUP(C$7,profiel!$A$3:$F$297,2,FALSE)&gt;4,VLOOKUP($C$7,profiel!$A$3:$F$297,3,FALSE),IF(B$9="flens loodrecht op gevel",(VLOOKUP(C$7,profiel!$A$3:$F$297,6,FALSE)-2*VLOOKUP(C$7,profiel!$A$3:$F$297,4,FALSE))/2,VLOOKUP(C$7,profiel!$A$3:$F$297,4,FALSE))))/1000*Z171*D$36)</f>
        <v>0</v>
      </c>
      <c r="AB171" s="42">
        <f t="shared" si="61"/>
        <v>46341.861077231581</v>
      </c>
      <c r="AC171" s="44">
        <f t="shared" si="59"/>
        <v>9268.3722154463176</v>
      </c>
      <c r="AD171" s="41">
        <f t="shared" si="60"/>
        <v>1.0999411106236274</v>
      </c>
      <c r="AE171" s="41">
        <f t="shared" si="70"/>
        <v>109.15600750703578</v>
      </c>
      <c r="AF171" s="201">
        <f t="shared" si="71"/>
        <v>492.12851291977631</v>
      </c>
    </row>
    <row r="172" spans="1:32" ht="12" customHeight="1" x14ac:dyDescent="0.15">
      <c r="A172" s="202">
        <f t="shared" si="36"/>
        <v>109.15600750703578</v>
      </c>
      <c r="B172" s="54">
        <f t="shared" si="37"/>
        <v>615</v>
      </c>
      <c r="C172" s="133">
        <f t="shared" si="67"/>
        <v>10.25</v>
      </c>
      <c r="D172" s="30">
        <f t="shared" si="68"/>
        <v>682.08194186974549</v>
      </c>
      <c r="E172" s="30">
        <f t="shared" si="69"/>
        <v>662.93859579849016</v>
      </c>
      <c r="F172" s="31">
        <f t="shared" si="38"/>
        <v>0.26158710574635757</v>
      </c>
      <c r="G172" s="30">
        <f t="shared" si="39"/>
        <v>4603.7568308765749</v>
      </c>
      <c r="H172" s="34">
        <f t="shared" si="40"/>
        <v>4603.7568308765749</v>
      </c>
      <c r="I172" s="33">
        <f t="shared" si="41"/>
        <v>0</v>
      </c>
      <c r="J172" s="35">
        <f t="shared" si="42"/>
        <v>0</v>
      </c>
      <c r="K172" s="60">
        <f t="shared" si="43"/>
        <v>0.24850775045903967</v>
      </c>
      <c r="L172" s="30">
        <f t="shared" si="44"/>
        <v>4625.4115324886043</v>
      </c>
      <c r="M172" s="34">
        <f t="shared" si="45"/>
        <v>4394.1409558641744</v>
      </c>
      <c r="N172" s="33">
        <f t="shared" si="46"/>
        <v>0</v>
      </c>
      <c r="O172" s="35">
        <f t="shared" si="47"/>
        <v>0</v>
      </c>
      <c r="P172" s="31">
        <f t="shared" si="48"/>
        <v>0.26158710574635757</v>
      </c>
      <c r="Q172" s="30">
        <f t="shared" si="49"/>
        <v>4603.7568308765749</v>
      </c>
      <c r="R172" s="34">
        <f t="shared" si="50"/>
        <v>4603.7568308765749</v>
      </c>
      <c r="S172" s="33">
        <f t="shared" si="51"/>
        <v>0</v>
      </c>
      <c r="T172" s="35">
        <f t="shared" si="52"/>
        <v>0</v>
      </c>
      <c r="U172" s="31">
        <f t="shared" si="53"/>
        <v>0</v>
      </c>
      <c r="V172" s="30" t="e">
        <f t="shared" si="54"/>
        <v>#DIV/0!</v>
      </c>
      <c r="W172" s="34" t="e">
        <f t="shared" si="55"/>
        <v>#DIV/0!</v>
      </c>
      <c r="X172" s="33">
        <f t="shared" si="56"/>
        <v>0</v>
      </c>
      <c r="Y172" s="35">
        <f t="shared" si="57"/>
        <v>0</v>
      </c>
      <c r="Z172" s="30">
        <f t="shared" si="58"/>
        <v>46501.67683220742</v>
      </c>
      <c r="AA172" s="35">
        <f>IF(C172&lt;C$13,0,(IF(VLOOKUP(C$7,profiel!$A$3:$F$297,2,FALSE)&gt;4,VLOOKUP($C$7,profiel!$A$3:$F$297,3,FALSE),IF(B$9="flens loodrecht op gevel",(VLOOKUP(C$7,profiel!$A$3:$F$297,6,FALSE)-2*VLOOKUP(C$7,profiel!$A$3:$F$297,4,FALSE))/2,VLOOKUP(C$7,profiel!$A$3:$F$297,4,FALSE))))/1000*Z172*D$36)</f>
        <v>0</v>
      </c>
      <c r="AB172" s="30">
        <f t="shared" si="61"/>
        <v>46501.67683220742</v>
      </c>
      <c r="AC172" s="35">
        <f t="shared" si="59"/>
        <v>9300.3353664414844</v>
      </c>
      <c r="AD172" s="32">
        <f t="shared" si="60"/>
        <v>1.1012619992209582</v>
      </c>
      <c r="AE172" s="32">
        <f t="shared" si="70"/>
        <v>110.25726950625673</v>
      </c>
      <c r="AF172" s="204">
        <f t="shared" si="71"/>
        <v>492.65970551613657</v>
      </c>
    </row>
    <row r="173" spans="1:32" ht="12" customHeight="1" x14ac:dyDescent="0.15">
      <c r="A173" s="199">
        <f t="shared" si="36"/>
        <v>110.25726950625673</v>
      </c>
      <c r="B173" s="38">
        <f t="shared" si="37"/>
        <v>620</v>
      </c>
      <c r="C173" s="200">
        <f t="shared" si="67"/>
        <v>10.333333333333334</v>
      </c>
      <c r="D173" s="36">
        <f t="shared" si="68"/>
        <v>683.28060103267467</v>
      </c>
      <c r="E173" s="36">
        <f t="shared" si="69"/>
        <v>663.38755386503601</v>
      </c>
      <c r="F173" s="37">
        <f t="shared" si="38"/>
        <v>0.26130505886426031</v>
      </c>
      <c r="G173" s="42">
        <f t="shared" si="39"/>
        <v>4610.4459408518896</v>
      </c>
      <c r="H173" s="43">
        <f t="shared" si="40"/>
        <v>4610.4459408518896</v>
      </c>
      <c r="I173" s="42">
        <f t="shared" si="41"/>
        <v>0</v>
      </c>
      <c r="J173" s="44">
        <f t="shared" si="42"/>
        <v>0</v>
      </c>
      <c r="K173" s="216">
        <f t="shared" si="43"/>
        <v>0.24823980592104727</v>
      </c>
      <c r="L173" s="42">
        <f t="shared" si="44"/>
        <v>4632.0809769385005</v>
      </c>
      <c r="M173" s="43">
        <f t="shared" si="45"/>
        <v>4400.4769280915752</v>
      </c>
      <c r="N173" s="42">
        <f t="shared" si="46"/>
        <v>0</v>
      </c>
      <c r="O173" s="44">
        <f t="shared" si="47"/>
        <v>0</v>
      </c>
      <c r="P173" s="37">
        <f t="shared" si="48"/>
        <v>0.26130505886426031</v>
      </c>
      <c r="Q173" s="42">
        <f t="shared" si="49"/>
        <v>4610.4459408518896</v>
      </c>
      <c r="R173" s="43">
        <f t="shared" si="50"/>
        <v>4610.4459408518896</v>
      </c>
      <c r="S173" s="42">
        <f t="shared" si="51"/>
        <v>0</v>
      </c>
      <c r="T173" s="44">
        <f t="shared" si="52"/>
        <v>0</v>
      </c>
      <c r="U173" s="37">
        <f t="shared" si="53"/>
        <v>0</v>
      </c>
      <c r="V173" s="42" t="e">
        <f t="shared" si="54"/>
        <v>#DIV/0!</v>
      </c>
      <c r="W173" s="43" t="e">
        <f t="shared" si="55"/>
        <v>#DIV/0!</v>
      </c>
      <c r="X173" s="42">
        <f t="shared" si="56"/>
        <v>0</v>
      </c>
      <c r="Y173" s="44">
        <f t="shared" si="57"/>
        <v>0</v>
      </c>
      <c r="Z173" s="42">
        <f t="shared" si="58"/>
        <v>46660.414168938347</v>
      </c>
      <c r="AA173" s="44">
        <f>IF(C173&lt;C$13,0,(IF(VLOOKUP(C$7,profiel!$A$3:$F$297,2,FALSE)&gt;4,VLOOKUP($C$7,profiel!$A$3:$F$297,3,FALSE),IF(B$9="flens loodrecht op gevel",(VLOOKUP(C$7,profiel!$A$3:$F$297,6,FALSE)-2*VLOOKUP(C$7,profiel!$A$3:$F$297,4,FALSE))/2,VLOOKUP(C$7,profiel!$A$3:$F$297,4,FALSE))))/1000*Z173*D$36)</f>
        <v>0</v>
      </c>
      <c r="AB173" s="42">
        <f t="shared" si="61"/>
        <v>46660.414168938347</v>
      </c>
      <c r="AC173" s="44">
        <f t="shared" si="59"/>
        <v>9332.0828337876701</v>
      </c>
      <c r="AD173" s="41">
        <f t="shared" si="60"/>
        <v>1.1025465133941939</v>
      </c>
      <c r="AE173" s="41">
        <f t="shared" si="70"/>
        <v>111.35981601965092</v>
      </c>
      <c r="AF173" s="201">
        <f t="shared" si="71"/>
        <v>493.1891955749258</v>
      </c>
    </row>
    <row r="174" spans="1:32" ht="12" customHeight="1" x14ac:dyDescent="0.15">
      <c r="A174" s="202">
        <f t="shared" si="36"/>
        <v>111.35981601965092</v>
      </c>
      <c r="B174" s="54">
        <f t="shared" si="37"/>
        <v>625</v>
      </c>
      <c r="C174" s="133">
        <f t="shared" si="67"/>
        <v>10.416666666666666</v>
      </c>
      <c r="D174" s="30">
        <f t="shared" si="68"/>
        <v>684.46974692737365</v>
      </c>
      <c r="E174" s="30">
        <f t="shared" si="69"/>
        <v>663.82469793648875</v>
      </c>
      <c r="F174" s="31">
        <f t="shared" si="38"/>
        <v>0.26102452062007053</v>
      </c>
      <c r="G174" s="30">
        <f t="shared" si="39"/>
        <v>4616.9487382632251</v>
      </c>
      <c r="H174" s="34">
        <f t="shared" si="40"/>
        <v>4616.9487382632251</v>
      </c>
      <c r="I174" s="33">
        <f t="shared" si="41"/>
        <v>0</v>
      </c>
      <c r="J174" s="35">
        <f t="shared" si="42"/>
        <v>0</v>
      </c>
      <c r="K174" s="60">
        <f t="shared" si="43"/>
        <v>0.24797329458906697</v>
      </c>
      <c r="L174" s="30">
        <f t="shared" si="44"/>
        <v>4638.5638651989038</v>
      </c>
      <c r="M174" s="34">
        <f t="shared" si="45"/>
        <v>4406.6356719389587</v>
      </c>
      <c r="N174" s="33">
        <f t="shared" si="46"/>
        <v>0</v>
      </c>
      <c r="O174" s="35">
        <f t="shared" si="47"/>
        <v>0</v>
      </c>
      <c r="P174" s="31">
        <f t="shared" si="48"/>
        <v>0.26102452062007053</v>
      </c>
      <c r="Q174" s="30">
        <f t="shared" si="49"/>
        <v>4616.9487382632251</v>
      </c>
      <c r="R174" s="34">
        <f t="shared" si="50"/>
        <v>4616.9487382632251</v>
      </c>
      <c r="S174" s="33">
        <f t="shared" si="51"/>
        <v>0</v>
      </c>
      <c r="T174" s="35">
        <f t="shared" si="52"/>
        <v>0</v>
      </c>
      <c r="U174" s="31">
        <f t="shared" si="53"/>
        <v>0</v>
      </c>
      <c r="V174" s="30" t="e">
        <f t="shared" si="54"/>
        <v>#DIV/0!</v>
      </c>
      <c r="W174" s="34" t="e">
        <f t="shared" si="55"/>
        <v>#DIV/0!</v>
      </c>
      <c r="X174" s="33">
        <f t="shared" si="56"/>
        <v>0</v>
      </c>
      <c r="Y174" s="35">
        <f t="shared" si="57"/>
        <v>0</v>
      </c>
      <c r="Z174" s="30">
        <f t="shared" si="58"/>
        <v>46818.085198887289</v>
      </c>
      <c r="AA174" s="35">
        <f>IF(C174&lt;C$13,0,(IF(VLOOKUP(C$7,profiel!$A$3:$F$297,2,FALSE)&gt;4,VLOOKUP($C$7,profiel!$A$3:$F$297,3,FALSE),IF(B$9="flens loodrecht op gevel",(VLOOKUP(C$7,profiel!$A$3:$F$297,6,FALSE)-2*VLOOKUP(C$7,profiel!$A$3:$F$297,4,FALSE))/2,VLOOKUP(C$7,profiel!$A$3:$F$297,4,FALSE))))/1000*Z174*D$36)</f>
        <v>0</v>
      </c>
      <c r="AB174" s="30">
        <f t="shared" si="61"/>
        <v>46818.085198887289</v>
      </c>
      <c r="AC174" s="35">
        <f t="shared" si="59"/>
        <v>9363.6170397774567</v>
      </c>
      <c r="AD174" s="32">
        <f t="shared" si="60"/>
        <v>1.1037954549923159</v>
      </c>
      <c r="AE174" s="32">
        <f t="shared" si="70"/>
        <v>112.46361147464324</v>
      </c>
      <c r="AF174" s="204">
        <f t="shared" si="71"/>
        <v>493.71697588684367</v>
      </c>
    </row>
    <row r="175" spans="1:32" ht="12" customHeight="1" x14ac:dyDescent="0.15">
      <c r="A175" s="199">
        <f t="shared" si="36"/>
        <v>112.46361147464324</v>
      </c>
      <c r="B175" s="38">
        <f t="shared" si="37"/>
        <v>630</v>
      </c>
      <c r="C175" s="200">
        <f t="shared" si="67"/>
        <v>10.5</v>
      </c>
      <c r="D175" s="36">
        <f t="shared" si="68"/>
        <v>685.64952937143096</v>
      </c>
      <c r="E175" s="36">
        <f t="shared" si="69"/>
        <v>664.25033888927658</v>
      </c>
      <c r="F175" s="37">
        <f t="shared" si="38"/>
        <v>0.26074548706514034</v>
      </c>
      <c r="G175" s="42">
        <f t="shared" si="39"/>
        <v>4623.2689098769279</v>
      </c>
      <c r="H175" s="43">
        <f t="shared" si="40"/>
        <v>4623.2689098769279</v>
      </c>
      <c r="I175" s="42">
        <f t="shared" si="41"/>
        <v>0</v>
      </c>
      <c r="J175" s="44">
        <f t="shared" si="42"/>
        <v>0</v>
      </c>
      <c r="K175" s="216">
        <f t="shared" si="43"/>
        <v>0.24770821271188334</v>
      </c>
      <c r="L175" s="42">
        <f t="shared" si="44"/>
        <v>4644.8638902914736</v>
      </c>
      <c r="M175" s="43">
        <f t="shared" si="45"/>
        <v>4412.6206957769</v>
      </c>
      <c r="N175" s="42">
        <f t="shared" si="46"/>
        <v>0</v>
      </c>
      <c r="O175" s="44">
        <f t="shared" si="47"/>
        <v>0</v>
      </c>
      <c r="P175" s="37">
        <f t="shared" si="48"/>
        <v>0.26074548706514034</v>
      </c>
      <c r="Q175" s="42">
        <f t="shared" si="49"/>
        <v>4623.2689098769279</v>
      </c>
      <c r="R175" s="43">
        <f t="shared" si="50"/>
        <v>4623.2689098769279</v>
      </c>
      <c r="S175" s="42">
        <f t="shared" si="51"/>
        <v>0</v>
      </c>
      <c r="T175" s="44">
        <f t="shared" si="52"/>
        <v>0</v>
      </c>
      <c r="U175" s="37">
        <f t="shared" si="53"/>
        <v>0</v>
      </c>
      <c r="V175" s="42" t="e">
        <f t="shared" si="54"/>
        <v>#DIV/0!</v>
      </c>
      <c r="W175" s="43" t="e">
        <f t="shared" si="55"/>
        <v>#DIV/0!</v>
      </c>
      <c r="X175" s="42">
        <f t="shared" si="56"/>
        <v>0</v>
      </c>
      <c r="Y175" s="44">
        <f t="shared" si="57"/>
        <v>0</v>
      </c>
      <c r="Z175" s="42">
        <f t="shared" si="58"/>
        <v>46974.701779861738</v>
      </c>
      <c r="AA175" s="44">
        <f>IF(C175&lt;C$13,0,(IF(VLOOKUP(C$7,profiel!$A$3:$F$297,2,FALSE)&gt;4,VLOOKUP($C$7,profiel!$A$3:$F$297,3,FALSE),IF(B$9="flens loodrecht op gevel",(VLOOKUP(C$7,profiel!$A$3:$F$297,6,FALSE)-2*VLOOKUP(C$7,profiel!$A$3:$F$297,4,FALSE))/2,VLOOKUP(C$7,profiel!$A$3:$F$297,4,FALSE))))/1000*Z175*D$36)</f>
        <v>0</v>
      </c>
      <c r="AB175" s="42">
        <f t="shared" si="61"/>
        <v>46974.701779861738</v>
      </c>
      <c r="AC175" s="44">
        <f t="shared" si="59"/>
        <v>9394.9403559723469</v>
      </c>
      <c r="AD175" s="41">
        <f t="shared" si="60"/>
        <v>1.105009602775364</v>
      </c>
      <c r="AE175" s="41">
        <f t="shared" si="70"/>
        <v>113.56862107741861</v>
      </c>
      <c r="AF175" s="201">
        <f t="shared" si="71"/>
        <v>494.2430400228447</v>
      </c>
    </row>
    <row r="176" spans="1:32" ht="12" customHeight="1" x14ac:dyDescent="0.15">
      <c r="A176" s="202">
        <f t="shared" si="36"/>
        <v>113.56862107741861</v>
      </c>
      <c r="B176" s="54">
        <f t="shared" si="37"/>
        <v>635</v>
      </c>
      <c r="C176" s="133">
        <f t="shared" si="67"/>
        <v>10.583333333333334</v>
      </c>
      <c r="D176" s="30">
        <f t="shared" si="68"/>
        <v>686.82009467101307</v>
      </c>
      <c r="E176" s="30">
        <f t="shared" si="69"/>
        <v>664.66477941934727</v>
      </c>
      <c r="F176" s="31">
        <f t="shared" si="38"/>
        <v>0.26046795387142507</v>
      </c>
      <c r="G176" s="30">
        <f t="shared" si="39"/>
        <v>4629.4100418862881</v>
      </c>
      <c r="H176" s="34">
        <f t="shared" si="40"/>
        <v>4629.4100418862881</v>
      </c>
      <c r="I176" s="33">
        <f t="shared" si="41"/>
        <v>0</v>
      </c>
      <c r="J176" s="35">
        <f t="shared" si="42"/>
        <v>0</v>
      </c>
      <c r="K176" s="60">
        <f t="shared" si="43"/>
        <v>0.24744455617785382</v>
      </c>
      <c r="L176" s="30">
        <f t="shared" si="44"/>
        <v>4650.9846444920713</v>
      </c>
      <c r="M176" s="34">
        <f t="shared" si="45"/>
        <v>4418.4354122674677</v>
      </c>
      <c r="N176" s="33">
        <f t="shared" si="46"/>
        <v>0</v>
      </c>
      <c r="O176" s="35">
        <f t="shared" si="47"/>
        <v>0</v>
      </c>
      <c r="P176" s="31">
        <f t="shared" si="48"/>
        <v>0.26046795387142507</v>
      </c>
      <c r="Q176" s="30">
        <f t="shared" si="49"/>
        <v>4629.4100418862881</v>
      </c>
      <c r="R176" s="34">
        <f t="shared" si="50"/>
        <v>4629.4100418862881</v>
      </c>
      <c r="S176" s="33">
        <f t="shared" si="51"/>
        <v>0</v>
      </c>
      <c r="T176" s="35">
        <f t="shared" si="52"/>
        <v>0</v>
      </c>
      <c r="U176" s="31">
        <f t="shared" si="53"/>
        <v>0</v>
      </c>
      <c r="V176" s="30" t="e">
        <f t="shared" si="54"/>
        <v>#DIV/0!</v>
      </c>
      <c r="W176" s="34" t="e">
        <f t="shared" si="55"/>
        <v>#DIV/0!</v>
      </c>
      <c r="X176" s="33">
        <f t="shared" si="56"/>
        <v>0</v>
      </c>
      <c r="Y176" s="35">
        <f t="shared" si="57"/>
        <v>0</v>
      </c>
      <c r="Z176" s="30">
        <f t="shared" si="58"/>
        <v>47130.275523053177</v>
      </c>
      <c r="AA176" s="35">
        <f>IF(C176&lt;C$13,0,(IF(VLOOKUP(C$7,profiel!$A$3:$F$297,2,FALSE)&gt;4,VLOOKUP($C$7,profiel!$A$3:$F$297,3,FALSE),IF(B$9="flens loodrecht op gevel",(VLOOKUP(C$7,profiel!$A$3:$F$297,6,FALSE)-2*VLOOKUP(C$7,profiel!$A$3:$F$297,4,FALSE))/2,VLOOKUP(C$7,profiel!$A$3:$F$297,4,FALSE))))/1000*Z176*D$36)</f>
        <v>0</v>
      </c>
      <c r="AB176" s="30">
        <f t="shared" si="61"/>
        <v>47130.275523053177</v>
      </c>
      <c r="AC176" s="35">
        <f t="shared" si="59"/>
        <v>9426.0551046106357</v>
      </c>
      <c r="AD176" s="32">
        <f t="shared" si="60"/>
        <v>1.1061897131999057</v>
      </c>
      <c r="AE176" s="32">
        <f t="shared" si="70"/>
        <v>114.67481079061852</v>
      </c>
      <c r="AF176" s="204">
        <f t="shared" si="71"/>
        <v>494.76738231096755</v>
      </c>
    </row>
    <row r="177" spans="1:32" ht="12" customHeight="1" x14ac:dyDescent="0.15">
      <c r="A177" s="199">
        <f t="shared" si="36"/>
        <v>114.67481079061852</v>
      </c>
      <c r="B177" s="38">
        <f t="shared" si="37"/>
        <v>640</v>
      </c>
      <c r="C177" s="200">
        <f t="shared" si="67"/>
        <v>10.666666666666666</v>
      </c>
      <c r="D177" s="36">
        <f t="shared" si="68"/>
        <v>687.9815857297483</v>
      </c>
      <c r="E177" s="36">
        <f t="shared" si="69"/>
        <v>665.06831425743133</v>
      </c>
      <c r="F177" s="37">
        <f t="shared" si="38"/>
        <v>0.26019191634793737</v>
      </c>
      <c r="G177" s="42">
        <f t="shared" si="39"/>
        <v>4635.3756234924358</v>
      </c>
      <c r="H177" s="43">
        <f t="shared" si="40"/>
        <v>4635.3756234924358</v>
      </c>
      <c r="I177" s="42">
        <f t="shared" si="41"/>
        <v>0</v>
      </c>
      <c r="J177" s="44">
        <f t="shared" si="42"/>
        <v>0</v>
      </c>
      <c r="K177" s="216">
        <f t="shared" si="43"/>
        <v>0.24718232053054051</v>
      </c>
      <c r="L177" s="42">
        <f t="shared" si="44"/>
        <v>4656.9296229167794</v>
      </c>
      <c r="M177" s="43">
        <f t="shared" si="45"/>
        <v>4424.0831417709405</v>
      </c>
      <c r="N177" s="42">
        <f t="shared" si="46"/>
        <v>0</v>
      </c>
      <c r="O177" s="44">
        <f t="shared" si="47"/>
        <v>0</v>
      </c>
      <c r="P177" s="37">
        <f t="shared" si="48"/>
        <v>0.26019191634793737</v>
      </c>
      <c r="Q177" s="42">
        <f t="shared" si="49"/>
        <v>4635.3756234924358</v>
      </c>
      <c r="R177" s="43">
        <f t="shared" si="50"/>
        <v>4635.3756234924358</v>
      </c>
      <c r="S177" s="42">
        <f t="shared" si="51"/>
        <v>0</v>
      </c>
      <c r="T177" s="44">
        <f t="shared" si="52"/>
        <v>0</v>
      </c>
      <c r="U177" s="37">
        <f t="shared" si="53"/>
        <v>0</v>
      </c>
      <c r="V177" s="42" t="e">
        <f t="shared" si="54"/>
        <v>#DIV/0!</v>
      </c>
      <c r="W177" s="43" t="e">
        <f t="shared" si="55"/>
        <v>#DIV/0!</v>
      </c>
      <c r="X177" s="42">
        <f t="shared" si="56"/>
        <v>0</v>
      </c>
      <c r="Y177" s="44">
        <f t="shared" si="57"/>
        <v>0</v>
      </c>
      <c r="Z177" s="42">
        <f t="shared" si="58"/>
        <v>47284.817799830838</v>
      </c>
      <c r="AA177" s="44">
        <f>IF(C177&lt;C$13,0,(IF(VLOOKUP(C$7,profiel!$A$3:$F$297,2,FALSE)&gt;4,VLOOKUP($C$7,profiel!$A$3:$F$297,3,FALSE),IF(B$9="flens loodrecht op gevel",(VLOOKUP(C$7,profiel!$A$3:$F$297,6,FALSE)-2*VLOOKUP(C$7,profiel!$A$3:$F$297,4,FALSE))/2,VLOOKUP(C$7,profiel!$A$3:$F$297,4,FALSE))))/1000*Z177*D$36)</f>
        <v>0</v>
      </c>
      <c r="AB177" s="42">
        <f t="shared" si="61"/>
        <v>47284.817799830838</v>
      </c>
      <c r="AC177" s="44">
        <f t="shared" si="59"/>
        <v>9456.9635599661669</v>
      </c>
      <c r="AD177" s="41">
        <f t="shared" si="60"/>
        <v>1.1073365211724664</v>
      </c>
      <c r="AE177" s="41">
        <f t="shared" si="70"/>
        <v>115.78214731179099</v>
      </c>
      <c r="AF177" s="201">
        <f t="shared" si="71"/>
        <v>495.28999781389598</v>
      </c>
    </row>
    <row r="178" spans="1:32" ht="12" customHeight="1" x14ac:dyDescent="0.15">
      <c r="A178" s="202">
        <f t="shared" ref="A178:A241" si="72">AE177</f>
        <v>115.78214731179099</v>
      </c>
      <c r="B178" s="54">
        <f t="shared" ref="B178:B241" si="73">B177+D$36</f>
        <v>645</v>
      </c>
      <c r="C178" s="133">
        <f t="shared" si="67"/>
        <v>10.75</v>
      </c>
      <c r="D178" s="30">
        <f t="shared" si="68"/>
        <v>689.13414215342334</v>
      </c>
      <c r="E178" s="30">
        <f t="shared" si="69"/>
        <v>665.4612303786414</v>
      </c>
      <c r="F178" s="31">
        <f t="shared" ref="F178:F241" si="74">IF($C$16="onbeschermd","--",$L$16*$L$17*$F$17/1000*$I$16*((100-$C$17)/100)/($AF177*$D$37*$C$8))</f>
        <v>0.25991736945658023</v>
      </c>
      <c r="G178" s="30">
        <f t="shared" ref="G178:G241" si="75">IF($C$16="onbeschermd",$D$35*($D178-$AE177)+$D$33*$D$32*$D$34*(($D178+273)^4-($AE177+273)^4),$I$18/($F$17/1000)*($D178-$AE177)/(1+F178/3)-(EXP(F178/10)-1)*($D178-$D177)*$AF177*$D$37*$C$8/($I$16*((100-$C$17)/100)*$D$36))</f>
        <v>4641.169050329273</v>
      </c>
      <c r="H178" s="34">
        <f t="shared" ref="H178:H241" si="76">IF($C$16="onbeschermd",G178*$I$17*$I$16*$D$36,G178*$I$17*$I$16*((100-$C$17)/100)*$D$36)</f>
        <v>4641.169050329273</v>
      </c>
      <c r="I178" s="33">
        <f t="shared" ref="I178:I241" si="77">IF(OR($C$17=0,$C$16="onbeschermd"),0,$D$35*($D178-$AE177)+$D$33*$D$32*$D$34*(($D178+273)^4-($AE177+273)^4))</f>
        <v>0</v>
      </c>
      <c r="J178" s="35">
        <f t="shared" ref="J178:J241" si="78">IF($C$16="onbeschermd",0,I178*$I$17*$I$16*($C$17/100)*$D$36)</f>
        <v>0</v>
      </c>
      <c r="K178" s="60">
        <f t="shared" ref="K178:K241" si="79">IF($C$19="onbeschermd","--",$L$19*$L$20*$F$20/1000*$I$19*((100-$C$20)/100)/($AF177*$D$37*$C$8))</f>
        <v>0.24692150098375124</v>
      </c>
      <c r="L178" s="30">
        <f t="shared" ref="L178:L241" si="80">IF($C$19="onbeschermd",$D$35*($D178-$AE177)+$D$33*$D$32*$D$34*(($D178+273)^4-($AE177+273)^4),$I$21/($F$20/1000)*($D178-$AE177)/(1+K178/3)-(EXP($K178/10)-1)*(D178-$D177)*$AF177*$D$37*$C$8/($I$19*((100-$C$20)/100)*$D$36))</f>
        <v>4662.7022269517984</v>
      </c>
      <c r="M178" s="34">
        <f t="shared" ref="M178:M241" si="81">IF($C$19="onbeschermd",L178*$I$20*$I$19*$D$36,L178*$I$20*$I$19*((100-$C$20)/100)*$D$36)</f>
        <v>4429.5671156042081</v>
      </c>
      <c r="N178" s="33">
        <f t="shared" ref="N178:N241" si="82">IF(OR($C$20=0,$C$19="onbeschermd"),0,$D$35*($D178-$AE177)+$D$33*$D$32*$D$34*(($D178+273)^4-($AE177+273)^4))</f>
        <v>0</v>
      </c>
      <c r="O178" s="35">
        <f t="shared" ref="O178:O241" si="83">IF($C$19="onbeschermd",0,N178*$I$20*$I$19*($C$20/100)*$D$36)</f>
        <v>0</v>
      </c>
      <c r="P178" s="31">
        <f t="shared" ref="P178:P241" si="84">IF($C$22="onbeschermd","--",$L$22*$L$23*$F$23/1000*$I$22*((100-$C$23)/100)/($AF177*$D$37*$C$8))</f>
        <v>0.25991736945658023</v>
      </c>
      <c r="Q178" s="30">
        <f t="shared" ref="Q178:Q241" si="85">IF($C$22="onbeschermd",$D$35*($D178-$AE177)+$D$33*$D$32*$D$34*(($D178+273)^4-($AE177+273)^4),$I$24/($F$23/1000)*($D178-$AE177)/(1+P178/3)-(EXP(P178/10)-1)*($D178-$D177)*$AF177*$D$37*$C$8/($I$22*((100-$C$23)/100)*$D$36))</f>
        <v>4641.169050329273</v>
      </c>
      <c r="R178" s="34">
        <f t="shared" ref="R178:R241" si="86">IF($C$22="onbeschermd",Q178*$I$23*$I$22*$D$36,Q178*$I$23*$I$22*((100-$C$23)/100)*$D$36)</f>
        <v>4641.169050329273</v>
      </c>
      <c r="S178" s="33">
        <f t="shared" ref="S178:S241" si="87">IF(OR($C$23=0,$C$22="onbeschermd"),0,$D$35*($D178-$AE177)+$D$33*$D$32*$D$34*(($D178+273)^4-($AE177+273)^4))</f>
        <v>0</v>
      </c>
      <c r="T178" s="35">
        <f t="shared" ref="T178:T241" si="88">IF($C$22="onbeschermd",0,S178*$I$23*$I$22*($C$23/100)*$D$36)</f>
        <v>0</v>
      </c>
      <c r="U178" s="31">
        <f t="shared" ref="U178:U241" si="89">IF($C$25="onbeschermd","--",$L$25*$L$26*$F$26/1000*$I$25*((100-$C$26)/100)/($AF177*$D$37*$C$8))</f>
        <v>0</v>
      </c>
      <c r="V178" s="30" t="e">
        <f t="shared" ref="V178:V241" si="90">IF($C$25="onbeschermd",$D$35*($D178-$AE177)+$D$33*$D$32*$D$34*(($D178+273)^4-($AE177+273)^4),$I$27/($F$26/1000)*($D178-$AE177)/(1+U178/3)-(EXP(U178/10)-1)*($D178-$D177)*$AF177*$D$37*$C$8/($I$25*((100-$C$26)/100)*$D$36))</f>
        <v>#DIV/0!</v>
      </c>
      <c r="W178" s="34" t="e">
        <f t="shared" ref="W178:W241" si="91">IF($C$25="onbeschermd",V178*$I$26*$I$25*$D$36,V178*$I$26*$I$25*((100-$C$26)/100)*$D$36)</f>
        <v>#DIV/0!</v>
      </c>
      <c r="X178" s="33">
        <f t="shared" ref="X178:X241" si="92">IF(OR($C$26=0,$C$25="onbeschermd"),0,$D$35*($D178-$AE177)+$D$33*$D$32*$D$34*(($D178+273)^4-($AE177+273)^4))</f>
        <v>0</v>
      </c>
      <c r="Y178" s="35">
        <f t="shared" ref="Y178:Y241" si="93">IF($C$25="onbeschermd",0,X178*$I$26*$I$25*($C$26/100)*$D$36)</f>
        <v>0</v>
      </c>
      <c r="Z178" s="30">
        <f t="shared" ref="Z178:Z241" si="94">IF(C178&lt;C$13,$D$35*($D178-$AE177)+$D$33*$D$32*$D$34*(($D178+273)^4-($AE177+273)^4),$D$35*($E178-$AE177)+$D$33*$D$32*$D$34*(($E178+273)^4-($AE177+273)^4))</f>
        <v>47438.339748300277</v>
      </c>
      <c r="AA178" s="35">
        <f>IF(C178&lt;C$13,0,(IF(VLOOKUP(C$7,profiel!$A$3:$F$297,2,FALSE)&gt;4,VLOOKUP($C$7,profiel!$A$3:$F$297,3,FALSE),IF(B$9="flens loodrecht op gevel",(VLOOKUP(C$7,profiel!$A$3:$F$297,6,FALSE)-2*VLOOKUP(C$7,profiel!$A$3:$F$297,4,FALSE))/2,VLOOKUP(C$7,profiel!$A$3:$F$297,4,FALSE))))/1000*Z178*D$36)</f>
        <v>0</v>
      </c>
      <c r="AB178" s="30">
        <f t="shared" si="61"/>
        <v>47438.339748300277</v>
      </c>
      <c r="AC178" s="35">
        <f t="shared" ref="AC178:AC241" si="95">AB178*2*C$14/1000*$D$36</f>
        <v>9487.6679496600555</v>
      </c>
      <c r="AD178" s="32">
        <f t="shared" ref="AD178:AD241" si="96">IF($C$14&gt;30,MAX((H178+J178+M178+O178+R178+T178+W178+Y178)/(AF177*D$37*C$8),0),MAX((H178+J178+M178+O178+R178+T178+AA178+AC178)/(AF177*D$37*C$8),0))</f>
        <v>1.1084507407724493</v>
      </c>
      <c r="AE178" s="32">
        <f t="shared" si="70"/>
        <v>116.89059805256345</v>
      </c>
      <c r="AF178" s="204">
        <f t="shared" si="71"/>
        <v>495.81088230722554</v>
      </c>
    </row>
    <row r="179" spans="1:32" ht="12" customHeight="1" x14ac:dyDescent="0.15">
      <c r="A179" s="199">
        <f t="shared" si="72"/>
        <v>116.89059805256345</v>
      </c>
      <c r="B179" s="38">
        <f t="shared" si="73"/>
        <v>650</v>
      </c>
      <c r="C179" s="200">
        <f t="shared" si="67"/>
        <v>10.833333333333334</v>
      </c>
      <c r="D179" s="36">
        <f t="shared" si="68"/>
        <v>690.2779003506829</v>
      </c>
      <c r="E179" s="36">
        <f t="shared" si="69"/>
        <v>665.84380720655463</v>
      </c>
      <c r="F179" s="37">
        <f t="shared" si="74"/>
        <v>0.25964430782738218</v>
      </c>
      <c r="G179" s="42">
        <f t="shared" si="75"/>
        <v>4646.7936277412991</v>
      </c>
      <c r="H179" s="43">
        <f t="shared" si="76"/>
        <v>4646.7936277412991</v>
      </c>
      <c r="I179" s="42">
        <f t="shared" si="77"/>
        <v>0</v>
      </c>
      <c r="J179" s="44">
        <f t="shared" si="78"/>
        <v>0</v>
      </c>
      <c r="K179" s="216">
        <f t="shared" si="79"/>
        <v>0.24666209243601309</v>
      </c>
      <c r="L179" s="42">
        <f t="shared" si="80"/>
        <v>4668.3057675360678</v>
      </c>
      <c r="M179" s="43">
        <f t="shared" si="81"/>
        <v>4434.8904791592649</v>
      </c>
      <c r="N179" s="42">
        <f t="shared" si="82"/>
        <v>0</v>
      </c>
      <c r="O179" s="44">
        <f t="shared" si="83"/>
        <v>0</v>
      </c>
      <c r="P179" s="37">
        <f t="shared" si="84"/>
        <v>0.25964430782738218</v>
      </c>
      <c r="Q179" s="42">
        <f t="shared" si="85"/>
        <v>4646.7936277412991</v>
      </c>
      <c r="R179" s="43">
        <f t="shared" si="86"/>
        <v>4646.7936277412991</v>
      </c>
      <c r="S179" s="42">
        <f t="shared" si="87"/>
        <v>0</v>
      </c>
      <c r="T179" s="44">
        <f t="shared" si="88"/>
        <v>0</v>
      </c>
      <c r="U179" s="37">
        <f t="shared" si="89"/>
        <v>0</v>
      </c>
      <c r="V179" s="42" t="e">
        <f t="shared" si="90"/>
        <v>#DIV/0!</v>
      </c>
      <c r="W179" s="43" t="e">
        <f t="shared" si="91"/>
        <v>#DIV/0!</v>
      </c>
      <c r="X179" s="42">
        <f t="shared" si="92"/>
        <v>0</v>
      </c>
      <c r="Y179" s="44">
        <f t="shared" si="93"/>
        <v>0</v>
      </c>
      <c r="Z179" s="42">
        <f t="shared" si="94"/>
        <v>47590.852279636485</v>
      </c>
      <c r="AA179" s="44">
        <f>IF(C179&lt;C$13,0,(IF(VLOOKUP(C$7,profiel!$A$3:$F$297,2,FALSE)&gt;4,VLOOKUP($C$7,profiel!$A$3:$F$297,3,FALSE),IF(B$9="flens loodrecht op gevel",(VLOOKUP(C$7,profiel!$A$3:$F$297,6,FALSE)-2*VLOOKUP(C$7,profiel!$A$3:$F$297,4,FALSE))/2,VLOOKUP(C$7,profiel!$A$3:$F$297,4,FALSE))))/1000*Z179*D$36)</f>
        <v>0</v>
      </c>
      <c r="AB179" s="42">
        <f t="shared" ref="AB179:AB242" si="97">$D$35*($D179-$AE178)+$D$33*$D$32*$D$34*(($D179+273)^4-($AE178+273)^4)</f>
        <v>47590.852279636485</v>
      </c>
      <c r="AC179" s="44">
        <f t="shared" si="95"/>
        <v>9518.1704559272985</v>
      </c>
      <c r="AD179" s="41">
        <f t="shared" si="96"/>
        <v>1.1095330659461391</v>
      </c>
      <c r="AE179" s="41">
        <f t="shared" si="70"/>
        <v>118.00013111850959</v>
      </c>
      <c r="AF179" s="201">
        <f t="shared" si="71"/>
        <v>496.33003225840889</v>
      </c>
    </row>
    <row r="180" spans="1:32" ht="12" customHeight="1" x14ac:dyDescent="0.15">
      <c r="A180" s="202">
        <f t="shared" si="72"/>
        <v>118.00013111850959</v>
      </c>
      <c r="B180" s="54">
        <f t="shared" si="73"/>
        <v>655</v>
      </c>
      <c r="C180" s="133">
        <f t="shared" si="67"/>
        <v>10.916666666666666</v>
      </c>
      <c r="D180" s="30">
        <f t="shared" si="68"/>
        <v>691.41299362991515</v>
      </c>
      <c r="E180" s="30">
        <f t="shared" si="69"/>
        <v>666.21631681192662</v>
      </c>
      <c r="F180" s="31">
        <f t="shared" si="74"/>
        <v>0.25937272577315851</v>
      </c>
      <c r="G180" s="30">
        <f t="shared" si="75"/>
        <v>4652.2525739208513</v>
      </c>
      <c r="H180" s="34">
        <f t="shared" si="76"/>
        <v>4652.2525739208513</v>
      </c>
      <c r="I180" s="33">
        <f t="shared" si="77"/>
        <v>0</v>
      </c>
      <c r="J180" s="35">
        <f t="shared" si="78"/>
        <v>0</v>
      </c>
      <c r="K180" s="60">
        <f t="shared" si="79"/>
        <v>0.2464040894845006</v>
      </c>
      <c r="L180" s="30">
        <f t="shared" si="80"/>
        <v>4673.7434683031215</v>
      </c>
      <c r="M180" s="34">
        <f t="shared" si="81"/>
        <v>4440.0562948879651</v>
      </c>
      <c r="N180" s="33">
        <f t="shared" si="82"/>
        <v>0</v>
      </c>
      <c r="O180" s="35">
        <f t="shared" si="83"/>
        <v>0</v>
      </c>
      <c r="P180" s="31">
        <f t="shared" si="84"/>
        <v>0.25937272577315851</v>
      </c>
      <c r="Q180" s="30">
        <f t="shared" si="85"/>
        <v>4652.2525739208513</v>
      </c>
      <c r="R180" s="34">
        <f t="shared" si="86"/>
        <v>4652.2525739208513</v>
      </c>
      <c r="S180" s="33">
        <f t="shared" si="87"/>
        <v>0</v>
      </c>
      <c r="T180" s="35">
        <f t="shared" si="88"/>
        <v>0</v>
      </c>
      <c r="U180" s="31">
        <f t="shared" si="89"/>
        <v>0</v>
      </c>
      <c r="V180" s="30" t="e">
        <f t="shared" si="90"/>
        <v>#DIV/0!</v>
      </c>
      <c r="W180" s="34" t="e">
        <f t="shared" si="91"/>
        <v>#DIV/0!</v>
      </c>
      <c r="X180" s="33">
        <f t="shared" si="92"/>
        <v>0</v>
      </c>
      <c r="Y180" s="35">
        <f t="shared" si="93"/>
        <v>0</v>
      </c>
      <c r="Z180" s="30">
        <f t="shared" si="94"/>
        <v>47742.366084201007</v>
      </c>
      <c r="AA180" s="35">
        <f>IF(C180&lt;C$13,0,(IF(VLOOKUP(C$7,profiel!$A$3:$F$297,2,FALSE)&gt;4,VLOOKUP($C$7,profiel!$A$3:$F$297,3,FALSE),IF(B$9="flens loodrecht op gevel",(VLOOKUP(C$7,profiel!$A$3:$F$297,6,FALSE)-2*VLOOKUP(C$7,profiel!$A$3:$F$297,4,FALSE))/2,VLOOKUP(C$7,profiel!$A$3:$F$297,4,FALSE))))/1000*Z180*D$36)</f>
        <v>0</v>
      </c>
      <c r="AB180" s="30">
        <f t="shared" si="97"/>
        <v>47742.366084201007</v>
      </c>
      <c r="AC180" s="35">
        <f t="shared" si="95"/>
        <v>9548.4732168402006</v>
      </c>
      <c r="AD180" s="32">
        <f t="shared" si="96"/>
        <v>1.1105841711730318</v>
      </c>
      <c r="AE180" s="32">
        <f t="shared" si="70"/>
        <v>119.11071528968262</v>
      </c>
      <c r="AF180" s="204">
        <f t="shared" si="71"/>
        <v>496.8474448063551</v>
      </c>
    </row>
    <row r="181" spans="1:32" ht="12" customHeight="1" x14ac:dyDescent="0.15">
      <c r="A181" s="199">
        <f t="shared" si="72"/>
        <v>119.11071528968262</v>
      </c>
      <c r="B181" s="38">
        <f t="shared" si="73"/>
        <v>660</v>
      </c>
      <c r="C181" s="200">
        <f t="shared" si="67"/>
        <v>11</v>
      </c>
      <c r="D181" s="36">
        <f t="shared" si="68"/>
        <v>692.53955229249493</v>
      </c>
      <c r="E181" s="36">
        <f t="shared" si="69"/>
        <v>666.57902410617442</v>
      </c>
      <c r="F181" s="37">
        <f t="shared" si="74"/>
        <v>0.2591026173036215</v>
      </c>
      <c r="G181" s="42">
        <f t="shared" si="75"/>
        <v>4657.5490229121087</v>
      </c>
      <c r="H181" s="43">
        <f t="shared" si="76"/>
        <v>4657.5490229121087</v>
      </c>
      <c r="I181" s="42">
        <f t="shared" si="77"/>
        <v>0</v>
      </c>
      <c r="J181" s="44">
        <f t="shared" si="78"/>
        <v>0</v>
      </c>
      <c r="K181" s="216">
        <f t="shared" si="79"/>
        <v>0.24614748643844042</v>
      </c>
      <c r="L181" s="42">
        <f t="shared" si="80"/>
        <v>4679.018468589622</v>
      </c>
      <c r="M181" s="43">
        <f t="shared" si="81"/>
        <v>4445.067545160141</v>
      </c>
      <c r="N181" s="42">
        <f t="shared" si="82"/>
        <v>0</v>
      </c>
      <c r="O181" s="44">
        <f t="shared" si="83"/>
        <v>0</v>
      </c>
      <c r="P181" s="37">
        <f t="shared" si="84"/>
        <v>0.2591026173036215</v>
      </c>
      <c r="Q181" s="42">
        <f t="shared" si="85"/>
        <v>4657.5490229121087</v>
      </c>
      <c r="R181" s="43">
        <f t="shared" si="86"/>
        <v>4657.5490229121087</v>
      </c>
      <c r="S181" s="42">
        <f t="shared" si="87"/>
        <v>0</v>
      </c>
      <c r="T181" s="44">
        <f t="shared" si="88"/>
        <v>0</v>
      </c>
      <c r="U181" s="37">
        <f t="shared" si="89"/>
        <v>0</v>
      </c>
      <c r="V181" s="42" t="e">
        <f t="shared" si="90"/>
        <v>#DIV/0!</v>
      </c>
      <c r="W181" s="43" t="e">
        <f t="shared" si="91"/>
        <v>#DIV/0!</v>
      </c>
      <c r="X181" s="42">
        <f t="shared" si="92"/>
        <v>0</v>
      </c>
      <c r="Y181" s="44">
        <f t="shared" si="93"/>
        <v>0</v>
      </c>
      <c r="Z181" s="42">
        <f t="shared" si="94"/>
        <v>47892.891637452274</v>
      </c>
      <c r="AA181" s="44">
        <f>IF(C181&lt;C$13,0,(IF(VLOOKUP(C$7,profiel!$A$3:$F$297,2,FALSE)&gt;4,VLOOKUP($C$7,profiel!$A$3:$F$297,3,FALSE),IF(B$9="flens loodrecht op gevel",(VLOOKUP(C$7,profiel!$A$3:$F$297,6,FALSE)-2*VLOOKUP(C$7,profiel!$A$3:$F$297,4,FALSE))/2,VLOOKUP(C$7,profiel!$A$3:$F$297,4,FALSE))))/1000*Z181*D$36)</f>
        <v>0</v>
      </c>
      <c r="AB181" s="42">
        <f t="shared" si="97"/>
        <v>47892.891637452274</v>
      </c>
      <c r="AC181" s="44">
        <f t="shared" si="95"/>
        <v>9578.5783274904534</v>
      </c>
      <c r="AD181" s="41">
        <f t="shared" si="96"/>
        <v>1.1116047121058461</v>
      </c>
      <c r="AE181" s="41">
        <f t="shared" si="70"/>
        <v>120.22232000178846</v>
      </c>
      <c r="AF181" s="201">
        <f t="shared" si="71"/>
        <v>497.36311774165898</v>
      </c>
    </row>
    <row r="182" spans="1:32" ht="12" customHeight="1" x14ac:dyDescent="0.15">
      <c r="A182" s="202">
        <f t="shared" si="72"/>
        <v>120.22232000178846</v>
      </c>
      <c r="B182" s="54">
        <f t="shared" si="73"/>
        <v>665</v>
      </c>
      <c r="C182" s="133">
        <f t="shared" si="67"/>
        <v>11.083333333333334</v>
      </c>
      <c r="D182" s="30">
        <f t="shared" si="68"/>
        <v>693.65770372254724</v>
      </c>
      <c r="E182" s="30">
        <f t="shared" si="69"/>
        <v>666.93218702976992</v>
      </c>
      <c r="F182" s="31">
        <f t="shared" si="74"/>
        <v>0.25883397613895981</v>
      </c>
      <c r="G182" s="30">
        <f t="shared" si="75"/>
        <v>4662.6860274889659</v>
      </c>
      <c r="H182" s="34">
        <f t="shared" si="76"/>
        <v>4662.6860274889659</v>
      </c>
      <c r="I182" s="33">
        <f t="shared" si="77"/>
        <v>0</v>
      </c>
      <c r="J182" s="35">
        <f t="shared" si="78"/>
        <v>0</v>
      </c>
      <c r="K182" s="60">
        <f t="shared" si="79"/>
        <v>0.24589227733201183</v>
      </c>
      <c r="L182" s="30">
        <f t="shared" si="80"/>
        <v>4684.1338263175585</v>
      </c>
      <c r="M182" s="34">
        <f t="shared" si="81"/>
        <v>4449.9271350016807</v>
      </c>
      <c r="N182" s="33">
        <f t="shared" si="82"/>
        <v>0</v>
      </c>
      <c r="O182" s="35">
        <f t="shared" si="83"/>
        <v>0</v>
      </c>
      <c r="P182" s="31">
        <f t="shared" si="84"/>
        <v>0.25883397613895981</v>
      </c>
      <c r="Q182" s="30">
        <f t="shared" si="85"/>
        <v>4662.6860274889659</v>
      </c>
      <c r="R182" s="34">
        <f t="shared" si="86"/>
        <v>4662.6860274889659</v>
      </c>
      <c r="S182" s="33">
        <f t="shared" si="87"/>
        <v>0</v>
      </c>
      <c r="T182" s="35">
        <f t="shared" si="88"/>
        <v>0</v>
      </c>
      <c r="U182" s="31">
        <f t="shared" si="89"/>
        <v>0</v>
      </c>
      <c r="V182" s="30" t="e">
        <f t="shared" si="90"/>
        <v>#DIV/0!</v>
      </c>
      <c r="W182" s="34" t="e">
        <f t="shared" si="91"/>
        <v>#DIV/0!</v>
      </c>
      <c r="X182" s="33">
        <f t="shared" si="92"/>
        <v>0</v>
      </c>
      <c r="Y182" s="35">
        <f t="shared" si="93"/>
        <v>0</v>
      </c>
      <c r="Z182" s="30">
        <f t="shared" si="94"/>
        <v>48042.439205657218</v>
      </c>
      <c r="AA182" s="35">
        <f>IF(C182&lt;C$13,0,(IF(VLOOKUP(C$7,profiel!$A$3:$F$297,2,FALSE)&gt;4,VLOOKUP($C$7,profiel!$A$3:$F$297,3,FALSE),IF(B$9="flens loodrecht op gevel",(VLOOKUP(C$7,profiel!$A$3:$F$297,6,FALSE)-2*VLOOKUP(C$7,profiel!$A$3:$F$297,4,FALSE))/2,VLOOKUP(C$7,profiel!$A$3:$F$297,4,FALSE))))/1000*Z182*D$36)</f>
        <v>0</v>
      </c>
      <c r="AB182" s="30">
        <f t="shared" si="97"/>
        <v>48042.439205657218</v>
      </c>
      <c r="AC182" s="35">
        <f t="shared" si="95"/>
        <v>9608.4878411314439</v>
      </c>
      <c r="AD182" s="32">
        <f t="shared" si="96"/>
        <v>1.1125953261854995</v>
      </c>
      <c r="AE182" s="32">
        <f t="shared" si="70"/>
        <v>121.33491532797396</v>
      </c>
      <c r="AF182" s="204">
        <f t="shared" si="71"/>
        <v>497.87704948743749</v>
      </c>
    </row>
    <row r="183" spans="1:32" ht="12" customHeight="1" x14ac:dyDescent="0.15">
      <c r="A183" s="199">
        <f t="shared" si="72"/>
        <v>121.33491532797396</v>
      </c>
      <c r="B183" s="38">
        <f t="shared" si="73"/>
        <v>670</v>
      </c>
      <c r="C183" s="200">
        <f t="shared" si="67"/>
        <v>11.166666666666666</v>
      </c>
      <c r="D183" s="36">
        <f t="shared" si="68"/>
        <v>694.76757247338639</v>
      </c>
      <c r="E183" s="36">
        <f t="shared" si="69"/>
        <v>667.27605673567473</v>
      </c>
      <c r="F183" s="37">
        <f t="shared" si="74"/>
        <v>0.25856679572290964</v>
      </c>
      <c r="G183" s="42">
        <f t="shared" si="75"/>
        <v>4667.6665619122923</v>
      </c>
      <c r="H183" s="43">
        <f t="shared" si="76"/>
        <v>4667.6665619122923</v>
      </c>
      <c r="I183" s="42">
        <f t="shared" si="77"/>
        <v>0</v>
      </c>
      <c r="J183" s="44">
        <f t="shared" si="78"/>
        <v>0</v>
      </c>
      <c r="K183" s="216">
        <f t="shared" si="79"/>
        <v>0.24563845593676417</v>
      </c>
      <c r="L183" s="42">
        <f t="shared" si="80"/>
        <v>4689.092520755692</v>
      </c>
      <c r="M183" s="43">
        <f t="shared" si="81"/>
        <v>4454.6378947179073</v>
      </c>
      <c r="N183" s="42">
        <f t="shared" si="82"/>
        <v>0</v>
      </c>
      <c r="O183" s="44">
        <f t="shared" si="83"/>
        <v>0</v>
      </c>
      <c r="P183" s="37">
        <f t="shared" si="84"/>
        <v>0.25856679572290964</v>
      </c>
      <c r="Q183" s="42">
        <f t="shared" si="85"/>
        <v>4667.6665619122923</v>
      </c>
      <c r="R183" s="43">
        <f t="shared" si="86"/>
        <v>4667.6665619122923</v>
      </c>
      <c r="S183" s="42">
        <f t="shared" si="87"/>
        <v>0</v>
      </c>
      <c r="T183" s="44">
        <f t="shared" si="88"/>
        <v>0</v>
      </c>
      <c r="U183" s="37">
        <f t="shared" si="89"/>
        <v>0</v>
      </c>
      <c r="V183" s="42" t="e">
        <f t="shared" si="90"/>
        <v>#DIV/0!</v>
      </c>
      <c r="W183" s="43" t="e">
        <f t="shared" si="91"/>
        <v>#DIV/0!</v>
      </c>
      <c r="X183" s="42">
        <f t="shared" si="92"/>
        <v>0</v>
      </c>
      <c r="Y183" s="44">
        <f t="shared" si="93"/>
        <v>0</v>
      </c>
      <c r="Z183" s="42">
        <f t="shared" si="94"/>
        <v>48191.018851412722</v>
      </c>
      <c r="AA183" s="44">
        <f>IF(C183&lt;C$13,0,(IF(VLOOKUP(C$7,profiel!$A$3:$F$297,2,FALSE)&gt;4,VLOOKUP($C$7,profiel!$A$3:$F$297,3,FALSE),IF(B$9="flens loodrecht op gevel",(VLOOKUP(C$7,profiel!$A$3:$F$297,6,FALSE)-2*VLOOKUP(C$7,profiel!$A$3:$F$297,4,FALSE))/2,VLOOKUP(C$7,profiel!$A$3:$F$297,4,FALSE))))/1000*Z183*D$36)</f>
        <v>0</v>
      </c>
      <c r="AB183" s="42">
        <f t="shared" si="97"/>
        <v>48191.018851412722</v>
      </c>
      <c r="AC183" s="44">
        <f t="shared" si="95"/>
        <v>9638.2037702825455</v>
      </c>
      <c r="AD183" s="41">
        <f t="shared" si="96"/>
        <v>1.1135566332321225</v>
      </c>
      <c r="AE183" s="41">
        <f t="shared" si="70"/>
        <v>122.44847196120608</v>
      </c>
      <c r="AF183" s="201">
        <f t="shared" si="71"/>
        <v>498.38923908075157</v>
      </c>
    </row>
    <row r="184" spans="1:32" ht="12" customHeight="1" x14ac:dyDescent="0.15">
      <c r="A184" s="202">
        <f t="shared" si="72"/>
        <v>122.44847196120608</v>
      </c>
      <c r="B184" s="54">
        <f t="shared" si="73"/>
        <v>675</v>
      </c>
      <c r="C184" s="133">
        <f t="shared" si="67"/>
        <v>11.25</v>
      </c>
      <c r="D184" s="30">
        <f t="shared" si="68"/>
        <v>695.86928035077733</v>
      </c>
      <c r="E184" s="30">
        <f t="shared" si="69"/>
        <v>667.61087776794864</v>
      </c>
      <c r="F184" s="31">
        <f t="shared" si="74"/>
        <v>0.25830106923533513</v>
      </c>
      <c r="G184" s="30">
        <f t="shared" si="75"/>
        <v>4672.4935245729612</v>
      </c>
      <c r="H184" s="34">
        <f t="shared" si="76"/>
        <v>4672.4935245729612</v>
      </c>
      <c r="I184" s="33">
        <f t="shared" si="77"/>
        <v>0</v>
      </c>
      <c r="J184" s="35">
        <f t="shared" si="78"/>
        <v>0</v>
      </c>
      <c r="K184" s="60">
        <f t="shared" si="79"/>
        <v>0.24538601577356839</v>
      </c>
      <c r="L184" s="30">
        <f t="shared" si="80"/>
        <v>4693.8974551666888</v>
      </c>
      <c r="M184" s="34">
        <f t="shared" si="81"/>
        <v>4459.2025824083539</v>
      </c>
      <c r="N184" s="33">
        <f t="shared" si="82"/>
        <v>0</v>
      </c>
      <c r="O184" s="35">
        <f t="shared" si="83"/>
        <v>0</v>
      </c>
      <c r="P184" s="31">
        <f t="shared" si="84"/>
        <v>0.25830106923533513</v>
      </c>
      <c r="Q184" s="30">
        <f t="shared" si="85"/>
        <v>4672.4935245729612</v>
      </c>
      <c r="R184" s="34">
        <f t="shared" si="86"/>
        <v>4672.4935245729612</v>
      </c>
      <c r="S184" s="33">
        <f t="shared" si="87"/>
        <v>0</v>
      </c>
      <c r="T184" s="35">
        <f t="shared" si="88"/>
        <v>0</v>
      </c>
      <c r="U184" s="31">
        <f t="shared" si="89"/>
        <v>0</v>
      </c>
      <c r="V184" s="30" t="e">
        <f t="shared" si="90"/>
        <v>#DIV/0!</v>
      </c>
      <c r="W184" s="34" t="e">
        <f t="shared" si="91"/>
        <v>#DIV/0!</v>
      </c>
      <c r="X184" s="33">
        <f t="shared" si="92"/>
        <v>0</v>
      </c>
      <c r="Y184" s="35">
        <f t="shared" si="93"/>
        <v>0</v>
      </c>
      <c r="Z184" s="30">
        <f t="shared" si="94"/>
        <v>48338.64043898433</v>
      </c>
      <c r="AA184" s="35">
        <f>IF(C184&lt;C$13,0,(IF(VLOOKUP(C$7,profiel!$A$3:$F$297,2,FALSE)&gt;4,VLOOKUP($C$7,profiel!$A$3:$F$297,3,FALSE),IF(B$9="flens loodrecht op gevel",(VLOOKUP(C$7,profiel!$A$3:$F$297,6,FALSE)-2*VLOOKUP(C$7,profiel!$A$3:$F$297,4,FALSE))/2,VLOOKUP(C$7,profiel!$A$3:$F$297,4,FALSE))))/1000*Z184*D$36)</f>
        <v>0</v>
      </c>
      <c r="AB184" s="30">
        <f t="shared" si="97"/>
        <v>48338.64043898433</v>
      </c>
      <c r="AC184" s="35">
        <f t="shared" si="95"/>
        <v>9667.728087796866</v>
      </c>
      <c r="AD184" s="32">
        <f t="shared" si="96"/>
        <v>1.1144892360132739</v>
      </c>
      <c r="AE184" s="32">
        <f t="shared" si="70"/>
        <v>123.56296119721935</v>
      </c>
      <c r="AF184" s="204">
        <f t="shared" si="71"/>
        <v>498.89968615459065</v>
      </c>
    </row>
    <row r="185" spans="1:32" ht="12" customHeight="1" x14ac:dyDescent="0.15">
      <c r="A185" s="199">
        <f t="shared" si="72"/>
        <v>123.56296119721935</v>
      </c>
      <c r="B185" s="38">
        <f t="shared" si="73"/>
        <v>680</v>
      </c>
      <c r="C185" s="200">
        <f t="shared" si="67"/>
        <v>11.333333333333334</v>
      </c>
      <c r="D185" s="36">
        <f t="shared" si="68"/>
        <v>696.96294649315712</v>
      </c>
      <c r="E185" s="36">
        <f t="shared" si="69"/>
        <v>667.93688823565731</v>
      </c>
      <c r="F185" s="37">
        <f t="shared" si="74"/>
        <v>0.25803678960433973</v>
      </c>
      <c r="G185" s="42">
        <f t="shared" si="75"/>
        <v>4677.1697405267705</v>
      </c>
      <c r="H185" s="43">
        <f t="shared" si="76"/>
        <v>4677.1697405267705</v>
      </c>
      <c r="I185" s="42">
        <f t="shared" si="77"/>
        <v>0</v>
      </c>
      <c r="J185" s="44">
        <f t="shared" si="78"/>
        <v>0</v>
      </c>
      <c r="K185" s="216">
        <f t="shared" si="79"/>
        <v>0.24513495012412273</v>
      </c>
      <c r="L185" s="42">
        <f t="shared" si="80"/>
        <v>4698.5514593459538</v>
      </c>
      <c r="M185" s="43">
        <f t="shared" si="81"/>
        <v>4463.6238863786557</v>
      </c>
      <c r="N185" s="42">
        <f t="shared" si="82"/>
        <v>0</v>
      </c>
      <c r="O185" s="44">
        <f t="shared" si="83"/>
        <v>0</v>
      </c>
      <c r="P185" s="37">
        <f t="shared" si="84"/>
        <v>0.25803678960433973</v>
      </c>
      <c r="Q185" s="42">
        <f t="shared" si="85"/>
        <v>4677.1697405267705</v>
      </c>
      <c r="R185" s="43">
        <f t="shared" si="86"/>
        <v>4677.1697405267705</v>
      </c>
      <c r="S185" s="42">
        <f t="shared" si="87"/>
        <v>0</v>
      </c>
      <c r="T185" s="44">
        <f t="shared" si="88"/>
        <v>0</v>
      </c>
      <c r="U185" s="37">
        <f t="shared" si="89"/>
        <v>0</v>
      </c>
      <c r="V185" s="42" t="e">
        <f t="shared" si="90"/>
        <v>#DIV/0!</v>
      </c>
      <c r="W185" s="43" t="e">
        <f t="shared" si="91"/>
        <v>#DIV/0!</v>
      </c>
      <c r="X185" s="42">
        <f t="shared" si="92"/>
        <v>0</v>
      </c>
      <c r="Y185" s="44">
        <f t="shared" si="93"/>
        <v>0</v>
      </c>
      <c r="Z185" s="42">
        <f t="shared" si="94"/>
        <v>48485.313639469678</v>
      </c>
      <c r="AA185" s="44">
        <f>IF(C185&lt;C$13,0,(IF(VLOOKUP(C$7,profiel!$A$3:$F$297,2,FALSE)&gt;4,VLOOKUP($C$7,profiel!$A$3:$F$297,3,FALSE),IF(B$9="flens loodrecht op gevel",(VLOOKUP(C$7,profiel!$A$3:$F$297,6,FALSE)-2*VLOOKUP(C$7,profiel!$A$3:$F$297,4,FALSE))/2,VLOOKUP(C$7,profiel!$A$3:$F$297,4,FALSE))))/1000*Z185*D$36)</f>
        <v>0</v>
      </c>
      <c r="AB185" s="42">
        <f t="shared" si="97"/>
        <v>48485.313639469678</v>
      </c>
      <c r="AC185" s="44">
        <f t="shared" si="95"/>
        <v>9697.0627278939355</v>
      </c>
      <c r="AD185" s="41">
        <f t="shared" si="96"/>
        <v>1.1153937207904829</v>
      </c>
      <c r="AE185" s="41">
        <f t="shared" si="70"/>
        <v>124.67835491800983</v>
      </c>
      <c r="AF185" s="201">
        <f t="shared" si="71"/>
        <v>499.40839092040358</v>
      </c>
    </row>
    <row r="186" spans="1:32" ht="12" customHeight="1" x14ac:dyDescent="0.15">
      <c r="A186" s="202">
        <f t="shared" si="72"/>
        <v>124.67835491800983</v>
      </c>
      <c r="B186" s="54">
        <f t="shared" si="73"/>
        <v>685</v>
      </c>
      <c r="C186" s="133">
        <f t="shared" si="67"/>
        <v>11.416666666666666</v>
      </c>
      <c r="D186" s="30">
        <f t="shared" si="68"/>
        <v>698.04868744895123</v>
      </c>
      <c r="E186" s="30">
        <f t="shared" si="69"/>
        <v>668.25431998220529</v>
      </c>
      <c r="F186" s="31">
        <f t="shared" si="74"/>
        <v>0.25777394951792287</v>
      </c>
      <c r="G186" s="30">
        <f t="shared" si="75"/>
        <v>4681.6979639245692</v>
      </c>
      <c r="H186" s="34">
        <f t="shared" si="76"/>
        <v>4681.6979639245692</v>
      </c>
      <c r="I186" s="33">
        <f t="shared" si="77"/>
        <v>0</v>
      </c>
      <c r="J186" s="35">
        <f t="shared" si="78"/>
        <v>0</v>
      </c>
      <c r="K186" s="60">
        <f t="shared" si="79"/>
        <v>0.24488525204202674</v>
      </c>
      <c r="L186" s="30">
        <f t="shared" si="80"/>
        <v>4703.0572920556078</v>
      </c>
      <c r="M186" s="34">
        <f t="shared" si="81"/>
        <v>4467.9044274528278</v>
      </c>
      <c r="N186" s="33">
        <f t="shared" si="82"/>
        <v>0</v>
      </c>
      <c r="O186" s="35">
        <f t="shared" si="83"/>
        <v>0</v>
      </c>
      <c r="P186" s="31">
        <f t="shared" si="84"/>
        <v>0.25777394951792287</v>
      </c>
      <c r="Q186" s="30">
        <f t="shared" si="85"/>
        <v>4681.6979639245692</v>
      </c>
      <c r="R186" s="34">
        <f t="shared" si="86"/>
        <v>4681.6979639245692</v>
      </c>
      <c r="S186" s="33">
        <f t="shared" si="87"/>
        <v>0</v>
      </c>
      <c r="T186" s="35">
        <f t="shared" si="88"/>
        <v>0</v>
      </c>
      <c r="U186" s="31">
        <f t="shared" si="89"/>
        <v>0</v>
      </c>
      <c r="V186" s="30" t="e">
        <f t="shared" si="90"/>
        <v>#DIV/0!</v>
      </c>
      <c r="W186" s="34" t="e">
        <f t="shared" si="91"/>
        <v>#DIV/0!</v>
      </c>
      <c r="X186" s="33">
        <f t="shared" si="92"/>
        <v>0</v>
      </c>
      <c r="Y186" s="35">
        <f t="shared" si="93"/>
        <v>0</v>
      </c>
      <c r="Z186" s="30">
        <f t="shared" si="94"/>
        <v>48631.047935793686</v>
      </c>
      <c r="AA186" s="35">
        <f>IF(C186&lt;C$13,0,(IF(VLOOKUP(C$7,profiel!$A$3:$F$297,2,FALSE)&gt;4,VLOOKUP($C$7,profiel!$A$3:$F$297,3,FALSE),IF(B$9="flens loodrecht op gevel",(VLOOKUP(C$7,profiel!$A$3:$F$297,6,FALSE)-2*VLOOKUP(C$7,profiel!$A$3:$F$297,4,FALSE))/2,VLOOKUP(C$7,profiel!$A$3:$F$297,4,FALSE))))/1000*Z186*D$36)</f>
        <v>0</v>
      </c>
      <c r="AB186" s="30">
        <f t="shared" si="97"/>
        <v>48631.047935793686</v>
      </c>
      <c r="AC186" s="35">
        <f t="shared" si="95"/>
        <v>9726.2095871587389</v>
      </c>
      <c r="AD186" s="32">
        <f t="shared" si="96"/>
        <v>1.116270657844822</v>
      </c>
      <c r="AE186" s="32">
        <f t="shared" si="70"/>
        <v>125.79462557585465</v>
      </c>
      <c r="AF186" s="204">
        <f t="shared" si="71"/>
        <v>499.91535415115152</v>
      </c>
    </row>
    <row r="187" spans="1:32" ht="12" customHeight="1" x14ac:dyDescent="0.15">
      <c r="A187" s="199">
        <f t="shared" si="72"/>
        <v>125.79462557585465</v>
      </c>
      <c r="B187" s="38">
        <f t="shared" si="73"/>
        <v>690</v>
      </c>
      <c r="C187" s="200">
        <f t="shared" si="67"/>
        <v>11.5</v>
      </c>
      <c r="D187" s="36">
        <f t="shared" si="68"/>
        <v>699.12661725110763</v>
      </c>
      <c r="E187" s="36">
        <f t="shared" si="69"/>
        <v>668.56339875021126</v>
      </c>
      <c r="F187" s="37">
        <f t="shared" si="74"/>
        <v>0.2575125414352043</v>
      </c>
      <c r="G187" s="42">
        <f t="shared" si="75"/>
        <v>4686.0808803452155</v>
      </c>
      <c r="H187" s="43">
        <f t="shared" si="76"/>
        <v>4686.0808803452155</v>
      </c>
      <c r="I187" s="42">
        <f t="shared" si="77"/>
        <v>0</v>
      </c>
      <c r="J187" s="44">
        <f t="shared" si="78"/>
        <v>0</v>
      </c>
      <c r="K187" s="216">
        <f t="shared" si="79"/>
        <v>0.24463691436344406</v>
      </c>
      <c r="L187" s="42">
        <f t="shared" si="80"/>
        <v>4707.4176433611055</v>
      </c>
      <c r="M187" s="43">
        <f t="shared" si="81"/>
        <v>4472.0467611930499</v>
      </c>
      <c r="N187" s="42">
        <f t="shared" si="82"/>
        <v>0</v>
      </c>
      <c r="O187" s="44">
        <f t="shared" si="83"/>
        <v>0</v>
      </c>
      <c r="P187" s="37">
        <f t="shared" si="84"/>
        <v>0.2575125414352043</v>
      </c>
      <c r="Q187" s="42">
        <f t="shared" si="85"/>
        <v>4686.0808803452155</v>
      </c>
      <c r="R187" s="43">
        <f t="shared" si="86"/>
        <v>4686.0808803452155</v>
      </c>
      <c r="S187" s="42">
        <f t="shared" si="87"/>
        <v>0</v>
      </c>
      <c r="T187" s="44">
        <f t="shared" si="88"/>
        <v>0</v>
      </c>
      <c r="U187" s="37">
        <f t="shared" si="89"/>
        <v>0</v>
      </c>
      <c r="V187" s="42" t="e">
        <f t="shared" si="90"/>
        <v>#DIV/0!</v>
      </c>
      <c r="W187" s="43" t="e">
        <f t="shared" si="91"/>
        <v>#DIV/0!</v>
      </c>
      <c r="X187" s="42">
        <f t="shared" si="92"/>
        <v>0</v>
      </c>
      <c r="Y187" s="44">
        <f t="shared" si="93"/>
        <v>0</v>
      </c>
      <c r="Z187" s="42">
        <f t="shared" si="94"/>
        <v>48775.852627542175</v>
      </c>
      <c r="AA187" s="44">
        <f>IF(C187&lt;C$13,0,(IF(VLOOKUP(C$7,profiel!$A$3:$F$297,2,FALSE)&gt;4,VLOOKUP($C$7,profiel!$A$3:$F$297,3,FALSE),IF(B$9="flens loodrecht op gevel",(VLOOKUP(C$7,profiel!$A$3:$F$297,6,FALSE)-2*VLOOKUP(C$7,profiel!$A$3:$F$297,4,FALSE))/2,VLOOKUP(C$7,profiel!$A$3:$F$297,4,FALSE))))/1000*Z187*D$36)</f>
        <v>0</v>
      </c>
      <c r="AB187" s="42">
        <f t="shared" si="97"/>
        <v>48775.852627542175</v>
      </c>
      <c r="AC187" s="44">
        <f t="shared" si="95"/>
        <v>9755.1705255084344</v>
      </c>
      <c r="AD187" s="41">
        <f t="shared" si="96"/>
        <v>1.1171206019828313</v>
      </c>
      <c r="AE187" s="41">
        <f t="shared" si="70"/>
        <v>126.91174617783749</v>
      </c>
      <c r="AF187" s="201">
        <f t="shared" si="71"/>
        <v>500.42057716486926</v>
      </c>
    </row>
    <row r="188" spans="1:32" ht="12" customHeight="1" x14ac:dyDescent="0.15">
      <c r="A188" s="202">
        <f t="shared" si="72"/>
        <v>126.91174617783749</v>
      </c>
      <c r="B188" s="54">
        <f t="shared" si="73"/>
        <v>695</v>
      </c>
      <c r="C188" s="133">
        <f t="shared" si="67"/>
        <v>11.583333333333334</v>
      </c>
      <c r="D188" s="30">
        <f t="shared" si="68"/>
        <v>700.19684748896907</v>
      </c>
      <c r="E188" s="30">
        <f t="shared" si="69"/>
        <v>668.86434434204637</v>
      </c>
      <c r="F188" s="31">
        <f t="shared" si="74"/>
        <v>0.2572525575972272</v>
      </c>
      <c r="G188" s="30">
        <f t="shared" si="75"/>
        <v>4690.3211090341574</v>
      </c>
      <c r="H188" s="34">
        <f t="shared" si="76"/>
        <v>4690.3211090341574</v>
      </c>
      <c r="I188" s="33">
        <f t="shared" si="77"/>
        <v>0</v>
      </c>
      <c r="J188" s="35">
        <f t="shared" si="78"/>
        <v>0</v>
      </c>
      <c r="K188" s="60">
        <f t="shared" si="79"/>
        <v>0.24438992971736584</v>
      </c>
      <c r="L188" s="30">
        <f t="shared" si="80"/>
        <v>4711.6351368734113</v>
      </c>
      <c r="M188" s="34">
        <f t="shared" si="81"/>
        <v>4476.0533800297408</v>
      </c>
      <c r="N188" s="33">
        <f t="shared" si="82"/>
        <v>0</v>
      </c>
      <c r="O188" s="35">
        <f t="shared" si="83"/>
        <v>0</v>
      </c>
      <c r="P188" s="31">
        <f t="shared" si="84"/>
        <v>0.2572525575972272</v>
      </c>
      <c r="Q188" s="30">
        <f t="shared" si="85"/>
        <v>4690.3211090341574</v>
      </c>
      <c r="R188" s="34">
        <f t="shared" si="86"/>
        <v>4690.3211090341574</v>
      </c>
      <c r="S188" s="33">
        <f t="shared" si="87"/>
        <v>0</v>
      </c>
      <c r="T188" s="35">
        <f t="shared" si="88"/>
        <v>0</v>
      </c>
      <c r="U188" s="31">
        <f t="shared" si="89"/>
        <v>0</v>
      </c>
      <c r="V188" s="30" t="e">
        <f t="shared" si="90"/>
        <v>#DIV/0!</v>
      </c>
      <c r="W188" s="34" t="e">
        <f t="shared" si="91"/>
        <v>#DIV/0!</v>
      </c>
      <c r="X188" s="33">
        <f t="shared" si="92"/>
        <v>0</v>
      </c>
      <c r="Y188" s="35">
        <f t="shared" si="93"/>
        <v>0</v>
      </c>
      <c r="Z188" s="30">
        <f t="shared" si="94"/>
        <v>48919.736835640084</v>
      </c>
      <c r="AA188" s="35">
        <f>IF(C188&lt;C$13,0,(IF(VLOOKUP(C$7,profiel!$A$3:$F$297,2,FALSE)&gt;4,VLOOKUP($C$7,profiel!$A$3:$F$297,3,FALSE),IF(B$9="flens loodrecht op gevel",(VLOOKUP(C$7,profiel!$A$3:$F$297,6,FALSE)-2*VLOOKUP(C$7,profiel!$A$3:$F$297,4,FALSE))/2,VLOOKUP(C$7,profiel!$A$3:$F$297,4,FALSE))))/1000*Z188*D$36)</f>
        <v>0</v>
      </c>
      <c r="AB188" s="30">
        <f t="shared" si="97"/>
        <v>48919.736835640084</v>
      </c>
      <c r="AC188" s="35">
        <f t="shared" si="95"/>
        <v>9783.9473671280175</v>
      </c>
      <c r="AD188" s="32">
        <f t="shared" si="96"/>
        <v>1.1179440930234015</v>
      </c>
      <c r="AE188" s="32">
        <f t="shared" si="70"/>
        <v>128.0296902708609</v>
      </c>
      <c r="AF188" s="204">
        <f t="shared" si="71"/>
        <v>500.92406180871353</v>
      </c>
    </row>
    <row r="189" spans="1:32" ht="12" customHeight="1" x14ac:dyDescent="0.15">
      <c r="A189" s="199">
        <f t="shared" si="72"/>
        <v>128.0296902708609</v>
      </c>
      <c r="B189" s="38">
        <f t="shared" si="73"/>
        <v>700</v>
      </c>
      <c r="C189" s="200">
        <f t="shared" si="67"/>
        <v>11.666666666666666</v>
      </c>
      <c r="D189" s="36">
        <f t="shared" si="68"/>
        <v>701.25948737759666</v>
      </c>
      <c r="E189" s="36">
        <f t="shared" si="69"/>
        <v>669.15737077614688</v>
      </c>
      <c r="F189" s="37">
        <f t="shared" si="74"/>
        <v>0.25699399003736156</v>
      </c>
      <c r="G189" s="42">
        <f t="shared" si="75"/>
        <v>4694.4212050526357</v>
      </c>
      <c r="H189" s="43">
        <f t="shared" si="76"/>
        <v>4694.4212050526357</v>
      </c>
      <c r="I189" s="42">
        <f t="shared" si="77"/>
        <v>0</v>
      </c>
      <c r="J189" s="44">
        <f t="shared" si="78"/>
        <v>0</v>
      </c>
      <c r="K189" s="216">
        <f t="shared" si="79"/>
        <v>0.24414429053549347</v>
      </c>
      <c r="L189" s="42">
        <f t="shared" si="80"/>
        <v>4715.71233190167</v>
      </c>
      <c r="M189" s="43">
        <f t="shared" si="81"/>
        <v>4479.9267153065866</v>
      </c>
      <c r="N189" s="42">
        <f t="shared" si="82"/>
        <v>0</v>
      </c>
      <c r="O189" s="44">
        <f t="shared" si="83"/>
        <v>0</v>
      </c>
      <c r="P189" s="37">
        <f t="shared" si="84"/>
        <v>0.25699399003736156</v>
      </c>
      <c r="Q189" s="42">
        <f t="shared" si="85"/>
        <v>4694.4212050526357</v>
      </c>
      <c r="R189" s="43">
        <f t="shared" si="86"/>
        <v>4694.4212050526357</v>
      </c>
      <c r="S189" s="42">
        <f t="shared" si="87"/>
        <v>0</v>
      </c>
      <c r="T189" s="44">
        <f t="shared" si="88"/>
        <v>0</v>
      </c>
      <c r="U189" s="37">
        <f t="shared" si="89"/>
        <v>0</v>
      </c>
      <c r="V189" s="42" t="e">
        <f t="shared" si="90"/>
        <v>#DIV/0!</v>
      </c>
      <c r="W189" s="43" t="e">
        <f t="shared" si="91"/>
        <v>#DIV/0!</v>
      </c>
      <c r="X189" s="42">
        <f t="shared" si="92"/>
        <v>0</v>
      </c>
      <c r="Y189" s="44">
        <f t="shared" si="93"/>
        <v>0</v>
      </c>
      <c r="Z189" s="42">
        <f t="shared" si="94"/>
        <v>49062.709506880725</v>
      </c>
      <c r="AA189" s="44">
        <f>IF(C189&lt;C$13,0,(IF(VLOOKUP(C$7,profiel!$A$3:$F$297,2,FALSE)&gt;4,VLOOKUP($C$7,profiel!$A$3:$F$297,3,FALSE),IF(B$9="flens loodrecht op gevel",(VLOOKUP(C$7,profiel!$A$3:$F$297,6,FALSE)-2*VLOOKUP(C$7,profiel!$A$3:$F$297,4,FALSE))/2,VLOOKUP(C$7,profiel!$A$3:$F$297,4,FALSE))))/1000*Z189*D$36)</f>
        <v>0</v>
      </c>
      <c r="AB189" s="42">
        <f t="shared" si="97"/>
        <v>49062.709506880725</v>
      </c>
      <c r="AC189" s="44">
        <f t="shared" si="95"/>
        <v>9812.5419013761457</v>
      </c>
      <c r="AD189" s="41">
        <f t="shared" si="96"/>
        <v>1.1187416562665471</v>
      </c>
      <c r="AE189" s="41">
        <f t="shared" si="70"/>
        <v>129.14843192712743</v>
      </c>
      <c r="AF189" s="201">
        <f t="shared" si="71"/>
        <v>501.42581044348265</v>
      </c>
    </row>
    <row r="190" spans="1:32" ht="12" customHeight="1" x14ac:dyDescent="0.15">
      <c r="A190" s="202">
        <f t="shared" si="72"/>
        <v>129.14843192712743</v>
      </c>
      <c r="B190" s="54">
        <f t="shared" si="73"/>
        <v>705</v>
      </c>
      <c r="C190" s="133">
        <f t="shared" si="67"/>
        <v>11.75</v>
      </c>
      <c r="D190" s="30">
        <f t="shared" si="68"/>
        <v>702.31464382465253</v>
      </c>
      <c r="E190" s="30">
        <f t="shared" si="69"/>
        <v>669.44268643921419</v>
      </c>
      <c r="F190" s="31">
        <f t="shared" si="74"/>
        <v>0.25673683059131897</v>
      </c>
      <c r="G190" s="30">
        <f t="shared" si="75"/>
        <v>4698.3836613418534</v>
      </c>
      <c r="H190" s="34">
        <f t="shared" si="76"/>
        <v>4698.3836613418534</v>
      </c>
      <c r="I190" s="33">
        <f t="shared" si="77"/>
        <v>0</v>
      </c>
      <c r="J190" s="35">
        <f t="shared" si="78"/>
        <v>0</v>
      </c>
      <c r="K190" s="60">
        <f t="shared" si="79"/>
        <v>0.24389998906175303</v>
      </c>
      <c r="L190" s="30">
        <f t="shared" si="80"/>
        <v>4719.6517255207527</v>
      </c>
      <c r="M190" s="34">
        <f t="shared" si="81"/>
        <v>4483.6691392447156</v>
      </c>
      <c r="N190" s="33">
        <f t="shared" si="82"/>
        <v>0</v>
      </c>
      <c r="O190" s="35">
        <f t="shared" si="83"/>
        <v>0</v>
      </c>
      <c r="P190" s="31">
        <f t="shared" si="84"/>
        <v>0.25673683059131897</v>
      </c>
      <c r="Q190" s="30">
        <f t="shared" si="85"/>
        <v>4698.3836613418534</v>
      </c>
      <c r="R190" s="34">
        <f t="shared" si="86"/>
        <v>4698.3836613418534</v>
      </c>
      <c r="S190" s="33">
        <f t="shared" si="87"/>
        <v>0</v>
      </c>
      <c r="T190" s="35">
        <f t="shared" si="88"/>
        <v>0</v>
      </c>
      <c r="U190" s="31">
        <f t="shared" si="89"/>
        <v>0</v>
      </c>
      <c r="V190" s="30" t="e">
        <f t="shared" si="90"/>
        <v>#DIV/0!</v>
      </c>
      <c r="W190" s="34" t="e">
        <f t="shared" si="91"/>
        <v>#DIV/0!</v>
      </c>
      <c r="X190" s="33">
        <f t="shared" si="92"/>
        <v>0</v>
      </c>
      <c r="Y190" s="35">
        <f t="shared" si="93"/>
        <v>0</v>
      </c>
      <c r="Z190" s="30">
        <f t="shared" si="94"/>
        <v>49204.779418311533</v>
      </c>
      <c r="AA190" s="35">
        <f>IF(C190&lt;C$13,0,(IF(VLOOKUP(C$7,profiel!$A$3:$F$297,2,FALSE)&gt;4,VLOOKUP($C$7,profiel!$A$3:$F$297,3,FALSE),IF(B$9="flens loodrecht op gevel",(VLOOKUP(C$7,profiel!$A$3:$F$297,6,FALSE)-2*VLOOKUP(C$7,profiel!$A$3:$F$297,4,FALSE))/2,VLOOKUP(C$7,profiel!$A$3:$F$297,4,FALSE))))/1000*Z190*D$36)</f>
        <v>0</v>
      </c>
      <c r="AB190" s="30">
        <f t="shared" si="97"/>
        <v>49204.779418311533</v>
      </c>
      <c r="AC190" s="35">
        <f t="shared" si="95"/>
        <v>9840.9558836623073</v>
      </c>
      <c r="AD190" s="32">
        <f t="shared" si="96"/>
        <v>1.1195138029448781</v>
      </c>
      <c r="AE190" s="32">
        <f t="shared" si="70"/>
        <v>130.26794573007231</v>
      </c>
      <c r="AF190" s="204">
        <f t="shared" si="71"/>
        <v>501.92582592859281</v>
      </c>
    </row>
    <row r="191" spans="1:32" ht="12" customHeight="1" x14ac:dyDescent="0.15">
      <c r="A191" s="199">
        <f t="shared" si="72"/>
        <v>130.26794573007231</v>
      </c>
      <c r="B191" s="38">
        <f t="shared" si="73"/>
        <v>710</v>
      </c>
      <c r="C191" s="200">
        <f t="shared" si="67"/>
        <v>11.833333333333334</v>
      </c>
      <c r="D191" s="36">
        <f t="shared" si="68"/>
        <v>703.36242149494387</v>
      </c>
      <c r="E191" s="36">
        <f t="shared" si="69"/>
        <v>669.72049423441024</v>
      </c>
      <c r="F191" s="37">
        <f t="shared" si="74"/>
        <v>0.25648107090679534</v>
      </c>
      <c r="G191" s="42">
        <f t="shared" si="75"/>
        <v>4702.2109107059787</v>
      </c>
      <c r="H191" s="43">
        <f t="shared" si="76"/>
        <v>4702.2109107059787</v>
      </c>
      <c r="I191" s="42">
        <f t="shared" si="77"/>
        <v>0</v>
      </c>
      <c r="J191" s="44">
        <f t="shared" si="78"/>
        <v>0</v>
      </c>
      <c r="K191" s="216">
        <f t="shared" si="79"/>
        <v>0.24365701736145556</v>
      </c>
      <c r="L191" s="42">
        <f t="shared" si="80"/>
        <v>4723.4557545574644</v>
      </c>
      <c r="M191" s="43">
        <f t="shared" si="81"/>
        <v>4487.2829668295908</v>
      </c>
      <c r="N191" s="42">
        <f t="shared" si="82"/>
        <v>0</v>
      </c>
      <c r="O191" s="44">
        <f t="shared" si="83"/>
        <v>0</v>
      </c>
      <c r="P191" s="37">
        <f t="shared" si="84"/>
        <v>0.25648107090679534</v>
      </c>
      <c r="Q191" s="42">
        <f t="shared" si="85"/>
        <v>4702.2109107059787</v>
      </c>
      <c r="R191" s="43">
        <f t="shared" si="86"/>
        <v>4702.2109107059787</v>
      </c>
      <c r="S191" s="42">
        <f t="shared" si="87"/>
        <v>0</v>
      </c>
      <c r="T191" s="44">
        <f t="shared" si="88"/>
        <v>0</v>
      </c>
      <c r="U191" s="37">
        <f t="shared" si="89"/>
        <v>0</v>
      </c>
      <c r="V191" s="42" t="e">
        <f t="shared" si="90"/>
        <v>#DIV/0!</v>
      </c>
      <c r="W191" s="43" t="e">
        <f t="shared" si="91"/>
        <v>#DIV/0!</v>
      </c>
      <c r="X191" s="42">
        <f t="shared" si="92"/>
        <v>0</v>
      </c>
      <c r="Y191" s="44">
        <f t="shared" si="93"/>
        <v>0</v>
      </c>
      <c r="Z191" s="42">
        <f t="shared" si="94"/>
        <v>49345.955181482088</v>
      </c>
      <c r="AA191" s="44">
        <f>IF(C191&lt;C$13,0,(IF(VLOOKUP(C$7,profiel!$A$3:$F$297,2,FALSE)&gt;4,VLOOKUP($C$7,profiel!$A$3:$F$297,3,FALSE),IF(B$9="flens loodrecht op gevel",(VLOOKUP(C$7,profiel!$A$3:$F$297,6,FALSE)-2*VLOOKUP(C$7,profiel!$A$3:$F$297,4,FALSE))/2,VLOOKUP(C$7,profiel!$A$3:$F$297,4,FALSE))))/1000*Z191*D$36)</f>
        <v>0</v>
      </c>
      <c r="AB191" s="42">
        <f t="shared" si="97"/>
        <v>49345.955181482088</v>
      </c>
      <c r="AC191" s="44">
        <f t="shared" si="95"/>
        <v>9869.1910362964172</v>
      </c>
      <c r="AD191" s="41">
        <f t="shared" si="96"/>
        <v>1.1202610306585108</v>
      </c>
      <c r="AE191" s="41">
        <f t="shared" si="70"/>
        <v>131.38820676073081</v>
      </c>
      <c r="AF191" s="201">
        <f t="shared" si="71"/>
        <v>502.42411160749174</v>
      </c>
    </row>
    <row r="192" spans="1:32" ht="12" customHeight="1" x14ac:dyDescent="0.15">
      <c r="A192" s="202">
        <f t="shared" si="72"/>
        <v>131.38820676073081</v>
      </c>
      <c r="B192" s="54">
        <f t="shared" si="73"/>
        <v>715</v>
      </c>
      <c r="C192" s="133">
        <f t="shared" si="67"/>
        <v>11.916666666666666</v>
      </c>
      <c r="D192" s="30">
        <f t="shared" si="68"/>
        <v>704.40292287272541</v>
      </c>
      <c r="E192" s="30">
        <f t="shared" si="69"/>
        <v>669.99099172565161</v>
      </c>
      <c r="F192" s="31">
        <f t="shared" si="74"/>
        <v>0.25622670245275631</v>
      </c>
      <c r="G192" s="30">
        <f t="shared" si="75"/>
        <v>4705.90532771788</v>
      </c>
      <c r="H192" s="34">
        <f t="shared" si="76"/>
        <v>4705.9053277178809</v>
      </c>
      <c r="I192" s="33">
        <f t="shared" si="77"/>
        <v>0</v>
      </c>
      <c r="J192" s="35">
        <f t="shared" si="78"/>
        <v>0</v>
      </c>
      <c r="K192" s="60">
        <f t="shared" si="79"/>
        <v>0.24341536733011848</v>
      </c>
      <c r="L192" s="30">
        <f t="shared" si="80"/>
        <v>4727.1267974995008</v>
      </c>
      <c r="M192" s="34">
        <f t="shared" si="81"/>
        <v>4490.770457624526</v>
      </c>
      <c r="N192" s="33">
        <f t="shared" si="82"/>
        <v>0</v>
      </c>
      <c r="O192" s="35">
        <f t="shared" si="83"/>
        <v>0</v>
      </c>
      <c r="P192" s="31">
        <f t="shared" si="84"/>
        <v>0.25622670245275631</v>
      </c>
      <c r="Q192" s="30">
        <f t="shared" si="85"/>
        <v>4705.90532771788</v>
      </c>
      <c r="R192" s="34">
        <f t="shared" si="86"/>
        <v>4705.9053277178809</v>
      </c>
      <c r="S192" s="33">
        <f t="shared" si="87"/>
        <v>0</v>
      </c>
      <c r="T192" s="35">
        <f t="shared" si="88"/>
        <v>0</v>
      </c>
      <c r="U192" s="31">
        <f t="shared" si="89"/>
        <v>0</v>
      </c>
      <c r="V192" s="30" t="e">
        <f t="shared" si="90"/>
        <v>#DIV/0!</v>
      </c>
      <c r="W192" s="34" t="e">
        <f t="shared" si="91"/>
        <v>#DIV/0!</v>
      </c>
      <c r="X192" s="33">
        <f t="shared" si="92"/>
        <v>0</v>
      </c>
      <c r="Y192" s="35">
        <f t="shared" si="93"/>
        <v>0</v>
      </c>
      <c r="Z192" s="30">
        <f t="shared" si="94"/>
        <v>49486.245246559389</v>
      </c>
      <c r="AA192" s="35">
        <f>IF(C192&lt;C$13,0,(IF(VLOOKUP(C$7,profiel!$A$3:$F$297,2,FALSE)&gt;4,VLOOKUP($C$7,profiel!$A$3:$F$297,3,FALSE),IF(B$9="flens loodrecht op gevel",(VLOOKUP(C$7,profiel!$A$3:$F$297,6,FALSE)-2*VLOOKUP(C$7,profiel!$A$3:$F$297,4,FALSE))/2,VLOOKUP(C$7,profiel!$A$3:$F$297,4,FALSE))))/1000*Z192*D$36)</f>
        <v>0</v>
      </c>
      <c r="AB192" s="30">
        <f t="shared" si="97"/>
        <v>49486.245246559389</v>
      </c>
      <c r="AC192" s="35">
        <f t="shared" si="95"/>
        <v>9897.2490493118785</v>
      </c>
      <c r="AD192" s="32">
        <f t="shared" si="96"/>
        <v>1.1209838237941667</v>
      </c>
      <c r="AE192" s="32">
        <f t="shared" si="70"/>
        <v>132.50919058452499</v>
      </c>
      <c r="AF192" s="204">
        <f t="shared" si="71"/>
        <v>502.92067129349789</v>
      </c>
    </row>
    <row r="193" spans="1:32" ht="12" customHeight="1" x14ac:dyDescent="0.15">
      <c r="A193" s="199">
        <f t="shared" si="72"/>
        <v>132.50919058452499</v>
      </c>
      <c r="B193" s="38">
        <f t="shared" si="73"/>
        <v>720</v>
      </c>
      <c r="C193" s="200">
        <f t="shared" si="67"/>
        <v>12</v>
      </c>
      <c r="D193" s="36">
        <f t="shared" si="68"/>
        <v>705.43624832185446</v>
      </c>
      <c r="E193" s="36">
        <f t="shared" si="69"/>
        <v>670.25437127810937</v>
      </c>
      <c r="F193" s="37">
        <f t="shared" si="74"/>
        <v>0.25597371652837764</v>
      </c>
      <c r="G193" s="42">
        <f t="shared" si="75"/>
        <v>4709.4692305503986</v>
      </c>
      <c r="H193" s="43">
        <f t="shared" si="76"/>
        <v>4709.4692305503986</v>
      </c>
      <c r="I193" s="42">
        <f t="shared" si="77"/>
        <v>0</v>
      </c>
      <c r="J193" s="44">
        <f t="shared" si="78"/>
        <v>0</v>
      </c>
      <c r="K193" s="216">
        <f t="shared" si="79"/>
        <v>0.24317503070195876</v>
      </c>
      <c r="L193" s="42">
        <f t="shared" si="80"/>
        <v>4730.6671763297381</v>
      </c>
      <c r="M193" s="43">
        <f t="shared" si="81"/>
        <v>4494.1338175132514</v>
      </c>
      <c r="N193" s="42">
        <f t="shared" si="82"/>
        <v>0</v>
      </c>
      <c r="O193" s="44">
        <f t="shared" si="83"/>
        <v>0</v>
      </c>
      <c r="P193" s="37">
        <f t="shared" si="84"/>
        <v>0.25597371652837764</v>
      </c>
      <c r="Q193" s="42">
        <f t="shared" si="85"/>
        <v>4709.4692305503986</v>
      </c>
      <c r="R193" s="43">
        <f t="shared" si="86"/>
        <v>4709.4692305503986</v>
      </c>
      <c r="S193" s="42">
        <f t="shared" si="87"/>
        <v>0</v>
      </c>
      <c r="T193" s="44">
        <f t="shared" si="88"/>
        <v>0</v>
      </c>
      <c r="U193" s="37">
        <f t="shared" si="89"/>
        <v>0</v>
      </c>
      <c r="V193" s="42" t="e">
        <f t="shared" si="90"/>
        <v>#DIV/0!</v>
      </c>
      <c r="W193" s="43" t="e">
        <f t="shared" si="91"/>
        <v>#DIV/0!</v>
      </c>
      <c r="X193" s="42">
        <f t="shared" si="92"/>
        <v>0</v>
      </c>
      <c r="Y193" s="44">
        <f t="shared" si="93"/>
        <v>0</v>
      </c>
      <c r="Z193" s="42">
        <f t="shared" si="94"/>
        <v>49625.657906315835</v>
      </c>
      <c r="AA193" s="44">
        <f>IF(C193&lt;C$13,0,(IF(VLOOKUP(C$7,profiel!$A$3:$F$297,2,FALSE)&gt;4,VLOOKUP($C$7,profiel!$A$3:$F$297,3,FALSE),IF(B$9="flens loodrecht op gevel",(VLOOKUP(C$7,profiel!$A$3:$F$297,6,FALSE)-2*VLOOKUP(C$7,profiel!$A$3:$F$297,4,FALSE))/2,VLOOKUP(C$7,profiel!$A$3:$F$297,4,FALSE))))/1000*Z193*D$36)</f>
        <v>0</v>
      </c>
      <c r="AB193" s="42">
        <f t="shared" si="97"/>
        <v>49625.657906315835</v>
      </c>
      <c r="AC193" s="44">
        <f t="shared" si="95"/>
        <v>9925.1315812631674</v>
      </c>
      <c r="AD193" s="41">
        <f t="shared" si="96"/>
        <v>1.1216826539290237</v>
      </c>
      <c r="AE193" s="41">
        <f t="shared" si="70"/>
        <v>133.630873238454</v>
      </c>
      <c r="AF193" s="201">
        <f t="shared" si="71"/>
        <v>503.41550925604935</v>
      </c>
    </row>
    <row r="194" spans="1:32" ht="12" customHeight="1" x14ac:dyDescent="0.15">
      <c r="A194" s="202">
        <f t="shared" si="72"/>
        <v>133.630873238454</v>
      </c>
      <c r="B194" s="54">
        <f t="shared" si="73"/>
        <v>725</v>
      </c>
      <c r="C194" s="133">
        <f t="shared" si="67"/>
        <v>12.083333333333334</v>
      </c>
      <c r="D194" s="30">
        <f t="shared" si="68"/>
        <v>706.46249614388421</v>
      </c>
      <c r="E194" s="30">
        <f t="shared" si="69"/>
        <v>670.51082019500836</v>
      </c>
      <c r="F194" s="31">
        <f t="shared" si="74"/>
        <v>0.25572210427165393</v>
      </c>
      <c r="G194" s="30">
        <f t="shared" si="75"/>
        <v>4712.9048827384995</v>
      </c>
      <c r="H194" s="34">
        <f t="shared" si="76"/>
        <v>4712.9048827384995</v>
      </c>
      <c r="I194" s="33">
        <f t="shared" si="77"/>
        <v>0</v>
      </c>
      <c r="J194" s="35">
        <f t="shared" si="78"/>
        <v>0</v>
      </c>
      <c r="K194" s="60">
        <f t="shared" si="79"/>
        <v>0.24293599905807123</v>
      </c>
      <c r="L194" s="30">
        <f t="shared" si="80"/>
        <v>4734.0791582913425</v>
      </c>
      <c r="M194" s="34">
        <f t="shared" si="81"/>
        <v>4497.375200376775</v>
      </c>
      <c r="N194" s="33">
        <f t="shared" si="82"/>
        <v>0</v>
      </c>
      <c r="O194" s="35">
        <f t="shared" si="83"/>
        <v>0</v>
      </c>
      <c r="P194" s="31">
        <f t="shared" si="84"/>
        <v>0.25572210427165393</v>
      </c>
      <c r="Q194" s="30">
        <f t="shared" si="85"/>
        <v>4712.9048827384995</v>
      </c>
      <c r="R194" s="34">
        <f t="shared" si="86"/>
        <v>4712.9048827384995</v>
      </c>
      <c r="S194" s="33">
        <f t="shared" si="87"/>
        <v>0</v>
      </c>
      <c r="T194" s="35">
        <f t="shared" si="88"/>
        <v>0</v>
      </c>
      <c r="U194" s="31">
        <f t="shared" si="89"/>
        <v>0</v>
      </c>
      <c r="V194" s="30" t="e">
        <f t="shared" si="90"/>
        <v>#DIV/0!</v>
      </c>
      <c r="W194" s="34" t="e">
        <f t="shared" si="91"/>
        <v>#DIV/0!</v>
      </c>
      <c r="X194" s="33">
        <f t="shared" si="92"/>
        <v>0</v>
      </c>
      <c r="Y194" s="35">
        <f t="shared" si="93"/>
        <v>0</v>
      </c>
      <c r="Z194" s="30">
        <f t="shared" si="94"/>
        <v>49764.201299994267</v>
      </c>
      <c r="AA194" s="35">
        <f>IF(C194&lt;C$13,0,(IF(VLOOKUP(C$7,profiel!$A$3:$F$297,2,FALSE)&gt;4,VLOOKUP($C$7,profiel!$A$3:$F$297,3,FALSE),IF(B$9="flens loodrecht op gevel",(VLOOKUP(C$7,profiel!$A$3:$F$297,6,FALSE)-2*VLOOKUP(C$7,profiel!$A$3:$F$297,4,FALSE))/2,VLOOKUP(C$7,profiel!$A$3:$F$297,4,FALSE))))/1000*Z194*D$36)</f>
        <v>0</v>
      </c>
      <c r="AB194" s="30">
        <f t="shared" si="97"/>
        <v>49764.201299994267</v>
      </c>
      <c r="AC194" s="35">
        <f t="shared" si="95"/>
        <v>9952.8402599988531</v>
      </c>
      <c r="AD194" s="32">
        <f t="shared" si="96"/>
        <v>1.1223579802202435</v>
      </c>
      <c r="AE194" s="32">
        <f t="shared" si="70"/>
        <v>134.75323121867424</v>
      </c>
      <c r="AF194" s="204">
        <f t="shared" si="71"/>
        <v>503.90863020734798</v>
      </c>
    </row>
    <row r="195" spans="1:32" ht="12" customHeight="1" x14ac:dyDescent="0.15">
      <c r="A195" s="199">
        <f t="shared" si="72"/>
        <v>134.75323121867424</v>
      </c>
      <c r="B195" s="38">
        <f t="shared" si="73"/>
        <v>730</v>
      </c>
      <c r="C195" s="200">
        <f t="shared" si="67"/>
        <v>12.166666666666666</v>
      </c>
      <c r="D195" s="36">
        <f t="shared" si="68"/>
        <v>707.4817626341827</v>
      </c>
      <c r="E195" s="36">
        <f t="shared" si="69"/>
        <v>670.76052085082995</v>
      </c>
      <c r="F195" s="37">
        <f t="shared" si="74"/>
        <v>0.25547185666768923</v>
      </c>
      <c r="G195" s="42">
        <f t="shared" si="75"/>
        <v>4716.2144948722989</v>
      </c>
      <c r="H195" s="43">
        <f t="shared" si="76"/>
        <v>4716.2144948722998</v>
      </c>
      <c r="I195" s="42">
        <f t="shared" si="77"/>
        <v>0</v>
      </c>
      <c r="J195" s="44">
        <f t="shared" si="78"/>
        <v>0</v>
      </c>
      <c r="K195" s="216">
        <f t="shared" si="79"/>
        <v>0.24269826383430476</v>
      </c>
      <c r="L195" s="42">
        <f t="shared" si="80"/>
        <v>4737.3649575837035</v>
      </c>
      <c r="M195" s="43">
        <f t="shared" si="81"/>
        <v>4500.4967097045183</v>
      </c>
      <c r="N195" s="42">
        <f t="shared" si="82"/>
        <v>0</v>
      </c>
      <c r="O195" s="44">
        <f t="shared" si="83"/>
        <v>0</v>
      </c>
      <c r="P195" s="37">
        <f t="shared" si="84"/>
        <v>0.25547185666768923</v>
      </c>
      <c r="Q195" s="42">
        <f t="shared" si="85"/>
        <v>4716.2144948722989</v>
      </c>
      <c r="R195" s="43">
        <f t="shared" si="86"/>
        <v>4716.2144948722998</v>
      </c>
      <c r="S195" s="42">
        <f t="shared" si="87"/>
        <v>0</v>
      </c>
      <c r="T195" s="44">
        <f t="shared" si="88"/>
        <v>0</v>
      </c>
      <c r="U195" s="37">
        <f t="shared" si="89"/>
        <v>0</v>
      </c>
      <c r="V195" s="42" t="e">
        <f t="shared" si="90"/>
        <v>#DIV/0!</v>
      </c>
      <c r="W195" s="43" t="e">
        <f t="shared" si="91"/>
        <v>#DIV/0!</v>
      </c>
      <c r="X195" s="42">
        <f t="shared" si="92"/>
        <v>0</v>
      </c>
      <c r="Y195" s="44">
        <f t="shared" si="93"/>
        <v>0</v>
      </c>
      <c r="Z195" s="42">
        <f t="shared" si="94"/>
        <v>49901.883417055113</v>
      </c>
      <c r="AA195" s="44">
        <f>IF(C195&lt;C$13,0,(IF(VLOOKUP(C$7,profiel!$A$3:$F$297,2,FALSE)&gt;4,VLOOKUP($C$7,profiel!$A$3:$F$297,3,FALSE),IF(B$9="flens loodrecht op gevel",(VLOOKUP(C$7,profiel!$A$3:$F$297,6,FALSE)-2*VLOOKUP(C$7,profiel!$A$3:$F$297,4,FALSE))/2,VLOOKUP(C$7,profiel!$A$3:$F$297,4,FALSE))))/1000*Z195*D$36)</f>
        <v>0</v>
      </c>
      <c r="AB195" s="42">
        <f t="shared" si="97"/>
        <v>49901.883417055113</v>
      </c>
      <c r="AC195" s="44">
        <f t="shared" si="95"/>
        <v>9980.3766834110229</v>
      </c>
      <c r="AD195" s="41">
        <f t="shared" si="96"/>
        <v>1.1230102497803598</v>
      </c>
      <c r="AE195" s="41">
        <f t="shared" si="70"/>
        <v>135.87624146845459</v>
      </c>
      <c r="AF195" s="201">
        <f t="shared" si="71"/>
        <v>504.40003928938734</v>
      </c>
    </row>
    <row r="196" spans="1:32" ht="12" customHeight="1" x14ac:dyDescent="0.15">
      <c r="A196" s="202">
        <f t="shared" si="72"/>
        <v>135.87624146845459</v>
      </c>
      <c r="B196" s="54">
        <f t="shared" si="73"/>
        <v>735</v>
      </c>
      <c r="C196" s="133">
        <f t="shared" si="67"/>
        <v>12.25</v>
      </c>
      <c r="D196" s="30">
        <f t="shared" si="68"/>
        <v>708.49414213615466</v>
      </c>
      <c r="E196" s="30">
        <f t="shared" si="69"/>
        <v>671.00365082100757</v>
      </c>
      <c r="F196" s="31">
        <f t="shared" si="74"/>
        <v>0.25522296455667987</v>
      </c>
      <c r="G196" s="30">
        <f t="shared" si="75"/>
        <v>4719.4002262275471</v>
      </c>
      <c r="H196" s="34">
        <f t="shared" si="76"/>
        <v>4719.4002262275471</v>
      </c>
      <c r="I196" s="33">
        <f t="shared" si="77"/>
        <v>0</v>
      </c>
      <c r="J196" s="35">
        <f t="shared" si="78"/>
        <v>0</v>
      </c>
      <c r="K196" s="60">
        <f t="shared" si="79"/>
        <v>0.24246181632884586</v>
      </c>
      <c r="L196" s="30">
        <f t="shared" si="80"/>
        <v>4740.5267369956573</v>
      </c>
      <c r="M196" s="34">
        <f t="shared" si="81"/>
        <v>4503.5004001458747</v>
      </c>
      <c r="N196" s="33">
        <f t="shared" si="82"/>
        <v>0</v>
      </c>
      <c r="O196" s="35">
        <f t="shared" si="83"/>
        <v>0</v>
      </c>
      <c r="P196" s="31">
        <f t="shared" si="84"/>
        <v>0.25522296455667987</v>
      </c>
      <c r="Q196" s="30">
        <f t="shared" si="85"/>
        <v>4719.4002262275471</v>
      </c>
      <c r="R196" s="34">
        <f t="shared" si="86"/>
        <v>4719.4002262275471</v>
      </c>
      <c r="S196" s="33">
        <f t="shared" si="87"/>
        <v>0</v>
      </c>
      <c r="T196" s="35">
        <f t="shared" si="88"/>
        <v>0</v>
      </c>
      <c r="U196" s="31">
        <f t="shared" si="89"/>
        <v>0</v>
      </c>
      <c r="V196" s="30" t="e">
        <f t="shared" si="90"/>
        <v>#DIV/0!</v>
      </c>
      <c r="W196" s="34" t="e">
        <f t="shared" si="91"/>
        <v>#DIV/0!</v>
      </c>
      <c r="X196" s="33">
        <f t="shared" si="92"/>
        <v>0</v>
      </c>
      <c r="Y196" s="35">
        <f t="shared" si="93"/>
        <v>0</v>
      </c>
      <c r="Z196" s="30">
        <f t="shared" si="94"/>
        <v>50038.712100809658</v>
      </c>
      <c r="AA196" s="35">
        <f>IF(C196&lt;C$13,0,(IF(VLOOKUP(C$7,profiel!$A$3:$F$297,2,FALSE)&gt;4,VLOOKUP($C$7,profiel!$A$3:$F$297,3,FALSE),IF(B$9="flens loodrecht op gevel",(VLOOKUP(C$7,profiel!$A$3:$F$297,6,FALSE)-2*VLOOKUP(C$7,profiel!$A$3:$F$297,4,FALSE))/2,VLOOKUP(C$7,profiel!$A$3:$F$297,4,FALSE))))/1000*Z196*D$36)</f>
        <v>0</v>
      </c>
      <c r="AB196" s="30">
        <f t="shared" si="97"/>
        <v>50038.712100809658</v>
      </c>
      <c r="AC196" s="35">
        <f t="shared" si="95"/>
        <v>10007.742420161932</v>
      </c>
      <c r="AD196" s="32">
        <f t="shared" si="96"/>
        <v>1.1236398980395799</v>
      </c>
      <c r="AE196" s="32">
        <f t="shared" si="70"/>
        <v>136.99988136649418</v>
      </c>
      <c r="AF196" s="204">
        <f t="shared" si="71"/>
        <v>504.88974206134935</v>
      </c>
    </row>
    <row r="197" spans="1:32" ht="12" customHeight="1" x14ac:dyDescent="0.15">
      <c r="A197" s="199">
        <f t="shared" si="72"/>
        <v>136.99988136649418</v>
      </c>
      <c r="B197" s="38">
        <f t="shared" si="73"/>
        <v>740</v>
      </c>
      <c r="C197" s="200">
        <f t="shared" si="67"/>
        <v>12.333333333333334</v>
      </c>
      <c r="D197" s="36">
        <f t="shared" si="68"/>
        <v>709.49972709364465</v>
      </c>
      <c r="E197" s="36">
        <f t="shared" si="69"/>
        <v>671.2403830082103</v>
      </c>
      <c r="F197" s="37">
        <f t="shared" si="74"/>
        <v>0.25497541864160239</v>
      </c>
      <c r="G197" s="42">
        <f t="shared" si="75"/>
        <v>4722.4641863334655</v>
      </c>
      <c r="H197" s="43">
        <f t="shared" si="76"/>
        <v>4722.4641863334655</v>
      </c>
      <c r="I197" s="42">
        <f t="shared" si="77"/>
        <v>0</v>
      </c>
      <c r="J197" s="44">
        <f t="shared" si="78"/>
        <v>0</v>
      </c>
      <c r="K197" s="216">
        <f t="shared" si="79"/>
        <v>0.24222664770952226</v>
      </c>
      <c r="L197" s="42">
        <f t="shared" si="80"/>
        <v>4743.5666094760782</v>
      </c>
      <c r="M197" s="43">
        <f t="shared" si="81"/>
        <v>4506.3882790022744</v>
      </c>
      <c r="N197" s="42">
        <f t="shared" si="82"/>
        <v>0</v>
      </c>
      <c r="O197" s="44">
        <f t="shared" si="83"/>
        <v>0</v>
      </c>
      <c r="P197" s="37">
        <f t="shared" si="84"/>
        <v>0.25497541864160239</v>
      </c>
      <c r="Q197" s="42">
        <f t="shared" si="85"/>
        <v>4722.4641863334655</v>
      </c>
      <c r="R197" s="43">
        <f t="shared" si="86"/>
        <v>4722.4641863334655</v>
      </c>
      <c r="S197" s="42">
        <f t="shared" si="87"/>
        <v>0</v>
      </c>
      <c r="T197" s="44">
        <f t="shared" si="88"/>
        <v>0</v>
      </c>
      <c r="U197" s="37">
        <f t="shared" si="89"/>
        <v>0</v>
      </c>
      <c r="V197" s="42" t="e">
        <f t="shared" si="90"/>
        <v>#DIV/0!</v>
      </c>
      <c r="W197" s="43" t="e">
        <f t="shared" si="91"/>
        <v>#DIV/0!</v>
      </c>
      <c r="X197" s="42">
        <f t="shared" si="92"/>
        <v>0</v>
      </c>
      <c r="Y197" s="44">
        <f t="shared" si="93"/>
        <v>0</v>
      </c>
      <c r="Z197" s="42">
        <f t="shared" si="94"/>
        <v>50174.695051944</v>
      </c>
      <c r="AA197" s="44">
        <f>IF(C197&lt;C$13,0,(IF(VLOOKUP(C$7,profiel!$A$3:$F$297,2,FALSE)&gt;4,VLOOKUP($C$7,profiel!$A$3:$F$297,3,FALSE),IF(B$9="flens loodrecht op gevel",(VLOOKUP(C$7,profiel!$A$3:$F$297,6,FALSE)-2*VLOOKUP(C$7,profiel!$A$3:$F$297,4,FALSE))/2,VLOOKUP(C$7,profiel!$A$3:$F$297,4,FALSE))))/1000*Z197*D$36)</f>
        <v>0</v>
      </c>
      <c r="AB197" s="42">
        <f t="shared" si="97"/>
        <v>50174.695051944</v>
      </c>
      <c r="AC197" s="44">
        <f t="shared" si="95"/>
        <v>10034.9390103888</v>
      </c>
      <c r="AD197" s="41">
        <f t="shared" si="96"/>
        <v>1.1242473490951739</v>
      </c>
      <c r="AE197" s="41">
        <f t="shared" si="70"/>
        <v>138.12412871558936</v>
      </c>
      <c r="AF197" s="201">
        <f t="shared" si="71"/>
        <v>505.37774448735888</v>
      </c>
    </row>
    <row r="198" spans="1:32" ht="12" customHeight="1" x14ac:dyDescent="0.15">
      <c r="A198" s="202">
        <f t="shared" si="72"/>
        <v>138.12412871558936</v>
      </c>
      <c r="B198" s="54">
        <f t="shared" si="73"/>
        <v>745</v>
      </c>
      <c r="C198" s="133">
        <f t="shared" si="67"/>
        <v>12.416666666666666</v>
      </c>
      <c r="D198" s="30">
        <f t="shared" si="68"/>
        <v>710.49860810159248</v>
      </c>
      <c r="E198" s="30">
        <f t="shared" si="69"/>
        <v>671.47088576530268</v>
      </c>
      <c r="F198" s="31">
        <f t="shared" si="74"/>
        <v>0.25472920949561773</v>
      </c>
      <c r="G198" s="30">
        <f t="shared" si="75"/>
        <v>4725.4084364830433</v>
      </c>
      <c r="H198" s="34">
        <f t="shared" si="76"/>
        <v>4725.4084364830433</v>
      </c>
      <c r="I198" s="33">
        <f t="shared" si="77"/>
        <v>0</v>
      </c>
      <c r="J198" s="35">
        <f t="shared" si="78"/>
        <v>0</v>
      </c>
      <c r="K198" s="60">
        <f t="shared" si="79"/>
        <v>0.24199274902083687</v>
      </c>
      <c r="L198" s="30">
        <f t="shared" si="80"/>
        <v>4746.4866396467496</v>
      </c>
      <c r="M198" s="34">
        <f t="shared" si="81"/>
        <v>4509.1623076644119</v>
      </c>
      <c r="N198" s="33">
        <f t="shared" si="82"/>
        <v>0</v>
      </c>
      <c r="O198" s="35">
        <f t="shared" si="83"/>
        <v>0</v>
      </c>
      <c r="P198" s="31">
        <f t="shared" si="84"/>
        <v>0.25472920949561773</v>
      </c>
      <c r="Q198" s="30">
        <f t="shared" si="85"/>
        <v>4725.4084364830433</v>
      </c>
      <c r="R198" s="34">
        <f t="shared" si="86"/>
        <v>4725.4084364830433</v>
      </c>
      <c r="S198" s="33">
        <f t="shared" si="87"/>
        <v>0</v>
      </c>
      <c r="T198" s="35">
        <f t="shared" si="88"/>
        <v>0</v>
      </c>
      <c r="U198" s="31">
        <f t="shared" si="89"/>
        <v>0</v>
      </c>
      <c r="V198" s="30" t="e">
        <f t="shared" si="90"/>
        <v>#DIV/0!</v>
      </c>
      <c r="W198" s="34" t="e">
        <f t="shared" si="91"/>
        <v>#DIV/0!</v>
      </c>
      <c r="X198" s="33">
        <f t="shared" si="92"/>
        <v>0</v>
      </c>
      <c r="Y198" s="35">
        <f t="shared" si="93"/>
        <v>0</v>
      </c>
      <c r="Z198" s="30">
        <f t="shared" si="94"/>
        <v>50309.839831937352</v>
      </c>
      <c r="AA198" s="35">
        <f>IF(C198&lt;C$13,0,(IF(VLOOKUP(C$7,profiel!$A$3:$F$297,2,FALSE)&gt;4,VLOOKUP($C$7,profiel!$A$3:$F$297,3,FALSE),IF(B$9="flens loodrecht op gevel",(VLOOKUP(C$7,profiel!$A$3:$F$297,6,FALSE)-2*VLOOKUP(C$7,profiel!$A$3:$F$297,4,FALSE))/2,VLOOKUP(C$7,profiel!$A$3:$F$297,4,FALSE))))/1000*Z198*D$36)</f>
        <v>0</v>
      </c>
      <c r="AB198" s="30">
        <f t="shared" si="97"/>
        <v>50309.839831937352</v>
      </c>
      <c r="AC198" s="35">
        <f t="shared" si="95"/>
        <v>10061.96796638747</v>
      </c>
      <c r="AD198" s="32">
        <f t="shared" si="96"/>
        <v>1.1248330160487863</v>
      </c>
      <c r="AE198" s="32">
        <f t="shared" si="70"/>
        <v>139.24896173163816</v>
      </c>
      <c r="AF198" s="204">
        <f t="shared" si="71"/>
        <v>505.86405292458386</v>
      </c>
    </row>
    <row r="199" spans="1:32" ht="12" customHeight="1" x14ac:dyDescent="0.15">
      <c r="A199" s="199">
        <f t="shared" si="72"/>
        <v>139.24896173163816</v>
      </c>
      <c r="B199" s="38">
        <f t="shared" si="73"/>
        <v>750</v>
      </c>
      <c r="C199" s="200">
        <f t="shared" si="67"/>
        <v>12.5</v>
      </c>
      <c r="D199" s="36">
        <f t="shared" si="68"/>
        <v>711.49087395501169</v>
      </c>
      <c r="E199" s="36">
        <f t="shared" si="69"/>
        <v>671.69532301507013</v>
      </c>
      <c r="F199" s="37">
        <f t="shared" si="74"/>
        <v>0.25448432756920059</v>
      </c>
      <c r="G199" s="42">
        <f t="shared" si="75"/>
        <v>4728.2349911864594</v>
      </c>
      <c r="H199" s="43">
        <f t="shared" si="76"/>
        <v>4728.2349911864594</v>
      </c>
      <c r="I199" s="42">
        <f t="shared" si="77"/>
        <v>0</v>
      </c>
      <c r="J199" s="44">
        <f t="shared" si="78"/>
        <v>0</v>
      </c>
      <c r="K199" s="216">
        <f t="shared" si="79"/>
        <v>0.24176011119074056</v>
      </c>
      <c r="L199" s="42">
        <f t="shared" si="80"/>
        <v>4749.288845258352</v>
      </c>
      <c r="M199" s="43">
        <f t="shared" si="81"/>
        <v>4511.824402995434</v>
      </c>
      <c r="N199" s="42">
        <f t="shared" si="82"/>
        <v>0</v>
      </c>
      <c r="O199" s="44">
        <f t="shared" si="83"/>
        <v>0</v>
      </c>
      <c r="P199" s="37">
        <f t="shared" si="84"/>
        <v>0.25448432756920059</v>
      </c>
      <c r="Q199" s="42">
        <f t="shared" si="85"/>
        <v>4728.2349911864594</v>
      </c>
      <c r="R199" s="43">
        <f t="shared" si="86"/>
        <v>4728.2349911864594</v>
      </c>
      <c r="S199" s="42">
        <f t="shared" si="87"/>
        <v>0</v>
      </c>
      <c r="T199" s="44">
        <f t="shared" si="88"/>
        <v>0</v>
      </c>
      <c r="U199" s="37">
        <f t="shared" si="89"/>
        <v>0</v>
      </c>
      <c r="V199" s="42" t="e">
        <f t="shared" si="90"/>
        <v>#DIV/0!</v>
      </c>
      <c r="W199" s="43" t="e">
        <f t="shared" si="91"/>
        <v>#DIV/0!</v>
      </c>
      <c r="X199" s="42">
        <f t="shared" si="92"/>
        <v>0</v>
      </c>
      <c r="Y199" s="44">
        <f t="shared" si="93"/>
        <v>0</v>
      </c>
      <c r="Z199" s="42">
        <f t="shared" si="94"/>
        <v>50444.153866378751</v>
      </c>
      <c r="AA199" s="44">
        <f>IF(C199&lt;C$13,0,(IF(VLOOKUP(C$7,profiel!$A$3:$F$297,2,FALSE)&gt;4,VLOOKUP($C$7,profiel!$A$3:$F$297,3,FALSE),IF(B$9="flens loodrecht op gevel",(VLOOKUP(C$7,profiel!$A$3:$F$297,6,FALSE)-2*VLOOKUP(C$7,profiel!$A$3:$F$297,4,FALSE))/2,VLOOKUP(C$7,profiel!$A$3:$F$297,4,FALSE))))/1000*Z199*D$36)</f>
        <v>0</v>
      </c>
      <c r="AB199" s="42">
        <f t="shared" si="97"/>
        <v>50444.153866378751</v>
      </c>
      <c r="AC199" s="44">
        <f t="shared" si="95"/>
        <v>10088.830773275751</v>
      </c>
      <c r="AD199" s="41">
        <f t="shared" si="96"/>
        <v>1.1253973013319198</v>
      </c>
      <c r="AE199" s="41">
        <f t="shared" si="70"/>
        <v>140.37435903297009</v>
      </c>
      <c r="AF199" s="201">
        <f t="shared" si="71"/>
        <v>506.34867411166954</v>
      </c>
    </row>
    <row r="200" spans="1:32" ht="12" customHeight="1" x14ac:dyDescent="0.15">
      <c r="A200" s="202">
        <f t="shared" si="72"/>
        <v>140.37435903297009</v>
      </c>
      <c r="B200" s="54">
        <f t="shared" si="73"/>
        <v>755</v>
      </c>
      <c r="C200" s="133">
        <f t="shared" si="67"/>
        <v>12.583333333333334</v>
      </c>
      <c r="D200" s="30">
        <f t="shared" si="68"/>
        <v>712.47661169635751</v>
      </c>
      <c r="E200" s="30">
        <f t="shared" si="69"/>
        <v>671.91385436679275</v>
      </c>
      <c r="F200" s="31">
        <f t="shared" si="74"/>
        <v>0.25424076319700656</v>
      </c>
      <c r="G200" s="30">
        <f t="shared" si="75"/>
        <v>4730.9458195708357</v>
      </c>
      <c r="H200" s="34">
        <f t="shared" si="76"/>
        <v>4730.9458195708357</v>
      </c>
      <c r="I200" s="33">
        <f t="shared" si="77"/>
        <v>0</v>
      </c>
      <c r="J200" s="35">
        <f t="shared" si="78"/>
        <v>0</v>
      </c>
      <c r="K200" s="60">
        <f t="shared" si="79"/>
        <v>0.24152872503715625</v>
      </c>
      <c r="L200" s="30">
        <f t="shared" si="80"/>
        <v>4751.9751985926687</v>
      </c>
      <c r="M200" s="34">
        <f t="shared" si="81"/>
        <v>4514.3764386630355</v>
      </c>
      <c r="N200" s="33">
        <f t="shared" si="82"/>
        <v>0</v>
      </c>
      <c r="O200" s="35">
        <f t="shared" si="83"/>
        <v>0</v>
      </c>
      <c r="P200" s="31">
        <f t="shared" si="84"/>
        <v>0.25424076319700656</v>
      </c>
      <c r="Q200" s="30">
        <f t="shared" si="85"/>
        <v>4730.9458195708357</v>
      </c>
      <c r="R200" s="34">
        <f t="shared" si="86"/>
        <v>4730.9458195708357</v>
      </c>
      <c r="S200" s="33">
        <f t="shared" si="87"/>
        <v>0</v>
      </c>
      <c r="T200" s="35">
        <f t="shared" si="88"/>
        <v>0</v>
      </c>
      <c r="U200" s="31">
        <f t="shared" si="89"/>
        <v>0</v>
      </c>
      <c r="V200" s="30" t="e">
        <f t="shared" si="90"/>
        <v>#DIV/0!</v>
      </c>
      <c r="W200" s="34" t="e">
        <f t="shared" si="91"/>
        <v>#DIV/0!</v>
      </c>
      <c r="X200" s="33">
        <f t="shared" si="92"/>
        <v>0</v>
      </c>
      <c r="Y200" s="35">
        <f t="shared" si="93"/>
        <v>0</v>
      </c>
      <c r="Z200" s="30">
        <f t="shared" si="94"/>
        <v>50577.64444818606</v>
      </c>
      <c r="AA200" s="35">
        <f>IF(C200&lt;C$13,0,(IF(VLOOKUP(C$7,profiel!$A$3:$F$297,2,FALSE)&gt;4,VLOOKUP($C$7,profiel!$A$3:$F$297,3,FALSE),IF(B$9="flens loodrecht op gevel",(VLOOKUP(C$7,profiel!$A$3:$F$297,6,FALSE)-2*VLOOKUP(C$7,profiel!$A$3:$F$297,4,FALSE))/2,VLOOKUP(C$7,profiel!$A$3:$F$297,4,FALSE))))/1000*Z200*D$36)</f>
        <v>0</v>
      </c>
      <c r="AB200" s="30">
        <f t="shared" si="97"/>
        <v>50577.64444818606</v>
      </c>
      <c r="AC200" s="35">
        <f t="shared" si="95"/>
        <v>10115.528889637211</v>
      </c>
      <c r="AD200" s="32">
        <f t="shared" si="96"/>
        <v>1.1259405970201768</v>
      </c>
      <c r="AE200" s="32">
        <f t="shared" si="70"/>
        <v>141.50029962999028</v>
      </c>
      <c r="AF200" s="204">
        <f t="shared" si="71"/>
        <v>506.83161515749526</v>
      </c>
    </row>
    <row r="201" spans="1:32" ht="12" customHeight="1" x14ac:dyDescent="0.15">
      <c r="A201" s="199">
        <f t="shared" si="72"/>
        <v>141.50029962999028</v>
      </c>
      <c r="B201" s="38">
        <f t="shared" si="73"/>
        <v>760</v>
      </c>
      <c r="C201" s="200">
        <f t="shared" si="67"/>
        <v>12.666666666666666</v>
      </c>
      <c r="D201" s="36">
        <f t="shared" si="68"/>
        <v>713.45590666134581</v>
      </c>
      <c r="E201" s="36">
        <f t="shared" si="69"/>
        <v>672.12663522975197</v>
      </c>
      <c r="F201" s="37">
        <f t="shared" si="74"/>
        <v>0.2539985066044857</v>
      </c>
      <c r="G201" s="42">
        <f t="shared" si="75"/>
        <v>4733.5428467295515</v>
      </c>
      <c r="H201" s="43">
        <f t="shared" si="76"/>
        <v>4733.5428467295515</v>
      </c>
      <c r="I201" s="42">
        <f t="shared" si="77"/>
        <v>0</v>
      </c>
      <c r="J201" s="44">
        <f t="shared" si="78"/>
        <v>0</v>
      </c>
      <c r="K201" s="216">
        <f t="shared" si="79"/>
        <v>0.2412985812742614</v>
      </c>
      <c r="L201" s="42">
        <f t="shared" si="80"/>
        <v>4754.5476278143133</v>
      </c>
      <c r="M201" s="43">
        <f t="shared" si="81"/>
        <v>4516.8202464235974</v>
      </c>
      <c r="N201" s="42">
        <f t="shared" si="82"/>
        <v>0</v>
      </c>
      <c r="O201" s="44">
        <f t="shared" si="83"/>
        <v>0</v>
      </c>
      <c r="P201" s="37">
        <f t="shared" si="84"/>
        <v>0.2539985066044857</v>
      </c>
      <c r="Q201" s="42">
        <f t="shared" si="85"/>
        <v>4733.5428467295515</v>
      </c>
      <c r="R201" s="43">
        <f t="shared" si="86"/>
        <v>4733.5428467295515</v>
      </c>
      <c r="S201" s="42">
        <f t="shared" si="87"/>
        <v>0</v>
      </c>
      <c r="T201" s="44">
        <f t="shared" si="88"/>
        <v>0</v>
      </c>
      <c r="U201" s="37">
        <f t="shared" si="89"/>
        <v>0</v>
      </c>
      <c r="V201" s="42" t="e">
        <f t="shared" si="90"/>
        <v>#DIV/0!</v>
      </c>
      <c r="W201" s="43" t="e">
        <f t="shared" si="91"/>
        <v>#DIV/0!</v>
      </c>
      <c r="X201" s="42">
        <f t="shared" si="92"/>
        <v>0</v>
      </c>
      <c r="Y201" s="44">
        <f t="shared" si="93"/>
        <v>0</v>
      </c>
      <c r="Z201" s="42">
        <f t="shared" si="94"/>
        <v>50710.318740730276</v>
      </c>
      <c r="AA201" s="44">
        <f>IF(C201&lt;C$13,0,(IF(VLOOKUP(C$7,profiel!$A$3:$F$297,2,FALSE)&gt;4,VLOOKUP($C$7,profiel!$A$3:$F$297,3,FALSE),IF(B$9="flens loodrecht op gevel",(VLOOKUP(C$7,profiel!$A$3:$F$297,6,FALSE)-2*VLOOKUP(C$7,profiel!$A$3:$F$297,4,FALSE))/2,VLOOKUP(C$7,profiel!$A$3:$F$297,4,FALSE))))/1000*Z201*D$36)</f>
        <v>0</v>
      </c>
      <c r="AB201" s="42">
        <f t="shared" si="97"/>
        <v>50710.318740730276</v>
      </c>
      <c r="AC201" s="44">
        <f t="shared" si="95"/>
        <v>10142.063748146056</v>
      </c>
      <c r="AD201" s="41">
        <f t="shared" si="96"/>
        <v>1.126463285136837</v>
      </c>
      <c r="AE201" s="41">
        <f t="shared" si="70"/>
        <v>142.62676291512713</v>
      </c>
      <c r="AF201" s="201">
        <f t="shared" si="71"/>
        <v>507.31288353024541</v>
      </c>
    </row>
    <row r="202" spans="1:32" ht="12" customHeight="1" x14ac:dyDescent="0.15">
      <c r="A202" s="202">
        <f t="shared" si="72"/>
        <v>142.62676291512713</v>
      </c>
      <c r="B202" s="54">
        <f t="shared" si="73"/>
        <v>765</v>
      </c>
      <c r="C202" s="133">
        <f t="shared" si="67"/>
        <v>12.75</v>
      </c>
      <c r="D202" s="30">
        <f t="shared" si="68"/>
        <v>714.42884252328429</v>
      </c>
      <c r="E202" s="30">
        <f t="shared" si="69"/>
        <v>672.33381692375042</v>
      </c>
      <c r="F202" s="31">
        <f t="shared" si="74"/>
        <v>0.25375754791425126</v>
      </c>
      <c r="G202" s="30">
        <f t="shared" si="75"/>
        <v>4736.0279550221085</v>
      </c>
      <c r="H202" s="34">
        <f t="shared" si="76"/>
        <v>4736.0279550221085</v>
      </c>
      <c r="I202" s="33">
        <f t="shared" si="77"/>
        <v>0</v>
      </c>
      <c r="J202" s="35">
        <f t="shared" si="78"/>
        <v>0</v>
      </c>
      <c r="K202" s="60">
        <f t="shared" si="79"/>
        <v>0.24106967051853867</v>
      </c>
      <c r="L202" s="30">
        <f t="shared" si="80"/>
        <v>4757.0080182728771</v>
      </c>
      <c r="M202" s="34">
        <f t="shared" si="81"/>
        <v>4519.157617359233</v>
      </c>
      <c r="N202" s="33">
        <f t="shared" si="82"/>
        <v>0</v>
      </c>
      <c r="O202" s="35">
        <f t="shared" si="83"/>
        <v>0</v>
      </c>
      <c r="P202" s="31">
        <f t="shared" si="84"/>
        <v>0.25375754791425126</v>
      </c>
      <c r="Q202" s="30">
        <f t="shared" si="85"/>
        <v>4736.0279550221085</v>
      </c>
      <c r="R202" s="34">
        <f t="shared" si="86"/>
        <v>4736.0279550221085</v>
      </c>
      <c r="S202" s="33">
        <f t="shared" si="87"/>
        <v>0</v>
      </c>
      <c r="T202" s="35">
        <f t="shared" si="88"/>
        <v>0</v>
      </c>
      <c r="U202" s="31">
        <f t="shared" si="89"/>
        <v>0</v>
      </c>
      <c r="V202" s="30" t="e">
        <f t="shared" si="90"/>
        <v>#DIV/0!</v>
      </c>
      <c r="W202" s="34" t="e">
        <f t="shared" si="91"/>
        <v>#DIV/0!</v>
      </c>
      <c r="X202" s="33">
        <f t="shared" si="92"/>
        <v>0</v>
      </c>
      <c r="Y202" s="35">
        <f t="shared" si="93"/>
        <v>0</v>
      </c>
      <c r="Z202" s="30">
        <f t="shared" si="94"/>
        <v>50842.183780868887</v>
      </c>
      <c r="AA202" s="35">
        <f>IF(C202&lt;C$13,0,(IF(VLOOKUP(C$7,profiel!$A$3:$F$297,2,FALSE)&gt;4,VLOOKUP($C$7,profiel!$A$3:$F$297,3,FALSE),IF(B$9="flens loodrecht op gevel",(VLOOKUP(C$7,profiel!$A$3:$F$297,6,FALSE)-2*VLOOKUP(C$7,profiel!$A$3:$F$297,4,FALSE))/2,VLOOKUP(C$7,profiel!$A$3:$F$297,4,FALSE))))/1000*Z202*D$36)</f>
        <v>0</v>
      </c>
      <c r="AB202" s="30">
        <f t="shared" si="97"/>
        <v>50842.183780868887</v>
      </c>
      <c r="AC202" s="35">
        <f t="shared" si="95"/>
        <v>10168.436756173776</v>
      </c>
      <c r="AD202" s="32">
        <f t="shared" si="96"/>
        <v>1.1269657379460296</v>
      </c>
      <c r="AE202" s="32">
        <f t="shared" si="70"/>
        <v>143.75372865307315</v>
      </c>
      <c r="AF202" s="204">
        <f t="shared" si="71"/>
        <v>507.79248704678082</v>
      </c>
    </row>
    <row r="203" spans="1:32" ht="12" customHeight="1" x14ac:dyDescent="0.15">
      <c r="A203" s="199">
        <f t="shared" si="72"/>
        <v>143.75372865307315</v>
      </c>
      <c r="B203" s="38">
        <f t="shared" si="73"/>
        <v>770</v>
      </c>
      <c r="C203" s="200">
        <f t="shared" si="67"/>
        <v>12.833333333333334</v>
      </c>
      <c r="D203" s="36">
        <f t="shared" si="68"/>
        <v>715.39550133597538</v>
      </c>
      <c r="E203" s="36">
        <f t="shared" si="69"/>
        <v>672.53554678672356</v>
      </c>
      <c r="F203" s="37">
        <f t="shared" si="74"/>
        <v>0.25351787715221447</v>
      </c>
      <c r="G203" s="42">
        <f t="shared" si="75"/>
        <v>4738.4029853259126</v>
      </c>
      <c r="H203" s="43">
        <f t="shared" si="76"/>
        <v>4738.4029853259126</v>
      </c>
      <c r="I203" s="42">
        <f t="shared" si="77"/>
        <v>0</v>
      </c>
      <c r="J203" s="44">
        <f t="shared" si="78"/>
        <v>0</v>
      </c>
      <c r="K203" s="216">
        <f t="shared" si="79"/>
        <v>0.24084198329460371</v>
      </c>
      <c r="L203" s="42">
        <f t="shared" si="80"/>
        <v>4759.3582137569856</v>
      </c>
      <c r="M203" s="43">
        <f t="shared" si="81"/>
        <v>4521.3903030691363</v>
      </c>
      <c r="N203" s="42">
        <f t="shared" si="82"/>
        <v>0</v>
      </c>
      <c r="O203" s="44">
        <f t="shared" si="83"/>
        <v>0</v>
      </c>
      <c r="P203" s="37">
        <f t="shared" si="84"/>
        <v>0.25351787715221447</v>
      </c>
      <c r="Q203" s="42">
        <f t="shared" si="85"/>
        <v>4738.4029853259126</v>
      </c>
      <c r="R203" s="43">
        <f t="shared" si="86"/>
        <v>4738.4029853259126</v>
      </c>
      <c r="S203" s="42">
        <f t="shared" si="87"/>
        <v>0</v>
      </c>
      <c r="T203" s="44">
        <f t="shared" si="88"/>
        <v>0</v>
      </c>
      <c r="U203" s="37">
        <f t="shared" si="89"/>
        <v>0</v>
      </c>
      <c r="V203" s="42" t="e">
        <f t="shared" si="90"/>
        <v>#DIV/0!</v>
      </c>
      <c r="W203" s="43" t="e">
        <f t="shared" si="91"/>
        <v>#DIV/0!</v>
      </c>
      <c r="X203" s="42">
        <f t="shared" si="92"/>
        <v>0</v>
      </c>
      <c r="Y203" s="44">
        <f t="shared" si="93"/>
        <v>0</v>
      </c>
      <c r="Z203" s="42">
        <f t="shared" si="94"/>
        <v>50973.246481891678</v>
      </c>
      <c r="AA203" s="44">
        <f>IF(C203&lt;C$13,0,(IF(VLOOKUP(C$7,profiel!$A$3:$F$297,2,FALSE)&gt;4,VLOOKUP($C$7,profiel!$A$3:$F$297,3,FALSE),IF(B$9="flens loodrecht op gevel",(VLOOKUP(C$7,profiel!$A$3:$F$297,6,FALSE)-2*VLOOKUP(C$7,profiel!$A$3:$F$297,4,FALSE))/2,VLOOKUP(C$7,profiel!$A$3:$F$297,4,FALSE))))/1000*Z203*D$36)</f>
        <v>0</v>
      </c>
      <c r="AB203" s="42">
        <f t="shared" si="97"/>
        <v>50973.246481891678</v>
      </c>
      <c r="AC203" s="44">
        <f t="shared" si="95"/>
        <v>10194.649296378335</v>
      </c>
      <c r="AD203" s="41">
        <f t="shared" si="96"/>
        <v>1.1274483182358326</v>
      </c>
      <c r="AE203" s="41">
        <f t="shared" si="70"/>
        <v>144.88117697130897</v>
      </c>
      <c r="AF203" s="201">
        <f t="shared" si="71"/>
        <v>508.27043386230389</v>
      </c>
    </row>
    <row r="204" spans="1:32" ht="12" customHeight="1" x14ac:dyDescent="0.15">
      <c r="A204" s="202">
        <f t="shared" si="72"/>
        <v>144.88117697130897</v>
      </c>
      <c r="B204" s="54">
        <f t="shared" si="73"/>
        <v>775</v>
      </c>
      <c r="C204" s="133">
        <f t="shared" si="67"/>
        <v>12.916666666666666</v>
      </c>
      <c r="D204" s="30">
        <f t="shared" si="68"/>
        <v>716.35596357524128</v>
      </c>
      <c r="E204" s="30">
        <f t="shared" si="69"/>
        <v>672.73196827951938</v>
      </c>
      <c r="F204" s="31">
        <f t="shared" si="74"/>
        <v>0.25327948425349256</v>
      </c>
      <c r="G204" s="30">
        <f t="shared" si="75"/>
        <v>4740.6697382456514</v>
      </c>
      <c r="H204" s="34">
        <f t="shared" si="76"/>
        <v>4740.6697382456514</v>
      </c>
      <c r="I204" s="33">
        <f t="shared" si="77"/>
        <v>0</v>
      </c>
      <c r="J204" s="35">
        <f t="shared" si="78"/>
        <v>0</v>
      </c>
      <c r="K204" s="60">
        <f t="shared" si="79"/>
        <v>0.24061551004081794</v>
      </c>
      <c r="L204" s="30">
        <f t="shared" si="80"/>
        <v>4761.6000177058759</v>
      </c>
      <c r="M204" s="34">
        <f t="shared" si="81"/>
        <v>4523.520016820582</v>
      </c>
      <c r="N204" s="33">
        <f t="shared" si="82"/>
        <v>0</v>
      </c>
      <c r="O204" s="35">
        <f t="shared" si="83"/>
        <v>0</v>
      </c>
      <c r="P204" s="31">
        <f t="shared" si="84"/>
        <v>0.25327948425349256</v>
      </c>
      <c r="Q204" s="30">
        <f t="shared" si="85"/>
        <v>4740.6697382456514</v>
      </c>
      <c r="R204" s="34">
        <f t="shared" si="86"/>
        <v>4740.6697382456514</v>
      </c>
      <c r="S204" s="33">
        <f t="shared" si="87"/>
        <v>0</v>
      </c>
      <c r="T204" s="35">
        <f t="shared" si="88"/>
        <v>0</v>
      </c>
      <c r="U204" s="31">
        <f t="shared" si="89"/>
        <v>0</v>
      </c>
      <c r="V204" s="30" t="e">
        <f t="shared" si="90"/>
        <v>#DIV/0!</v>
      </c>
      <c r="W204" s="34" t="e">
        <f t="shared" si="91"/>
        <v>#DIV/0!</v>
      </c>
      <c r="X204" s="33">
        <f t="shared" si="92"/>
        <v>0</v>
      </c>
      <c r="Y204" s="35">
        <f t="shared" si="93"/>
        <v>0</v>
      </c>
      <c r="Z204" s="30">
        <f t="shared" si="94"/>
        <v>51103.513636381438</v>
      </c>
      <c r="AA204" s="35">
        <f>IF(C204&lt;C$13,0,(IF(VLOOKUP(C$7,profiel!$A$3:$F$297,2,FALSE)&gt;4,VLOOKUP($C$7,profiel!$A$3:$F$297,3,FALSE),IF(B$9="flens loodrecht op gevel",(VLOOKUP(C$7,profiel!$A$3:$F$297,6,FALSE)-2*VLOOKUP(C$7,profiel!$A$3:$F$297,4,FALSE))/2,VLOOKUP(C$7,profiel!$A$3:$F$297,4,FALSE))))/1000*Z204*D$36)</f>
        <v>0</v>
      </c>
      <c r="AB204" s="30">
        <f t="shared" si="97"/>
        <v>51103.513636381438</v>
      </c>
      <c r="AC204" s="35">
        <f t="shared" si="95"/>
        <v>10220.702727276286</v>
      </c>
      <c r="AD204" s="32">
        <f t="shared" si="96"/>
        <v>1.1279113795921811</v>
      </c>
      <c r="AE204" s="32">
        <f t="shared" si="70"/>
        <v>146.00908835090115</v>
      </c>
      <c r="AF204" s="204">
        <f t="shared" si="71"/>
        <v>508.74673246030665</v>
      </c>
    </row>
    <row r="205" spans="1:32" ht="12" customHeight="1" x14ac:dyDescent="0.15">
      <c r="A205" s="199">
        <f t="shared" si="72"/>
        <v>146.00908835090115</v>
      </c>
      <c r="B205" s="38">
        <f t="shared" si="73"/>
        <v>780</v>
      </c>
      <c r="C205" s="200">
        <f t="shared" si="67"/>
        <v>13</v>
      </c>
      <c r="D205" s="36">
        <f t="shared" si="68"/>
        <v>717.3103081791287</v>
      </c>
      <c r="E205" s="36">
        <f t="shared" si="69"/>
        <v>672.92322108792132</v>
      </c>
      <c r="F205" s="37">
        <f t="shared" si="74"/>
        <v>0.25304235906809935</v>
      </c>
      <c r="G205" s="42">
        <f t="shared" si="75"/>
        <v>4742.829975276848</v>
      </c>
      <c r="H205" s="43">
        <f t="shared" si="76"/>
        <v>4742.829975276848</v>
      </c>
      <c r="I205" s="42">
        <f t="shared" si="77"/>
        <v>0</v>
      </c>
      <c r="J205" s="44">
        <f t="shared" si="78"/>
        <v>0</v>
      </c>
      <c r="K205" s="216">
        <f t="shared" si="79"/>
        <v>0.2403902411146944</v>
      </c>
      <c r="L205" s="42">
        <f t="shared" si="80"/>
        <v>4763.7351943750355</v>
      </c>
      <c r="M205" s="43">
        <f t="shared" si="81"/>
        <v>4525.5484346562835</v>
      </c>
      <c r="N205" s="42">
        <f t="shared" si="82"/>
        <v>0</v>
      </c>
      <c r="O205" s="44">
        <f t="shared" si="83"/>
        <v>0</v>
      </c>
      <c r="P205" s="37">
        <f t="shared" si="84"/>
        <v>0.25304235906809935</v>
      </c>
      <c r="Q205" s="42">
        <f t="shared" si="85"/>
        <v>4742.829975276848</v>
      </c>
      <c r="R205" s="43">
        <f t="shared" si="86"/>
        <v>4742.829975276848</v>
      </c>
      <c r="S205" s="42">
        <f t="shared" si="87"/>
        <v>0</v>
      </c>
      <c r="T205" s="44">
        <f t="shared" si="88"/>
        <v>0</v>
      </c>
      <c r="U205" s="37">
        <f t="shared" si="89"/>
        <v>0</v>
      </c>
      <c r="V205" s="42" t="e">
        <f t="shared" si="90"/>
        <v>#DIV/0!</v>
      </c>
      <c r="W205" s="43" t="e">
        <f t="shared" si="91"/>
        <v>#DIV/0!</v>
      </c>
      <c r="X205" s="42">
        <f t="shared" si="92"/>
        <v>0</v>
      </c>
      <c r="Y205" s="44">
        <f t="shared" si="93"/>
        <v>0</v>
      </c>
      <c r="Z205" s="42">
        <f t="shared" si="94"/>
        <v>51232.991918993263</v>
      </c>
      <c r="AA205" s="44">
        <f>IF(C205&lt;C$13,0,(IF(VLOOKUP(C$7,profiel!$A$3:$F$297,2,FALSE)&gt;4,VLOOKUP($C$7,profiel!$A$3:$F$297,3,FALSE),IF(B$9="flens loodrecht op gevel",(VLOOKUP(C$7,profiel!$A$3:$F$297,6,FALSE)-2*VLOOKUP(C$7,profiel!$A$3:$F$297,4,FALSE))/2,VLOOKUP(C$7,profiel!$A$3:$F$297,4,FALSE))))/1000*Z205*D$36)</f>
        <v>0</v>
      </c>
      <c r="AB205" s="42">
        <f t="shared" si="97"/>
        <v>51232.991918993263</v>
      </c>
      <c r="AC205" s="44">
        <f t="shared" si="95"/>
        <v>10246.598383798653</v>
      </c>
      <c r="AD205" s="41">
        <f t="shared" si="96"/>
        <v>1.1283552666632453</v>
      </c>
      <c r="AE205" s="41">
        <f t="shared" si="70"/>
        <v>147.1374436175644</v>
      </c>
      <c r="AF205" s="201">
        <f t="shared" si="71"/>
        <v>509.22139164279309</v>
      </c>
    </row>
    <row r="206" spans="1:32" ht="12" customHeight="1" x14ac:dyDescent="0.15">
      <c r="A206" s="202">
        <f t="shared" si="72"/>
        <v>147.1374436175644</v>
      </c>
      <c r="B206" s="54">
        <f t="shared" si="73"/>
        <v>785</v>
      </c>
      <c r="C206" s="133">
        <f t="shared" si="67"/>
        <v>13.083333333333334</v>
      </c>
      <c r="D206" s="30">
        <f t="shared" si="68"/>
        <v>718.25861258684074</v>
      </c>
      <c r="E206" s="30">
        <f t="shared" si="69"/>
        <v>673.10944122198623</v>
      </c>
      <c r="F206" s="31">
        <f t="shared" si="74"/>
        <v>0.25280649136642602</v>
      </c>
      <c r="G206" s="30">
        <f t="shared" si="75"/>
        <v>4744.8854199298003</v>
      </c>
      <c r="H206" s="34">
        <f t="shared" si="76"/>
        <v>4744.8854199298003</v>
      </c>
      <c r="I206" s="33">
        <f t="shared" si="77"/>
        <v>0</v>
      </c>
      <c r="J206" s="35">
        <f t="shared" si="78"/>
        <v>0</v>
      </c>
      <c r="K206" s="60">
        <f t="shared" si="79"/>
        <v>0.24016616679810471</v>
      </c>
      <c r="L206" s="30">
        <f t="shared" si="80"/>
        <v>4765.7654699622144</v>
      </c>
      <c r="M206" s="34">
        <f t="shared" si="81"/>
        <v>4527.4771964641041</v>
      </c>
      <c r="N206" s="33">
        <f t="shared" si="82"/>
        <v>0</v>
      </c>
      <c r="O206" s="35">
        <f t="shared" si="83"/>
        <v>0</v>
      </c>
      <c r="P206" s="31">
        <f t="shared" si="84"/>
        <v>0.25280649136642602</v>
      </c>
      <c r="Q206" s="30">
        <f t="shared" si="85"/>
        <v>4744.8854199298003</v>
      </c>
      <c r="R206" s="34">
        <f t="shared" si="86"/>
        <v>4744.8854199298003</v>
      </c>
      <c r="S206" s="33">
        <f t="shared" si="87"/>
        <v>0</v>
      </c>
      <c r="T206" s="35">
        <f t="shared" si="88"/>
        <v>0</v>
      </c>
      <c r="U206" s="31">
        <f t="shared" si="89"/>
        <v>0</v>
      </c>
      <c r="V206" s="30" t="e">
        <f t="shared" si="90"/>
        <v>#DIV/0!</v>
      </c>
      <c r="W206" s="34" t="e">
        <f t="shared" si="91"/>
        <v>#DIV/0!</v>
      </c>
      <c r="X206" s="33">
        <f t="shared" si="92"/>
        <v>0</v>
      </c>
      <c r="Y206" s="35">
        <f t="shared" si="93"/>
        <v>0</v>
      </c>
      <c r="Z206" s="30">
        <f t="shared" si="94"/>
        <v>51361.687889155044</v>
      </c>
      <c r="AA206" s="35">
        <f>IF(C206&lt;C$13,0,(IF(VLOOKUP(C$7,profiel!$A$3:$F$297,2,FALSE)&gt;4,VLOOKUP($C$7,profiel!$A$3:$F$297,3,FALSE),IF(B$9="flens loodrecht op gevel",(VLOOKUP(C$7,profiel!$A$3:$F$297,6,FALSE)-2*VLOOKUP(C$7,profiel!$A$3:$F$297,4,FALSE))/2,VLOOKUP(C$7,profiel!$A$3:$F$297,4,FALSE))))/1000*Z206*D$36)</f>
        <v>0</v>
      </c>
      <c r="AB206" s="30">
        <f t="shared" si="97"/>
        <v>51361.687889155044</v>
      </c>
      <c r="AC206" s="35">
        <f t="shared" si="95"/>
        <v>10272.337577831007</v>
      </c>
      <c r="AD206" s="32">
        <f t="shared" si="96"/>
        <v>1.1287803154152332</v>
      </c>
      <c r="AE206" s="32">
        <f t="shared" si="70"/>
        <v>148.26622393297964</v>
      </c>
      <c r="AF206" s="204">
        <f t="shared" si="71"/>
        <v>509.69442052076573</v>
      </c>
    </row>
    <row r="207" spans="1:32" ht="12" customHeight="1" x14ac:dyDescent="0.15">
      <c r="A207" s="199">
        <f t="shared" si="72"/>
        <v>148.26622393297964</v>
      </c>
      <c r="B207" s="38">
        <f t="shared" si="73"/>
        <v>790</v>
      </c>
      <c r="C207" s="200">
        <f t="shared" si="67"/>
        <v>13.166666666666666</v>
      </c>
      <c r="D207" s="36">
        <f t="shared" si="68"/>
        <v>719.20095277644396</v>
      </c>
      <c r="E207" s="36">
        <f t="shared" si="69"/>
        <v>673.29076111276777</v>
      </c>
      <c r="F207" s="37">
        <f t="shared" si="74"/>
        <v>0.25257187084451982</v>
      </c>
      <c r="G207" s="42">
        <f t="shared" si="75"/>
        <v>4746.8377588138401</v>
      </c>
      <c r="H207" s="43">
        <f t="shared" si="76"/>
        <v>4746.8377588138401</v>
      </c>
      <c r="I207" s="42">
        <f t="shared" si="77"/>
        <v>0</v>
      </c>
      <c r="J207" s="44">
        <f t="shared" si="78"/>
        <v>0</v>
      </c>
      <c r="K207" s="216">
        <f t="shared" si="79"/>
        <v>0.23994327730229384</v>
      </c>
      <c r="L207" s="42">
        <f t="shared" si="80"/>
        <v>4767.6925336937011</v>
      </c>
      <c r="M207" s="43">
        <f t="shared" si="81"/>
        <v>4529.3079070090162</v>
      </c>
      <c r="N207" s="42">
        <f t="shared" si="82"/>
        <v>0</v>
      </c>
      <c r="O207" s="44">
        <f t="shared" si="83"/>
        <v>0</v>
      </c>
      <c r="P207" s="37">
        <f t="shared" si="84"/>
        <v>0.25257187084451982</v>
      </c>
      <c r="Q207" s="42">
        <f t="shared" si="85"/>
        <v>4746.8377588138401</v>
      </c>
      <c r="R207" s="43">
        <f t="shared" si="86"/>
        <v>4746.8377588138401</v>
      </c>
      <c r="S207" s="42">
        <f t="shared" si="87"/>
        <v>0</v>
      </c>
      <c r="T207" s="44">
        <f t="shared" si="88"/>
        <v>0</v>
      </c>
      <c r="U207" s="37">
        <f t="shared" si="89"/>
        <v>0</v>
      </c>
      <c r="V207" s="42" t="e">
        <f t="shared" si="90"/>
        <v>#DIV/0!</v>
      </c>
      <c r="W207" s="43" t="e">
        <f t="shared" si="91"/>
        <v>#DIV/0!</v>
      </c>
      <c r="X207" s="42">
        <f t="shared" si="92"/>
        <v>0</v>
      </c>
      <c r="Y207" s="44">
        <f t="shared" si="93"/>
        <v>0</v>
      </c>
      <c r="Z207" s="42">
        <f t="shared" si="94"/>
        <v>51489.607993691599</v>
      </c>
      <c r="AA207" s="44">
        <f>IF(C207&lt;C$13,0,(IF(VLOOKUP(C$7,profiel!$A$3:$F$297,2,FALSE)&gt;4,VLOOKUP($C$7,profiel!$A$3:$F$297,3,FALSE),IF(B$9="flens loodrecht op gevel",(VLOOKUP(C$7,profiel!$A$3:$F$297,6,FALSE)-2*VLOOKUP(C$7,profiel!$A$3:$F$297,4,FALSE))/2,VLOOKUP(C$7,profiel!$A$3:$F$297,4,FALSE))))/1000*Z207*D$36)</f>
        <v>0</v>
      </c>
      <c r="AB207" s="42">
        <f t="shared" si="97"/>
        <v>51489.607993691599</v>
      </c>
      <c r="AC207" s="44">
        <f t="shared" si="95"/>
        <v>10297.92159873832</v>
      </c>
      <c r="AD207" s="41">
        <f t="shared" si="96"/>
        <v>1.1291868533797258</v>
      </c>
      <c r="AE207" s="41">
        <f t="shared" si="70"/>
        <v>149.39541078635938</v>
      </c>
      <c r="AF207" s="201">
        <f t="shared" si="71"/>
        <v>510.16582850497105</v>
      </c>
    </row>
    <row r="208" spans="1:32" ht="12" customHeight="1" x14ac:dyDescent="0.15">
      <c r="A208" s="202">
        <f t="shared" si="72"/>
        <v>149.39541078635938</v>
      </c>
      <c r="B208" s="54">
        <f t="shared" si="73"/>
        <v>795</v>
      </c>
      <c r="C208" s="133">
        <f t="shared" si="67"/>
        <v>13.25</v>
      </c>
      <c r="D208" s="30">
        <f t="shared" si="68"/>
        <v>720.1374033013974</v>
      </c>
      <c r="E208" s="30">
        <f t="shared" si="69"/>
        <v>673.46730970649605</v>
      </c>
      <c r="F208" s="31">
        <f t="shared" si="74"/>
        <v>0.25233848712916845</v>
      </c>
      <c r="G208" s="30">
        <f t="shared" si="75"/>
        <v>4748.6886426833426</v>
      </c>
      <c r="H208" s="34">
        <f t="shared" si="76"/>
        <v>4748.6886426833426</v>
      </c>
      <c r="I208" s="33">
        <f t="shared" si="77"/>
        <v>0</v>
      </c>
      <c r="J208" s="35">
        <f t="shared" si="78"/>
        <v>0</v>
      </c>
      <c r="K208" s="60">
        <f t="shared" si="79"/>
        <v>0.23972156277271006</v>
      </c>
      <c r="L208" s="30">
        <f t="shared" si="80"/>
        <v>4769.5180388722447</v>
      </c>
      <c r="M208" s="34">
        <f t="shared" si="81"/>
        <v>4531.0421369286323</v>
      </c>
      <c r="N208" s="33">
        <f t="shared" si="82"/>
        <v>0</v>
      </c>
      <c r="O208" s="35">
        <f t="shared" si="83"/>
        <v>0</v>
      </c>
      <c r="P208" s="31">
        <f t="shared" si="84"/>
        <v>0.25233848712916845</v>
      </c>
      <c r="Q208" s="30">
        <f t="shared" si="85"/>
        <v>4748.6886426833426</v>
      </c>
      <c r="R208" s="34">
        <f t="shared" si="86"/>
        <v>4748.6886426833426</v>
      </c>
      <c r="S208" s="33">
        <f t="shared" si="87"/>
        <v>0</v>
      </c>
      <c r="T208" s="35">
        <f t="shared" si="88"/>
        <v>0</v>
      </c>
      <c r="U208" s="31">
        <f t="shared" si="89"/>
        <v>0</v>
      </c>
      <c r="V208" s="30" t="e">
        <f t="shared" si="90"/>
        <v>#DIV/0!</v>
      </c>
      <c r="W208" s="34" t="e">
        <f t="shared" si="91"/>
        <v>#DIV/0!</v>
      </c>
      <c r="X208" s="33">
        <f t="shared" si="92"/>
        <v>0</v>
      </c>
      <c r="Y208" s="35">
        <f t="shared" si="93"/>
        <v>0</v>
      </c>
      <c r="Z208" s="30">
        <f t="shared" si="94"/>
        <v>51616.758569375415</v>
      </c>
      <c r="AA208" s="35">
        <f>IF(C208&lt;C$13,0,(IF(VLOOKUP(C$7,profiel!$A$3:$F$297,2,FALSE)&gt;4,VLOOKUP($C$7,profiel!$A$3:$F$297,3,FALSE),IF(B$9="flens loodrecht op gevel",(VLOOKUP(C$7,profiel!$A$3:$F$297,6,FALSE)-2*VLOOKUP(C$7,profiel!$A$3:$F$297,4,FALSE))/2,VLOOKUP(C$7,profiel!$A$3:$F$297,4,FALSE))))/1000*Z208*D$36)</f>
        <v>0</v>
      </c>
      <c r="AB208" s="30">
        <f t="shared" si="97"/>
        <v>51616.758569375415</v>
      </c>
      <c r="AC208" s="35">
        <f t="shared" si="95"/>
        <v>10323.351713875083</v>
      </c>
      <c r="AD208" s="32">
        <f t="shared" si="96"/>
        <v>1.1295751998928292</v>
      </c>
      <c r="AE208" s="32">
        <f t="shared" si="70"/>
        <v>150.5249859862522</v>
      </c>
      <c r="AF208" s="204">
        <f t="shared" si="71"/>
        <v>510.63562529689074</v>
      </c>
    </row>
    <row r="209" spans="1:32" ht="12" customHeight="1" x14ac:dyDescent="0.15">
      <c r="A209" s="199">
        <f t="shared" si="72"/>
        <v>150.5249859862522</v>
      </c>
      <c r="B209" s="38">
        <f t="shared" si="73"/>
        <v>800</v>
      </c>
      <c r="C209" s="200">
        <f t="shared" ref="C209:C272" si="98">B209/60</f>
        <v>13.333333333333334</v>
      </c>
      <c r="D209" s="36">
        <f t="shared" ref="D209:D272" si="99">20+345*LOG10(8*C209+1)</f>
        <v>721.06803732594688</v>
      </c>
      <c r="E209" s="36">
        <f t="shared" ref="E209:E272" si="100">20+660*(1-0.687*EXP(-0.32*C209)-0.313*EXP(-3.8*C209))</f>
        <v>673.63921255627758</v>
      </c>
      <c r="F209" s="37">
        <f t="shared" si="74"/>
        <v>0.25210632978279801</v>
      </c>
      <c r="G209" s="42">
        <f t="shared" si="75"/>
        <v>4750.439687447757</v>
      </c>
      <c r="H209" s="43">
        <f t="shared" si="76"/>
        <v>4750.439687447757</v>
      </c>
      <c r="I209" s="42">
        <f t="shared" si="77"/>
        <v>0</v>
      </c>
      <c r="J209" s="44">
        <f t="shared" si="78"/>
        <v>0</v>
      </c>
      <c r="K209" s="216">
        <f t="shared" si="79"/>
        <v>0.23950101329365814</v>
      </c>
      <c r="L209" s="42">
        <f t="shared" si="80"/>
        <v>4771.2436038889828</v>
      </c>
      <c r="M209" s="43">
        <f t="shared" si="81"/>
        <v>4532.6814236945338</v>
      </c>
      <c r="N209" s="42">
        <f t="shared" si="82"/>
        <v>0</v>
      </c>
      <c r="O209" s="44">
        <f t="shared" si="83"/>
        <v>0</v>
      </c>
      <c r="P209" s="37">
        <f t="shared" si="84"/>
        <v>0.25210632978279801</v>
      </c>
      <c r="Q209" s="42">
        <f t="shared" si="85"/>
        <v>4750.439687447757</v>
      </c>
      <c r="R209" s="43">
        <f t="shared" si="86"/>
        <v>4750.439687447757</v>
      </c>
      <c r="S209" s="42">
        <f t="shared" si="87"/>
        <v>0</v>
      </c>
      <c r="T209" s="44">
        <f t="shared" si="88"/>
        <v>0</v>
      </c>
      <c r="U209" s="37">
        <f t="shared" si="89"/>
        <v>0</v>
      </c>
      <c r="V209" s="42" t="e">
        <f t="shared" si="90"/>
        <v>#DIV/0!</v>
      </c>
      <c r="W209" s="43" t="e">
        <f t="shared" si="91"/>
        <v>#DIV/0!</v>
      </c>
      <c r="X209" s="42">
        <f t="shared" si="92"/>
        <v>0</v>
      </c>
      <c r="Y209" s="44">
        <f t="shared" si="93"/>
        <v>0</v>
      </c>
      <c r="Z209" s="42">
        <f t="shared" si="94"/>
        <v>51743.145845406405</v>
      </c>
      <c r="AA209" s="44">
        <f>IF(C209&lt;C$13,0,(IF(VLOOKUP(C$7,profiel!$A$3:$F$297,2,FALSE)&gt;4,VLOOKUP($C$7,profiel!$A$3:$F$297,3,FALSE),IF(B$9="flens loodrecht op gevel",(VLOOKUP(C$7,profiel!$A$3:$F$297,6,FALSE)-2*VLOOKUP(C$7,profiel!$A$3:$F$297,4,FALSE))/2,VLOOKUP(C$7,profiel!$A$3:$F$297,4,FALSE))))/1000*Z209*D$36)</f>
        <v>0</v>
      </c>
      <c r="AB209" s="42">
        <f t="shared" si="97"/>
        <v>51743.145845406405</v>
      </c>
      <c r="AC209" s="44">
        <f t="shared" si="95"/>
        <v>10348.62916908128</v>
      </c>
      <c r="AD209" s="41">
        <f t="shared" si="96"/>
        <v>1.1299456663265768</v>
      </c>
      <c r="AE209" s="41">
        <f t="shared" ref="AE209:AE272" si="101">AE208+AD209</f>
        <v>151.65493165257877</v>
      </c>
      <c r="AF209" s="201">
        <f t="shared" ref="AF209:AF272" si="102">IF(AE209&lt;600,425+0.773*AE209-0.00169*AE209^2+0.00000222*AE209^3,IF(AE209&lt;735,666+(13002/(738-AE209)),IF(AE209&lt;900,545+(17820/(AE209-731)),650)))</f>
        <v>511.10382087997658</v>
      </c>
    </row>
    <row r="210" spans="1:32" ht="12" customHeight="1" x14ac:dyDescent="0.15">
      <c r="A210" s="202">
        <f t="shared" si="72"/>
        <v>151.65493165257877</v>
      </c>
      <c r="B210" s="54">
        <f t="shared" si="73"/>
        <v>805</v>
      </c>
      <c r="C210" s="133">
        <f t="shared" si="98"/>
        <v>13.416666666666666</v>
      </c>
      <c r="D210" s="30">
        <f t="shared" si="99"/>
        <v>721.99292665942812</v>
      </c>
      <c r="E210" s="30">
        <f t="shared" si="100"/>
        <v>673.80659191138307</v>
      </c>
      <c r="F210" s="31">
        <f t="shared" si="74"/>
        <v>0.25187538830818906</v>
      </c>
      <c r="G210" s="30">
        <f t="shared" si="75"/>
        <v>4752.0924751458942</v>
      </c>
      <c r="H210" s="34">
        <f t="shared" si="76"/>
        <v>4752.0924751458942</v>
      </c>
      <c r="I210" s="33">
        <f t="shared" si="77"/>
        <v>0</v>
      </c>
      <c r="J210" s="35">
        <f t="shared" si="78"/>
        <v>0</v>
      </c>
      <c r="K210" s="60">
        <f t="shared" si="79"/>
        <v>0.23928161889277963</v>
      </c>
      <c r="L210" s="30">
        <f t="shared" si="80"/>
        <v>4772.87081319955</v>
      </c>
      <c r="M210" s="34">
        <f t="shared" si="81"/>
        <v>4534.2272725395724</v>
      </c>
      <c r="N210" s="33">
        <f t="shared" si="82"/>
        <v>0</v>
      </c>
      <c r="O210" s="35">
        <f t="shared" si="83"/>
        <v>0</v>
      </c>
      <c r="P210" s="31">
        <f t="shared" si="84"/>
        <v>0.25187538830818906</v>
      </c>
      <c r="Q210" s="30">
        <f t="shared" si="85"/>
        <v>4752.0924751458942</v>
      </c>
      <c r="R210" s="34">
        <f t="shared" si="86"/>
        <v>4752.0924751458942</v>
      </c>
      <c r="S210" s="33">
        <f t="shared" si="87"/>
        <v>0</v>
      </c>
      <c r="T210" s="35">
        <f t="shared" si="88"/>
        <v>0</v>
      </c>
      <c r="U210" s="31">
        <f t="shared" si="89"/>
        <v>0</v>
      </c>
      <c r="V210" s="30" t="e">
        <f t="shared" si="90"/>
        <v>#DIV/0!</v>
      </c>
      <c r="W210" s="34" t="e">
        <f t="shared" si="91"/>
        <v>#DIV/0!</v>
      </c>
      <c r="X210" s="33">
        <f t="shared" si="92"/>
        <v>0</v>
      </c>
      <c r="Y210" s="35">
        <f t="shared" si="93"/>
        <v>0</v>
      </c>
      <c r="Z210" s="30">
        <f t="shared" si="94"/>
        <v>51868.775945823232</v>
      </c>
      <c r="AA210" s="35">
        <f>IF(C210&lt;C$13,0,(IF(VLOOKUP(C$7,profiel!$A$3:$F$297,2,FALSE)&gt;4,VLOOKUP($C$7,profiel!$A$3:$F$297,3,FALSE),IF(B$9="flens loodrecht op gevel",(VLOOKUP(C$7,profiel!$A$3:$F$297,6,FALSE)-2*VLOOKUP(C$7,profiel!$A$3:$F$297,4,FALSE))/2,VLOOKUP(C$7,profiel!$A$3:$F$297,4,FALSE))))/1000*Z210*D$36)</f>
        <v>0</v>
      </c>
      <c r="AB210" s="30">
        <f t="shared" si="97"/>
        <v>51868.775945823232</v>
      </c>
      <c r="AC210" s="35">
        <f t="shared" si="95"/>
        <v>10373.755189164647</v>
      </c>
      <c r="AD210" s="32">
        <f t="shared" si="96"/>
        <v>1.1302985563126864</v>
      </c>
      <c r="AE210" s="32">
        <f t="shared" si="101"/>
        <v>152.78523020889145</v>
      </c>
      <c r="AF210" s="204">
        <f t="shared" si="102"/>
        <v>511.57042551111687</v>
      </c>
    </row>
    <row r="211" spans="1:32" ht="12" customHeight="1" x14ac:dyDescent="0.15">
      <c r="A211" s="199">
        <f t="shared" si="72"/>
        <v>152.78523020889145</v>
      </c>
      <c r="B211" s="38">
        <f t="shared" si="73"/>
        <v>810</v>
      </c>
      <c r="C211" s="200">
        <f t="shared" si="98"/>
        <v>13.5</v>
      </c>
      <c r="D211" s="36">
        <f t="shared" si="99"/>
        <v>722.9121417895152</v>
      </c>
      <c r="E211" s="36">
        <f t="shared" si="100"/>
        <v>673.96956680418509</v>
      </c>
      <c r="F211" s="37">
        <f t="shared" si="74"/>
        <v>0.25164565215302054</v>
      </c>
      <c r="G211" s="42">
        <f t="shared" si="75"/>
        <v>4753.6485548889304</v>
      </c>
      <c r="H211" s="43">
        <f t="shared" si="76"/>
        <v>4753.6485548889304</v>
      </c>
      <c r="I211" s="42">
        <f t="shared" si="77"/>
        <v>0</v>
      </c>
      <c r="J211" s="44">
        <f t="shared" si="78"/>
        <v>0</v>
      </c>
      <c r="K211" s="216">
        <f t="shared" si="79"/>
        <v>0.23906336954536953</v>
      </c>
      <c r="L211" s="42">
        <f t="shared" si="80"/>
        <v>4774.4012182688675</v>
      </c>
      <c r="M211" s="43">
        <f t="shared" si="81"/>
        <v>4535.6811573554241</v>
      </c>
      <c r="N211" s="42">
        <f t="shared" si="82"/>
        <v>0</v>
      </c>
      <c r="O211" s="44">
        <f t="shared" si="83"/>
        <v>0</v>
      </c>
      <c r="P211" s="37">
        <f t="shared" si="84"/>
        <v>0.25164565215302054</v>
      </c>
      <c r="Q211" s="42">
        <f t="shared" si="85"/>
        <v>4753.6485548889304</v>
      </c>
      <c r="R211" s="43">
        <f t="shared" si="86"/>
        <v>4753.6485548889304</v>
      </c>
      <c r="S211" s="42">
        <f t="shared" si="87"/>
        <v>0</v>
      </c>
      <c r="T211" s="44">
        <f t="shared" si="88"/>
        <v>0</v>
      </c>
      <c r="U211" s="37">
        <f t="shared" si="89"/>
        <v>0</v>
      </c>
      <c r="V211" s="42" t="e">
        <f t="shared" si="90"/>
        <v>#DIV/0!</v>
      </c>
      <c r="W211" s="43" t="e">
        <f t="shared" si="91"/>
        <v>#DIV/0!</v>
      </c>
      <c r="X211" s="42">
        <f t="shared" si="92"/>
        <v>0</v>
      </c>
      <c r="Y211" s="44">
        <f t="shared" si="93"/>
        <v>0</v>
      </c>
      <c r="Z211" s="42">
        <f t="shared" si="94"/>
        <v>51993.654891848048</v>
      </c>
      <c r="AA211" s="44">
        <f>IF(C211&lt;C$13,0,(IF(VLOOKUP(C$7,profiel!$A$3:$F$297,2,FALSE)&gt;4,VLOOKUP($C$7,profiel!$A$3:$F$297,3,FALSE),IF(B$9="flens loodrecht op gevel",(VLOOKUP(C$7,profiel!$A$3:$F$297,6,FALSE)-2*VLOOKUP(C$7,profiel!$A$3:$F$297,4,FALSE))/2,VLOOKUP(C$7,profiel!$A$3:$F$297,4,FALSE))))/1000*Z211*D$36)</f>
        <v>0</v>
      </c>
      <c r="AB211" s="42">
        <f t="shared" si="97"/>
        <v>51993.654891848048</v>
      </c>
      <c r="AC211" s="44">
        <f t="shared" si="95"/>
        <v>10398.730978369607</v>
      </c>
      <c r="AD211" s="41">
        <f t="shared" si="96"/>
        <v>1.1306341659593908</v>
      </c>
      <c r="AE211" s="41">
        <f t="shared" si="101"/>
        <v>153.91586437485083</v>
      </c>
      <c r="AF211" s="201">
        <f t="shared" si="102"/>
        <v>512.0354497123293</v>
      </c>
    </row>
    <row r="212" spans="1:32" ht="12" customHeight="1" x14ac:dyDescent="0.15">
      <c r="A212" s="202">
        <f t="shared" si="72"/>
        <v>153.91586437485083</v>
      </c>
      <c r="B212" s="54">
        <f t="shared" si="73"/>
        <v>815</v>
      </c>
      <c r="C212" s="133">
        <f t="shared" si="98"/>
        <v>13.583333333333334</v>
      </c>
      <c r="D212" s="30">
        <f t="shared" si="99"/>
        <v>723.82575191445756</v>
      </c>
      <c r="E212" s="30">
        <f t="shared" si="100"/>
        <v>674.12825313480892</v>
      </c>
      <c r="F212" s="31">
        <f t="shared" si="74"/>
        <v>0.25141711071424555</v>
      </c>
      <c r="G212" s="30">
        <f t="shared" si="75"/>
        <v>4755.1094437686897</v>
      </c>
      <c r="H212" s="34">
        <f t="shared" si="76"/>
        <v>4755.1094437686897</v>
      </c>
      <c r="I212" s="33">
        <f t="shared" si="77"/>
        <v>0</v>
      </c>
      <c r="J212" s="35">
        <f t="shared" si="78"/>
        <v>0</v>
      </c>
      <c r="K212" s="60">
        <f t="shared" si="79"/>
        <v>0.23884625517853331</v>
      </c>
      <c r="L212" s="30">
        <f t="shared" si="80"/>
        <v>4775.8363384811437</v>
      </c>
      <c r="M212" s="34">
        <f t="shared" si="81"/>
        <v>4537.0445215570871</v>
      </c>
      <c r="N212" s="33">
        <f t="shared" si="82"/>
        <v>0</v>
      </c>
      <c r="O212" s="35">
        <f t="shared" si="83"/>
        <v>0</v>
      </c>
      <c r="P212" s="31">
        <f t="shared" si="84"/>
        <v>0.25141711071424555</v>
      </c>
      <c r="Q212" s="30">
        <f t="shared" si="85"/>
        <v>4755.1094437686897</v>
      </c>
      <c r="R212" s="34">
        <f t="shared" si="86"/>
        <v>4755.1094437686897</v>
      </c>
      <c r="S212" s="33">
        <f t="shared" si="87"/>
        <v>0</v>
      </c>
      <c r="T212" s="35">
        <f t="shared" si="88"/>
        <v>0</v>
      </c>
      <c r="U212" s="31">
        <f t="shared" si="89"/>
        <v>0</v>
      </c>
      <c r="V212" s="30" t="e">
        <f t="shared" si="90"/>
        <v>#DIV/0!</v>
      </c>
      <c r="W212" s="34" t="e">
        <f t="shared" si="91"/>
        <v>#DIV/0!</v>
      </c>
      <c r="X212" s="33">
        <f t="shared" si="92"/>
        <v>0</v>
      </c>
      <c r="Y212" s="35">
        <f t="shared" si="93"/>
        <v>0</v>
      </c>
      <c r="Z212" s="30">
        <f t="shared" si="94"/>
        <v>52117.788604167581</v>
      </c>
      <c r="AA212" s="35">
        <f>IF(C212&lt;C$13,0,(IF(VLOOKUP(C$7,profiel!$A$3:$F$297,2,FALSE)&gt;4,VLOOKUP($C$7,profiel!$A$3:$F$297,3,FALSE),IF(B$9="flens loodrecht op gevel",(VLOOKUP(C$7,profiel!$A$3:$F$297,6,FALSE)-2*VLOOKUP(C$7,profiel!$A$3:$F$297,4,FALSE))/2,VLOOKUP(C$7,profiel!$A$3:$F$297,4,FALSE))))/1000*Z212*D$36)</f>
        <v>0</v>
      </c>
      <c r="AB212" s="30">
        <f t="shared" si="97"/>
        <v>52117.788604167581</v>
      </c>
      <c r="AC212" s="35">
        <f t="shared" si="95"/>
        <v>10423.557720833516</v>
      </c>
      <c r="AD212" s="32">
        <f t="shared" si="96"/>
        <v>1.1309527840609566</v>
      </c>
      <c r="AE212" s="32">
        <f t="shared" si="101"/>
        <v>155.04681715891178</v>
      </c>
      <c r="AF212" s="204">
        <f t="shared" si="102"/>
        <v>512.4989042626728</v>
      </c>
    </row>
    <row r="213" spans="1:32" ht="12" customHeight="1" x14ac:dyDescent="0.15">
      <c r="A213" s="199">
        <f t="shared" si="72"/>
        <v>155.04681715891178</v>
      </c>
      <c r="B213" s="38">
        <f t="shared" si="73"/>
        <v>820</v>
      </c>
      <c r="C213" s="200">
        <f t="shared" si="98"/>
        <v>13.666666666666666</v>
      </c>
      <c r="D213" s="36">
        <f t="shared" si="99"/>
        <v>724.73382497433943</v>
      </c>
      <c r="E213" s="36">
        <f t="shared" si="100"/>
        <v>674.28276375355449</v>
      </c>
      <c r="F213" s="37">
        <f t="shared" si="74"/>
        <v>0.2511897533423067</v>
      </c>
      <c r="G213" s="42">
        <f t="shared" si="75"/>
        <v>4756.4766277368153</v>
      </c>
      <c r="H213" s="43">
        <f t="shared" si="76"/>
        <v>4756.4766277368153</v>
      </c>
      <c r="I213" s="42">
        <f t="shared" si="77"/>
        <v>0</v>
      </c>
      <c r="J213" s="44">
        <f t="shared" si="78"/>
        <v>0</v>
      </c>
      <c r="K213" s="216">
        <f t="shared" si="79"/>
        <v>0.23863026567519136</v>
      </c>
      <c r="L213" s="42">
        <f t="shared" si="80"/>
        <v>4777.1776620207265</v>
      </c>
      <c r="M213" s="43">
        <f t="shared" si="81"/>
        <v>4538.3187789196909</v>
      </c>
      <c r="N213" s="42">
        <f t="shared" si="82"/>
        <v>0</v>
      </c>
      <c r="O213" s="44">
        <f t="shared" si="83"/>
        <v>0</v>
      </c>
      <c r="P213" s="37">
        <f t="shared" si="84"/>
        <v>0.2511897533423067</v>
      </c>
      <c r="Q213" s="42">
        <f t="shared" si="85"/>
        <v>4756.4766277368153</v>
      </c>
      <c r="R213" s="43">
        <f t="shared" si="86"/>
        <v>4756.4766277368153</v>
      </c>
      <c r="S213" s="42">
        <f t="shared" si="87"/>
        <v>0</v>
      </c>
      <c r="T213" s="44">
        <f t="shared" si="88"/>
        <v>0</v>
      </c>
      <c r="U213" s="37">
        <f t="shared" si="89"/>
        <v>0</v>
      </c>
      <c r="V213" s="42" t="e">
        <f t="shared" si="90"/>
        <v>#DIV/0!</v>
      </c>
      <c r="W213" s="43" t="e">
        <f t="shared" si="91"/>
        <v>#DIV/0!</v>
      </c>
      <c r="X213" s="42">
        <f t="shared" si="92"/>
        <v>0</v>
      </c>
      <c r="Y213" s="44">
        <f t="shared" si="93"/>
        <v>0</v>
      </c>
      <c r="Z213" s="42">
        <f t="shared" si="94"/>
        <v>52241.182905152171</v>
      </c>
      <c r="AA213" s="44">
        <f>IF(C213&lt;C$13,0,(IF(VLOOKUP(C$7,profiel!$A$3:$F$297,2,FALSE)&gt;4,VLOOKUP($C$7,profiel!$A$3:$F$297,3,FALSE),IF(B$9="flens loodrecht op gevel",(VLOOKUP(C$7,profiel!$A$3:$F$297,6,FALSE)-2*VLOOKUP(C$7,profiel!$A$3:$F$297,4,FALSE))/2,VLOOKUP(C$7,profiel!$A$3:$F$297,4,FALSE))))/1000*Z213*D$36)</f>
        <v>0</v>
      </c>
      <c r="AB213" s="42">
        <f t="shared" si="97"/>
        <v>52241.182905152171</v>
      </c>
      <c r="AC213" s="44">
        <f t="shared" si="95"/>
        <v>10448.236581030435</v>
      </c>
      <c r="AD213" s="41">
        <f t="shared" si="96"/>
        <v>1.1312546923007374</v>
      </c>
      <c r="AE213" s="41">
        <f t="shared" si="101"/>
        <v>156.17807185121251</v>
      </c>
      <c r="AF213" s="201">
        <f t="shared" si="102"/>
        <v>512.96080019037129</v>
      </c>
    </row>
    <row r="214" spans="1:32" ht="12" customHeight="1" x14ac:dyDescent="0.15">
      <c r="A214" s="202">
        <f t="shared" si="72"/>
        <v>156.17807185121251</v>
      </c>
      <c r="B214" s="54">
        <f t="shared" si="73"/>
        <v>825</v>
      </c>
      <c r="C214" s="133">
        <f t="shared" si="98"/>
        <v>13.75</v>
      </c>
      <c r="D214" s="30">
        <f t="shared" si="99"/>
        <v>725.63642768139687</v>
      </c>
      <c r="E214" s="30">
        <f t="shared" si="100"/>
        <v>674.43320854115075</v>
      </c>
      <c r="F214" s="31">
        <f t="shared" si="74"/>
        <v>0.25096356934519554</v>
      </c>
      <c r="G214" s="30">
        <f t="shared" si="75"/>
        <v>4757.7515624545204</v>
      </c>
      <c r="H214" s="34">
        <f t="shared" si="76"/>
        <v>4757.7515624545213</v>
      </c>
      <c r="I214" s="33">
        <f t="shared" si="77"/>
        <v>0</v>
      </c>
      <c r="J214" s="35">
        <f t="shared" si="78"/>
        <v>0</v>
      </c>
      <c r="K214" s="60">
        <f t="shared" si="79"/>
        <v>0.23841539087793573</v>
      </c>
      <c r="L214" s="30">
        <f t="shared" si="80"/>
        <v>4778.4266467234802</v>
      </c>
      <c r="M214" s="34">
        <f t="shared" si="81"/>
        <v>4539.5053143873065</v>
      </c>
      <c r="N214" s="33">
        <f t="shared" si="82"/>
        <v>0</v>
      </c>
      <c r="O214" s="35">
        <f t="shared" si="83"/>
        <v>0</v>
      </c>
      <c r="P214" s="31">
        <f t="shared" si="84"/>
        <v>0.25096356934519554</v>
      </c>
      <c r="Q214" s="30">
        <f t="shared" si="85"/>
        <v>4757.7515624545204</v>
      </c>
      <c r="R214" s="34">
        <f t="shared" si="86"/>
        <v>4757.7515624545213</v>
      </c>
      <c r="S214" s="33">
        <f t="shared" si="87"/>
        <v>0</v>
      </c>
      <c r="T214" s="35">
        <f t="shared" si="88"/>
        <v>0</v>
      </c>
      <c r="U214" s="31">
        <f t="shared" si="89"/>
        <v>0</v>
      </c>
      <c r="V214" s="30" t="e">
        <f t="shared" si="90"/>
        <v>#DIV/0!</v>
      </c>
      <c r="W214" s="34" t="e">
        <f t="shared" si="91"/>
        <v>#DIV/0!</v>
      </c>
      <c r="X214" s="33">
        <f t="shared" si="92"/>
        <v>0</v>
      </c>
      <c r="Y214" s="35">
        <f t="shared" si="93"/>
        <v>0</v>
      </c>
      <c r="Z214" s="30">
        <f t="shared" si="94"/>
        <v>52363.843521014896</v>
      </c>
      <c r="AA214" s="35">
        <f>IF(C214&lt;C$13,0,(IF(VLOOKUP(C$7,profiel!$A$3:$F$297,2,FALSE)&gt;4,VLOOKUP($C$7,profiel!$A$3:$F$297,3,FALSE),IF(B$9="flens loodrecht op gevel",(VLOOKUP(C$7,profiel!$A$3:$F$297,6,FALSE)-2*VLOOKUP(C$7,profiel!$A$3:$F$297,4,FALSE))/2,VLOOKUP(C$7,profiel!$A$3:$F$297,4,FALSE))))/1000*Z214*D$36)</f>
        <v>0</v>
      </c>
      <c r="AB214" s="30">
        <f t="shared" si="97"/>
        <v>52363.843521014896</v>
      </c>
      <c r="AC214" s="35">
        <f t="shared" si="95"/>
        <v>10472.768704202979</v>
      </c>
      <c r="AD214" s="32">
        <f t="shared" si="96"/>
        <v>1.1315401654478114</v>
      </c>
      <c r="AE214" s="32">
        <f t="shared" si="101"/>
        <v>157.30961201666031</v>
      </c>
      <c r="AF214" s="204">
        <f t="shared" si="102"/>
        <v>513.4211487651429</v>
      </c>
    </row>
    <row r="215" spans="1:32" ht="12" customHeight="1" x14ac:dyDescent="0.15">
      <c r="A215" s="199">
        <f t="shared" si="72"/>
        <v>157.30961201666031</v>
      </c>
      <c r="B215" s="38">
        <f t="shared" si="73"/>
        <v>830</v>
      </c>
      <c r="C215" s="200">
        <f t="shared" si="98"/>
        <v>13.833333333333334</v>
      </c>
      <c r="D215" s="36">
        <f t="shared" si="99"/>
        <v>726.53362554942817</v>
      </c>
      <c r="E215" s="36">
        <f t="shared" si="100"/>
        <v>674.57969448689755</v>
      </c>
      <c r="F215" s="37">
        <f t="shared" si="74"/>
        <v>0.25073854799236356</v>
      </c>
      <c r="G215" s="42">
        <f t="shared" si="75"/>
        <v>4758.9356741128304</v>
      </c>
      <c r="H215" s="43">
        <f t="shared" si="76"/>
        <v>4758.9356741128304</v>
      </c>
      <c r="I215" s="42">
        <f t="shared" si="77"/>
        <v>0</v>
      </c>
      <c r="J215" s="44">
        <f t="shared" si="78"/>
        <v>0</v>
      </c>
      <c r="K215" s="216">
        <f t="shared" si="79"/>
        <v>0.23820162059274541</v>
      </c>
      <c r="L215" s="42">
        <f t="shared" si="80"/>
        <v>4779.5847208986052</v>
      </c>
      <c r="M215" s="43">
        <f t="shared" si="81"/>
        <v>4540.6054848536751</v>
      </c>
      <c r="N215" s="42">
        <f t="shared" si="82"/>
        <v>0</v>
      </c>
      <c r="O215" s="44">
        <f t="shared" si="83"/>
        <v>0</v>
      </c>
      <c r="P215" s="37">
        <f t="shared" si="84"/>
        <v>0.25073854799236356</v>
      </c>
      <c r="Q215" s="42">
        <f t="shared" si="85"/>
        <v>4758.9356741128304</v>
      </c>
      <c r="R215" s="43">
        <f t="shared" si="86"/>
        <v>4758.9356741128304</v>
      </c>
      <c r="S215" s="42">
        <f t="shared" si="87"/>
        <v>0</v>
      </c>
      <c r="T215" s="44">
        <f t="shared" si="88"/>
        <v>0</v>
      </c>
      <c r="U215" s="37">
        <f t="shared" si="89"/>
        <v>0</v>
      </c>
      <c r="V215" s="42" t="e">
        <f t="shared" si="90"/>
        <v>#DIV/0!</v>
      </c>
      <c r="W215" s="43" t="e">
        <f t="shared" si="91"/>
        <v>#DIV/0!</v>
      </c>
      <c r="X215" s="42">
        <f t="shared" si="92"/>
        <v>0</v>
      </c>
      <c r="Y215" s="44">
        <f t="shared" si="93"/>
        <v>0</v>
      </c>
      <c r="Z215" s="42">
        <f t="shared" si="94"/>
        <v>52485.776083913064</v>
      </c>
      <c r="AA215" s="44">
        <f>IF(C215&lt;C$13,0,(IF(VLOOKUP(C$7,profiel!$A$3:$F$297,2,FALSE)&gt;4,VLOOKUP($C$7,profiel!$A$3:$F$297,3,FALSE),IF(B$9="flens loodrecht op gevel",(VLOOKUP(C$7,profiel!$A$3:$F$297,6,FALSE)-2*VLOOKUP(C$7,profiel!$A$3:$F$297,4,FALSE))/2,VLOOKUP(C$7,profiel!$A$3:$F$297,4,FALSE))))/1000*Z215*D$36)</f>
        <v>0</v>
      </c>
      <c r="AB215" s="42">
        <f t="shared" si="97"/>
        <v>52485.776083913064</v>
      </c>
      <c r="AC215" s="44">
        <f t="shared" si="95"/>
        <v>10497.155216782612</v>
      </c>
      <c r="AD215" s="41">
        <f t="shared" si="96"/>
        <v>1.1318094715472666</v>
      </c>
      <c r="AE215" s="41">
        <f t="shared" si="101"/>
        <v>158.44142148820757</v>
      </c>
      <c r="AF215" s="201">
        <f t="shared" si="102"/>
        <v>513.87996149072922</v>
      </c>
    </row>
    <row r="216" spans="1:32" ht="12" customHeight="1" x14ac:dyDescent="0.15">
      <c r="A216" s="202">
        <f t="shared" si="72"/>
        <v>158.44142148820757</v>
      </c>
      <c r="B216" s="54">
        <f t="shared" si="73"/>
        <v>835</v>
      </c>
      <c r="C216" s="133">
        <f t="shared" si="98"/>
        <v>13.916666666666666</v>
      </c>
      <c r="D216" s="30">
        <f t="shared" si="99"/>
        <v>727.42548292232834</v>
      </c>
      <c r="E216" s="30">
        <f t="shared" si="100"/>
        <v>674.72232576475199</v>
      </c>
      <c r="F216" s="31">
        <f t="shared" si="74"/>
        <v>0.25051467851848835</v>
      </c>
      <c r="G216" s="30">
        <f t="shared" si="75"/>
        <v>4760.0303602265585</v>
      </c>
      <c r="H216" s="34">
        <f t="shared" si="76"/>
        <v>4760.0303602265585</v>
      </c>
      <c r="I216" s="33">
        <f t="shared" si="77"/>
        <v>0</v>
      </c>
      <c r="J216" s="35">
        <f t="shared" si="78"/>
        <v>0</v>
      </c>
      <c r="K216" s="60">
        <f t="shared" si="79"/>
        <v>0.23798894459256395</v>
      </c>
      <c r="L216" s="30">
        <f t="shared" si="80"/>
        <v>4780.6532841241533</v>
      </c>
      <c r="M216" s="34">
        <f t="shared" si="81"/>
        <v>4541.620619917946</v>
      </c>
      <c r="N216" s="33">
        <f t="shared" si="82"/>
        <v>0</v>
      </c>
      <c r="O216" s="35">
        <f t="shared" si="83"/>
        <v>0</v>
      </c>
      <c r="P216" s="31">
        <f t="shared" si="84"/>
        <v>0.25051467851848835</v>
      </c>
      <c r="Q216" s="30">
        <f t="shared" si="85"/>
        <v>4760.0303602265585</v>
      </c>
      <c r="R216" s="34">
        <f t="shared" si="86"/>
        <v>4760.0303602265585</v>
      </c>
      <c r="S216" s="33">
        <f t="shared" si="87"/>
        <v>0</v>
      </c>
      <c r="T216" s="35">
        <f t="shared" si="88"/>
        <v>0</v>
      </c>
      <c r="U216" s="31">
        <f t="shared" si="89"/>
        <v>0</v>
      </c>
      <c r="V216" s="30" t="e">
        <f t="shared" si="90"/>
        <v>#DIV/0!</v>
      </c>
      <c r="W216" s="34" t="e">
        <f t="shared" si="91"/>
        <v>#DIV/0!</v>
      </c>
      <c r="X216" s="33">
        <f t="shared" si="92"/>
        <v>0</v>
      </c>
      <c r="Y216" s="35">
        <f t="shared" si="93"/>
        <v>0</v>
      </c>
      <c r="Z216" s="30">
        <f t="shared" si="94"/>
        <v>52606.986133993516</v>
      </c>
      <c r="AA216" s="35">
        <f>IF(C216&lt;C$13,0,(IF(VLOOKUP(C$7,profiel!$A$3:$F$297,2,FALSE)&gt;4,VLOOKUP($C$7,profiel!$A$3:$F$297,3,FALSE),IF(B$9="flens loodrecht op gevel",(VLOOKUP(C$7,profiel!$A$3:$F$297,6,FALSE)-2*VLOOKUP(C$7,profiel!$A$3:$F$297,4,FALSE))/2,VLOOKUP(C$7,profiel!$A$3:$F$297,4,FALSE))))/1000*Z216*D$36)</f>
        <v>0</v>
      </c>
      <c r="AB216" s="30">
        <f t="shared" si="97"/>
        <v>52606.986133993516</v>
      </c>
      <c r="AC216" s="35">
        <f t="shared" si="95"/>
        <v>10521.397226798701</v>
      </c>
      <c r="AD216" s="32">
        <f t="shared" si="96"/>
        <v>1.1320628721046462</v>
      </c>
      <c r="AE216" s="32">
        <f t="shared" si="101"/>
        <v>159.57348436031222</v>
      </c>
      <c r="AF216" s="204">
        <f t="shared" si="102"/>
        <v>514.33725009761588</v>
      </c>
    </row>
    <row r="217" spans="1:32" ht="12" customHeight="1" x14ac:dyDescent="0.15">
      <c r="A217" s="199">
        <f t="shared" si="72"/>
        <v>159.57348436031222</v>
      </c>
      <c r="B217" s="38">
        <f t="shared" si="73"/>
        <v>840</v>
      </c>
      <c r="C217" s="200">
        <f t="shared" si="98"/>
        <v>14</v>
      </c>
      <c r="D217" s="36">
        <f t="shared" si="99"/>
        <v>728.31206300177973</v>
      </c>
      <c r="E217" s="36">
        <f t="shared" si="100"/>
        <v>674.86120380741067</v>
      </c>
      <c r="F217" s="37">
        <f t="shared" si="74"/>
        <v>0.25029195012710193</v>
      </c>
      <c r="G217" s="42">
        <f t="shared" si="75"/>
        <v>4761.0369904015643</v>
      </c>
      <c r="H217" s="43">
        <f t="shared" si="76"/>
        <v>4761.0369904015643</v>
      </c>
      <c r="I217" s="42">
        <f t="shared" si="77"/>
        <v>0</v>
      </c>
      <c r="J217" s="44">
        <f t="shared" si="78"/>
        <v>0</v>
      </c>
      <c r="K217" s="216">
        <f t="shared" si="79"/>
        <v>0.23777735262074681</v>
      </c>
      <c r="L217" s="42">
        <f t="shared" si="80"/>
        <v>4781.6337080157864</v>
      </c>
      <c r="M217" s="43">
        <f t="shared" si="81"/>
        <v>4542.5520226149974</v>
      </c>
      <c r="N217" s="42">
        <f t="shared" si="82"/>
        <v>0</v>
      </c>
      <c r="O217" s="44">
        <f t="shared" si="83"/>
        <v>0</v>
      </c>
      <c r="P217" s="37">
        <f t="shared" si="84"/>
        <v>0.25029195012710193</v>
      </c>
      <c r="Q217" s="42">
        <f t="shared" si="85"/>
        <v>4761.0369904015643</v>
      </c>
      <c r="R217" s="43">
        <f t="shared" si="86"/>
        <v>4761.0369904015643</v>
      </c>
      <c r="S217" s="42">
        <f t="shared" si="87"/>
        <v>0</v>
      </c>
      <c r="T217" s="44">
        <f t="shared" si="88"/>
        <v>0</v>
      </c>
      <c r="U217" s="37">
        <f t="shared" si="89"/>
        <v>0</v>
      </c>
      <c r="V217" s="42" t="e">
        <f t="shared" si="90"/>
        <v>#DIV/0!</v>
      </c>
      <c r="W217" s="43" t="e">
        <f t="shared" si="91"/>
        <v>#DIV/0!</v>
      </c>
      <c r="X217" s="42">
        <f t="shared" si="92"/>
        <v>0</v>
      </c>
      <c r="Y217" s="44">
        <f t="shared" si="93"/>
        <v>0</v>
      </c>
      <c r="Z217" s="42">
        <f t="shared" si="94"/>
        <v>52727.479121384036</v>
      </c>
      <c r="AA217" s="44">
        <f>IF(C217&lt;C$13,0,(IF(VLOOKUP(C$7,profiel!$A$3:$F$297,2,FALSE)&gt;4,VLOOKUP($C$7,profiel!$A$3:$F$297,3,FALSE),IF(B$9="flens loodrecht op gevel",(VLOOKUP(C$7,profiel!$A$3:$F$297,6,FALSE)-2*VLOOKUP(C$7,profiel!$A$3:$F$297,4,FALSE))/2,VLOOKUP(C$7,profiel!$A$3:$F$297,4,FALSE))))/1000*Z217*D$36)</f>
        <v>0</v>
      </c>
      <c r="AB217" s="42">
        <f t="shared" si="97"/>
        <v>52727.479121384036</v>
      </c>
      <c r="AC217" s="44">
        <f t="shared" si="95"/>
        <v>10545.495824276806</v>
      </c>
      <c r="AD217" s="41">
        <f t="shared" si="96"/>
        <v>1.1323006222645811</v>
      </c>
      <c r="AE217" s="41">
        <f t="shared" si="101"/>
        <v>160.7057849825768</v>
      </c>
      <c r="AF217" s="201">
        <f t="shared" si="102"/>
        <v>514.79302653594232</v>
      </c>
    </row>
    <row r="218" spans="1:32" ht="12" customHeight="1" x14ac:dyDescent="0.15">
      <c r="A218" s="202">
        <f t="shared" si="72"/>
        <v>160.7057849825768</v>
      </c>
      <c r="B218" s="54">
        <f t="shared" si="73"/>
        <v>845</v>
      </c>
      <c r="C218" s="133">
        <f t="shared" si="98"/>
        <v>14.083333333333334</v>
      </c>
      <c r="D218" s="30">
        <f t="shared" si="99"/>
        <v>729.19342787412825</v>
      </c>
      <c r="E218" s="30">
        <f t="shared" si="100"/>
        <v>674.99642737844556</v>
      </c>
      <c r="F218" s="31">
        <f t="shared" si="74"/>
        <v>0.25007035199408462</v>
      </c>
      <c r="G218" s="30">
        <f t="shared" si="75"/>
        <v>4761.9569070770058</v>
      </c>
      <c r="H218" s="34">
        <f t="shared" si="76"/>
        <v>4761.9569070770058</v>
      </c>
      <c r="I218" s="33">
        <f t="shared" si="77"/>
        <v>0</v>
      </c>
      <c r="J218" s="35">
        <f t="shared" si="78"/>
        <v>0</v>
      </c>
      <c r="K218" s="60">
        <f t="shared" si="79"/>
        <v>0.23756683439438037</v>
      </c>
      <c r="L218" s="30">
        <f t="shared" si="80"/>
        <v>4782.5273369704555</v>
      </c>
      <c r="M218" s="34">
        <f t="shared" si="81"/>
        <v>4543.4009701219329</v>
      </c>
      <c r="N218" s="33">
        <f t="shared" si="82"/>
        <v>0</v>
      </c>
      <c r="O218" s="35">
        <f t="shared" si="83"/>
        <v>0</v>
      </c>
      <c r="P218" s="31">
        <f t="shared" si="84"/>
        <v>0.25007035199408462</v>
      </c>
      <c r="Q218" s="30">
        <f t="shared" si="85"/>
        <v>4761.9569070770058</v>
      </c>
      <c r="R218" s="34">
        <f t="shared" si="86"/>
        <v>4761.9569070770058</v>
      </c>
      <c r="S218" s="33">
        <f t="shared" si="87"/>
        <v>0</v>
      </c>
      <c r="T218" s="35">
        <f t="shared" si="88"/>
        <v>0</v>
      </c>
      <c r="U218" s="31">
        <f t="shared" si="89"/>
        <v>0</v>
      </c>
      <c r="V218" s="30" t="e">
        <f t="shared" si="90"/>
        <v>#DIV/0!</v>
      </c>
      <c r="W218" s="34" t="e">
        <f t="shared" si="91"/>
        <v>#DIV/0!</v>
      </c>
      <c r="X218" s="33">
        <f t="shared" si="92"/>
        <v>0</v>
      </c>
      <c r="Y218" s="35">
        <f t="shared" si="93"/>
        <v>0</v>
      </c>
      <c r="Z218" s="30">
        <f t="shared" si="94"/>
        <v>52847.260408132242</v>
      </c>
      <c r="AA218" s="35">
        <f>IF(C218&lt;C$13,0,(IF(VLOOKUP(C$7,profiel!$A$3:$F$297,2,FALSE)&gt;4,VLOOKUP($C$7,profiel!$A$3:$F$297,3,FALSE),IF(B$9="flens loodrecht op gevel",(VLOOKUP(C$7,profiel!$A$3:$F$297,6,FALSE)-2*VLOOKUP(C$7,profiel!$A$3:$F$297,4,FALSE))/2,VLOOKUP(C$7,profiel!$A$3:$F$297,4,FALSE))))/1000*Z218*D$36)</f>
        <v>0</v>
      </c>
      <c r="AB218" s="30">
        <f t="shared" si="97"/>
        <v>52847.260408132242</v>
      </c>
      <c r="AC218" s="35">
        <f t="shared" si="95"/>
        <v>10569.452081626448</v>
      </c>
      <c r="AD218" s="32">
        <f t="shared" si="96"/>
        <v>1.1325229709838991</v>
      </c>
      <c r="AE218" s="32">
        <f t="shared" si="101"/>
        <v>161.8383079535607</v>
      </c>
      <c r="AF218" s="204">
        <f t="shared" si="102"/>
        <v>515.24730296859173</v>
      </c>
    </row>
    <row r="219" spans="1:32" ht="12" customHeight="1" x14ac:dyDescent="0.15">
      <c r="A219" s="199">
        <f t="shared" si="72"/>
        <v>161.8383079535607</v>
      </c>
      <c r="B219" s="38">
        <f t="shared" si="73"/>
        <v>850</v>
      </c>
      <c r="C219" s="200">
        <f t="shared" si="98"/>
        <v>14.166666666666666</v>
      </c>
      <c r="D219" s="36">
        <f t="shared" si="99"/>
        <v>730.06963853647233</v>
      </c>
      <c r="E219" s="36">
        <f t="shared" si="100"/>
        <v>675.12809264253895</v>
      </c>
      <c r="F219" s="37">
        <f t="shared" si="74"/>
        <v>0.24984987327103111</v>
      </c>
      <c r="G219" s="42">
        <f t="shared" si="75"/>
        <v>4762.7914262441727</v>
      </c>
      <c r="H219" s="43">
        <f t="shared" si="76"/>
        <v>4762.7914262441736</v>
      </c>
      <c r="I219" s="42">
        <f t="shared" si="77"/>
        <v>0</v>
      </c>
      <c r="J219" s="44">
        <f t="shared" si="78"/>
        <v>0</v>
      </c>
      <c r="K219" s="216">
        <f t="shared" si="79"/>
        <v>0.23735737960747955</v>
      </c>
      <c r="L219" s="42">
        <f t="shared" si="80"/>
        <v>4783.3354888866907</v>
      </c>
      <c r="M219" s="43">
        <f t="shared" si="81"/>
        <v>4544.1687144423558</v>
      </c>
      <c r="N219" s="42">
        <f t="shared" si="82"/>
        <v>0</v>
      </c>
      <c r="O219" s="44">
        <f t="shared" si="83"/>
        <v>0</v>
      </c>
      <c r="P219" s="37">
        <f t="shared" si="84"/>
        <v>0.24984987327103111</v>
      </c>
      <c r="Q219" s="42">
        <f t="shared" si="85"/>
        <v>4762.7914262441727</v>
      </c>
      <c r="R219" s="43">
        <f t="shared" si="86"/>
        <v>4762.7914262441736</v>
      </c>
      <c r="S219" s="42">
        <f t="shared" si="87"/>
        <v>0</v>
      </c>
      <c r="T219" s="44">
        <f t="shared" si="88"/>
        <v>0</v>
      </c>
      <c r="U219" s="37">
        <f t="shared" si="89"/>
        <v>0</v>
      </c>
      <c r="V219" s="42" t="e">
        <f t="shared" si="90"/>
        <v>#DIV/0!</v>
      </c>
      <c r="W219" s="43" t="e">
        <f t="shared" si="91"/>
        <v>#DIV/0!</v>
      </c>
      <c r="X219" s="42">
        <f t="shared" si="92"/>
        <v>0</v>
      </c>
      <c r="Y219" s="44">
        <f t="shared" si="93"/>
        <v>0</v>
      </c>
      <c r="Z219" s="42">
        <f t="shared" si="94"/>
        <v>52966.33527009371</v>
      </c>
      <c r="AA219" s="44">
        <f>IF(C219&lt;C$13,0,(IF(VLOOKUP(C$7,profiel!$A$3:$F$297,2,FALSE)&gt;4,VLOOKUP($C$7,profiel!$A$3:$F$297,3,FALSE),IF(B$9="flens loodrecht op gevel",(VLOOKUP(C$7,profiel!$A$3:$F$297,6,FALSE)-2*VLOOKUP(C$7,profiel!$A$3:$F$297,4,FALSE))/2,VLOOKUP(C$7,profiel!$A$3:$F$297,4,FALSE))))/1000*Z219*D$36)</f>
        <v>0</v>
      </c>
      <c r="AB219" s="42">
        <f t="shared" si="97"/>
        <v>52966.33527009371</v>
      </c>
      <c r="AC219" s="44">
        <f t="shared" si="95"/>
        <v>10593.267054018741</v>
      </c>
      <c r="AD219" s="41">
        <f t="shared" si="96"/>
        <v>1.1327301611995035</v>
      </c>
      <c r="AE219" s="41">
        <f t="shared" si="101"/>
        <v>162.9710381147602</v>
      </c>
      <c r="AF219" s="201">
        <f t="shared" si="102"/>
        <v>515.70009176445717</v>
      </c>
    </row>
    <row r="220" spans="1:32" ht="12" customHeight="1" x14ac:dyDescent="0.15">
      <c r="A220" s="202">
        <f t="shared" si="72"/>
        <v>162.9710381147602</v>
      </c>
      <c r="B220" s="54">
        <f t="shared" si="73"/>
        <v>855</v>
      </c>
      <c r="C220" s="133">
        <f t="shared" si="98"/>
        <v>14.25</v>
      </c>
      <c r="D220" s="30">
        <f t="shared" si="99"/>
        <v>730.94075492199613</v>
      </c>
      <c r="E220" s="30">
        <f t="shared" si="100"/>
        <v>675.25629323387147</v>
      </c>
      <c r="F220" s="31">
        <f t="shared" si="74"/>
        <v>0.24963050308849258</v>
      </c>
      <c r="G220" s="30">
        <f t="shared" si="75"/>
        <v>4763.541838139904</v>
      </c>
      <c r="H220" s="34">
        <f t="shared" si="76"/>
        <v>4763.541838139904</v>
      </c>
      <c r="I220" s="33">
        <f t="shared" si="77"/>
        <v>0</v>
      </c>
      <c r="J220" s="35">
        <f t="shared" si="78"/>
        <v>0</v>
      </c>
      <c r="K220" s="60">
        <f t="shared" si="79"/>
        <v>0.23714897793406794</v>
      </c>
      <c r="L220" s="30">
        <f t="shared" si="80"/>
        <v>4784.059455859343</v>
      </c>
      <c r="M220" s="34">
        <f t="shared" si="81"/>
        <v>4544.8564830663763</v>
      </c>
      <c r="N220" s="33">
        <f t="shared" si="82"/>
        <v>0</v>
      </c>
      <c r="O220" s="35">
        <f t="shared" si="83"/>
        <v>0</v>
      </c>
      <c r="P220" s="31">
        <f t="shared" si="84"/>
        <v>0.24963050308849258</v>
      </c>
      <c r="Q220" s="30">
        <f t="shared" si="85"/>
        <v>4763.541838139904</v>
      </c>
      <c r="R220" s="34">
        <f t="shared" si="86"/>
        <v>4763.541838139904</v>
      </c>
      <c r="S220" s="33">
        <f t="shared" si="87"/>
        <v>0</v>
      </c>
      <c r="T220" s="35">
        <f t="shared" si="88"/>
        <v>0</v>
      </c>
      <c r="U220" s="31">
        <f t="shared" si="89"/>
        <v>0</v>
      </c>
      <c r="V220" s="30" t="e">
        <f t="shared" si="90"/>
        <v>#DIV/0!</v>
      </c>
      <c r="W220" s="34" t="e">
        <f t="shared" si="91"/>
        <v>#DIV/0!</v>
      </c>
      <c r="X220" s="33">
        <f t="shared" si="92"/>
        <v>0</v>
      </c>
      <c r="Y220" s="35">
        <f t="shared" si="93"/>
        <v>0</v>
      </c>
      <c r="Z220" s="30">
        <f t="shared" si="94"/>
        <v>53084.708898771336</v>
      </c>
      <c r="AA220" s="35">
        <f>IF(C220&lt;C$13,0,(IF(VLOOKUP(C$7,profiel!$A$3:$F$297,2,FALSE)&gt;4,VLOOKUP($C$7,profiel!$A$3:$F$297,3,FALSE),IF(B$9="flens loodrecht op gevel",(VLOOKUP(C$7,profiel!$A$3:$F$297,6,FALSE)-2*VLOOKUP(C$7,profiel!$A$3:$F$297,4,FALSE))/2,VLOOKUP(C$7,profiel!$A$3:$F$297,4,FALSE))))/1000*Z220*D$36)</f>
        <v>0</v>
      </c>
      <c r="AB220" s="30">
        <f t="shared" si="97"/>
        <v>53084.708898771336</v>
      </c>
      <c r="AC220" s="35">
        <f t="shared" si="95"/>
        <v>10616.941779754266</v>
      </c>
      <c r="AD220" s="32">
        <f t="shared" si="96"/>
        <v>1.1329224299908169</v>
      </c>
      <c r="AE220" s="32">
        <f t="shared" si="101"/>
        <v>164.10396054475103</v>
      </c>
      <c r="AF220" s="204">
        <f t="shared" si="102"/>
        <v>516.15140549187845</v>
      </c>
    </row>
    <row r="221" spans="1:32" ht="12" customHeight="1" x14ac:dyDescent="0.15">
      <c r="A221" s="199">
        <f t="shared" si="72"/>
        <v>164.10396054475103</v>
      </c>
      <c r="B221" s="38">
        <f t="shared" si="73"/>
        <v>860</v>
      </c>
      <c r="C221" s="200">
        <f t="shared" si="98"/>
        <v>14.333333333333334</v>
      </c>
      <c r="D221" s="36">
        <f t="shared" si="99"/>
        <v>731.80683592456796</v>
      </c>
      <c r="E221" s="36">
        <f t="shared" si="100"/>
        <v>675.38112032271056</v>
      </c>
      <c r="F221" s="37">
        <f t="shared" si="74"/>
        <v>0.2494122305590987</v>
      </c>
      <c r="G221" s="42">
        <f t="shared" si="75"/>
        <v>4764.2094079204771</v>
      </c>
      <c r="H221" s="43">
        <f t="shared" si="76"/>
        <v>4764.209407920478</v>
      </c>
      <c r="I221" s="42">
        <f t="shared" si="77"/>
        <v>0</v>
      </c>
      <c r="J221" s="44">
        <f t="shared" si="78"/>
        <v>0</v>
      </c>
      <c r="K221" s="216">
        <f t="shared" si="79"/>
        <v>0.23694161903114375</v>
      </c>
      <c r="L221" s="42">
        <f t="shared" si="80"/>
        <v>4784.7005048548253</v>
      </c>
      <c r="M221" s="43">
        <f t="shared" si="81"/>
        <v>4545.465479612084</v>
      </c>
      <c r="N221" s="42">
        <f t="shared" si="82"/>
        <v>0</v>
      </c>
      <c r="O221" s="44">
        <f t="shared" si="83"/>
        <v>0</v>
      </c>
      <c r="P221" s="37">
        <f t="shared" si="84"/>
        <v>0.2494122305590987</v>
      </c>
      <c r="Q221" s="42">
        <f t="shared" si="85"/>
        <v>4764.2094079204771</v>
      </c>
      <c r="R221" s="43">
        <f t="shared" si="86"/>
        <v>4764.209407920478</v>
      </c>
      <c r="S221" s="42">
        <f t="shared" si="87"/>
        <v>0</v>
      </c>
      <c r="T221" s="44">
        <f t="shared" si="88"/>
        <v>0</v>
      </c>
      <c r="U221" s="37">
        <f t="shared" si="89"/>
        <v>0</v>
      </c>
      <c r="V221" s="42" t="e">
        <f t="shared" si="90"/>
        <v>#DIV/0!</v>
      </c>
      <c r="W221" s="43" t="e">
        <f t="shared" si="91"/>
        <v>#DIV/0!</v>
      </c>
      <c r="X221" s="42">
        <f t="shared" si="92"/>
        <v>0</v>
      </c>
      <c r="Y221" s="44">
        <f t="shared" si="93"/>
        <v>0</v>
      </c>
      <c r="Z221" s="42">
        <f t="shared" si="94"/>
        <v>53202.386403106902</v>
      </c>
      <c r="AA221" s="44">
        <f>IF(C221&lt;C$13,0,(IF(VLOOKUP(C$7,profiel!$A$3:$F$297,2,FALSE)&gt;4,VLOOKUP($C$7,profiel!$A$3:$F$297,3,FALSE),IF(B$9="flens loodrecht op gevel",(VLOOKUP(C$7,profiel!$A$3:$F$297,6,FALSE)-2*VLOOKUP(C$7,profiel!$A$3:$F$297,4,FALSE))/2,VLOOKUP(C$7,profiel!$A$3:$F$297,4,FALSE))))/1000*Z221*D$36)</f>
        <v>0</v>
      </c>
      <c r="AB221" s="42">
        <f t="shared" si="97"/>
        <v>53202.386403106902</v>
      </c>
      <c r="AC221" s="44">
        <f t="shared" si="95"/>
        <v>10640.47728062138</v>
      </c>
      <c r="AD221" s="41">
        <f t="shared" si="96"/>
        <v>1.1331000087376477</v>
      </c>
      <c r="AE221" s="41">
        <f t="shared" si="101"/>
        <v>165.23706055348867</v>
      </c>
      <c r="AF221" s="201">
        <f t="shared" si="102"/>
        <v>516.60125691224528</v>
      </c>
    </row>
    <row r="222" spans="1:32" ht="12" customHeight="1" x14ac:dyDescent="0.15">
      <c r="A222" s="202">
        <f t="shared" si="72"/>
        <v>165.23706055348867</v>
      </c>
      <c r="B222" s="54">
        <f t="shared" si="73"/>
        <v>865</v>
      </c>
      <c r="C222" s="133">
        <f t="shared" si="98"/>
        <v>14.416666666666666</v>
      </c>
      <c r="D222" s="30">
        <f t="shared" si="99"/>
        <v>732.66793942263359</v>
      </c>
      <c r="E222" s="30">
        <f t="shared" si="100"/>
        <v>675.50266268024632</v>
      </c>
      <c r="F222" s="31">
        <f t="shared" si="74"/>
        <v>0.24919504478056517</v>
      </c>
      <c r="G222" s="30">
        <f t="shared" si="75"/>
        <v>4764.7953763115429</v>
      </c>
      <c r="H222" s="34">
        <f t="shared" si="76"/>
        <v>4764.7953763115429</v>
      </c>
      <c r="I222" s="33">
        <f t="shared" si="77"/>
        <v>0</v>
      </c>
      <c r="J222" s="35">
        <f t="shared" si="78"/>
        <v>0</v>
      </c>
      <c r="K222" s="60">
        <f t="shared" si="79"/>
        <v>0.23673529254153691</v>
      </c>
      <c r="L222" s="30">
        <f t="shared" si="80"/>
        <v>4785.259878362348</v>
      </c>
      <c r="M222" s="34">
        <f t="shared" si="81"/>
        <v>4545.996884444231</v>
      </c>
      <c r="N222" s="33">
        <f t="shared" si="82"/>
        <v>0</v>
      </c>
      <c r="O222" s="35">
        <f t="shared" si="83"/>
        <v>0</v>
      </c>
      <c r="P222" s="31">
        <f t="shared" si="84"/>
        <v>0.24919504478056517</v>
      </c>
      <c r="Q222" s="30">
        <f t="shared" si="85"/>
        <v>4764.7953763115429</v>
      </c>
      <c r="R222" s="34">
        <f t="shared" si="86"/>
        <v>4764.7953763115429</v>
      </c>
      <c r="S222" s="33">
        <f t="shared" si="87"/>
        <v>0</v>
      </c>
      <c r="T222" s="35">
        <f t="shared" si="88"/>
        <v>0</v>
      </c>
      <c r="U222" s="31">
        <f t="shared" si="89"/>
        <v>0</v>
      </c>
      <c r="V222" s="30" t="e">
        <f t="shared" si="90"/>
        <v>#DIV/0!</v>
      </c>
      <c r="W222" s="34" t="e">
        <f t="shared" si="91"/>
        <v>#DIV/0!</v>
      </c>
      <c r="X222" s="33">
        <f t="shared" si="92"/>
        <v>0</v>
      </c>
      <c r="Y222" s="35">
        <f t="shared" si="93"/>
        <v>0</v>
      </c>
      <c r="Z222" s="30">
        <f t="shared" si="94"/>
        <v>53319.3728112268</v>
      </c>
      <c r="AA222" s="35">
        <f>IF(C222&lt;C$13,0,(IF(VLOOKUP(C$7,profiel!$A$3:$F$297,2,FALSE)&gt;4,VLOOKUP($C$7,profiel!$A$3:$F$297,3,FALSE),IF(B$9="flens loodrecht op gevel",(VLOOKUP(C$7,profiel!$A$3:$F$297,6,FALSE)-2*VLOOKUP(C$7,profiel!$A$3:$F$297,4,FALSE))/2,VLOOKUP(C$7,profiel!$A$3:$F$297,4,FALSE))))/1000*Z222*D$36)</f>
        <v>0</v>
      </c>
      <c r="AB222" s="30">
        <f t="shared" si="97"/>
        <v>53319.3728112268</v>
      </c>
      <c r="AC222" s="35">
        <f t="shared" si="95"/>
        <v>10663.874562245361</v>
      </c>
      <c r="AD222" s="32">
        <f t="shared" si="96"/>
        <v>1.1332631232729453</v>
      </c>
      <c r="AE222" s="32">
        <f t="shared" si="101"/>
        <v>166.37032367676161</v>
      </c>
      <c r="AF222" s="204">
        <f t="shared" si="102"/>
        <v>517.04965897375894</v>
      </c>
    </row>
    <row r="223" spans="1:32" ht="12" customHeight="1" x14ac:dyDescent="0.15">
      <c r="A223" s="199">
        <f t="shared" si="72"/>
        <v>166.37032367676161</v>
      </c>
      <c r="B223" s="38">
        <f t="shared" si="73"/>
        <v>870</v>
      </c>
      <c r="C223" s="200">
        <f t="shared" si="98"/>
        <v>14.5</v>
      </c>
      <c r="D223" s="36">
        <f t="shared" si="99"/>
        <v>733.52412230242578</v>
      </c>
      <c r="E223" s="36">
        <f t="shared" si="100"/>
        <v>675.62100674172177</v>
      </c>
      <c r="F223" s="37">
        <f t="shared" si="74"/>
        <v>0.24897893483859099</v>
      </c>
      <c r="G223" s="42">
        <f t="shared" si="75"/>
        <v>4765.3009602390157</v>
      </c>
      <c r="H223" s="43">
        <f t="shared" si="76"/>
        <v>4765.3009602390157</v>
      </c>
      <c r="I223" s="42">
        <f t="shared" si="77"/>
        <v>0</v>
      </c>
      <c r="J223" s="44">
        <f t="shared" si="78"/>
        <v>0</v>
      </c>
      <c r="K223" s="216">
        <f t="shared" si="79"/>
        <v>0.23652998809666143</v>
      </c>
      <c r="L223" s="42">
        <f t="shared" si="80"/>
        <v>4785.7387950260709</v>
      </c>
      <c r="M223" s="43">
        <f t="shared" si="81"/>
        <v>4546.4518552747668</v>
      </c>
      <c r="N223" s="42">
        <f t="shared" si="82"/>
        <v>0</v>
      </c>
      <c r="O223" s="44">
        <f t="shared" si="83"/>
        <v>0</v>
      </c>
      <c r="P223" s="37">
        <f t="shared" si="84"/>
        <v>0.24897893483859099</v>
      </c>
      <c r="Q223" s="42">
        <f t="shared" si="85"/>
        <v>4765.3009602390157</v>
      </c>
      <c r="R223" s="43">
        <f t="shared" si="86"/>
        <v>4765.3009602390157</v>
      </c>
      <c r="S223" s="42">
        <f t="shared" si="87"/>
        <v>0</v>
      </c>
      <c r="T223" s="44">
        <f t="shared" si="88"/>
        <v>0</v>
      </c>
      <c r="U223" s="37">
        <f t="shared" si="89"/>
        <v>0</v>
      </c>
      <c r="V223" s="42" t="e">
        <f t="shared" si="90"/>
        <v>#DIV/0!</v>
      </c>
      <c r="W223" s="43" t="e">
        <f t="shared" si="91"/>
        <v>#DIV/0!</v>
      </c>
      <c r="X223" s="42">
        <f t="shared" si="92"/>
        <v>0</v>
      </c>
      <c r="Y223" s="44">
        <f t="shared" si="93"/>
        <v>0</v>
      </c>
      <c r="Z223" s="42">
        <f t="shared" si="94"/>
        <v>53435.67307214324</v>
      </c>
      <c r="AA223" s="44">
        <f>IF(C223&lt;C$13,0,(IF(VLOOKUP(C$7,profiel!$A$3:$F$297,2,FALSE)&gt;4,VLOOKUP($C$7,profiel!$A$3:$F$297,3,FALSE),IF(B$9="flens loodrecht op gevel",(VLOOKUP(C$7,profiel!$A$3:$F$297,6,FALSE)-2*VLOOKUP(C$7,profiel!$A$3:$F$297,4,FALSE))/2,VLOOKUP(C$7,profiel!$A$3:$F$297,4,FALSE))))/1000*Z223*D$36)</f>
        <v>0</v>
      </c>
      <c r="AB223" s="42">
        <f t="shared" si="97"/>
        <v>53435.67307214324</v>
      </c>
      <c r="AC223" s="44">
        <f t="shared" si="95"/>
        <v>10687.134614428647</v>
      </c>
      <c r="AD223" s="41">
        <f t="shared" si="96"/>
        <v>1.1334119940311722</v>
      </c>
      <c r="AE223" s="41">
        <f t="shared" si="101"/>
        <v>167.50373567079279</v>
      </c>
      <c r="AF223" s="201">
        <f t="shared" si="102"/>
        <v>517.4966248053521</v>
      </c>
    </row>
    <row r="224" spans="1:32" ht="12" customHeight="1" x14ac:dyDescent="0.15">
      <c r="A224" s="202">
        <f t="shared" si="72"/>
        <v>167.50373567079279</v>
      </c>
      <c r="B224" s="54">
        <f t="shared" si="73"/>
        <v>875</v>
      </c>
      <c r="C224" s="133">
        <f t="shared" si="98"/>
        <v>14.583333333333334</v>
      </c>
      <c r="D224" s="30">
        <f t="shared" si="99"/>
        <v>734.37544048051529</v>
      </c>
      <c r="E224" s="30">
        <f t="shared" si="100"/>
        <v>675.73623666790104</v>
      </c>
      <c r="F224" s="31">
        <f t="shared" si="74"/>
        <v>0.2487638898096477</v>
      </c>
      <c r="G224" s="30">
        <f t="shared" si="75"/>
        <v>4765.7273534388733</v>
      </c>
      <c r="H224" s="34">
        <f t="shared" si="76"/>
        <v>4765.7273534388733</v>
      </c>
      <c r="I224" s="33">
        <f t="shared" si="77"/>
        <v>0</v>
      </c>
      <c r="J224" s="35">
        <f t="shared" si="78"/>
        <v>0</v>
      </c>
      <c r="K224" s="60">
        <f t="shared" si="79"/>
        <v>0.23632569531916531</v>
      </c>
      <c r="L224" s="30">
        <f t="shared" si="80"/>
        <v>4786.1384502561068</v>
      </c>
      <c r="M224" s="34">
        <f t="shared" si="81"/>
        <v>4546.8315277433012</v>
      </c>
      <c r="N224" s="33">
        <f t="shared" si="82"/>
        <v>0</v>
      </c>
      <c r="O224" s="35">
        <f t="shared" si="83"/>
        <v>0</v>
      </c>
      <c r="P224" s="31">
        <f t="shared" si="84"/>
        <v>0.2487638898096477</v>
      </c>
      <c r="Q224" s="30">
        <f t="shared" si="85"/>
        <v>4765.7273534388733</v>
      </c>
      <c r="R224" s="34">
        <f t="shared" si="86"/>
        <v>4765.7273534388733</v>
      </c>
      <c r="S224" s="33">
        <f t="shared" si="87"/>
        <v>0</v>
      </c>
      <c r="T224" s="35">
        <f t="shared" si="88"/>
        <v>0</v>
      </c>
      <c r="U224" s="31">
        <f t="shared" si="89"/>
        <v>0</v>
      </c>
      <c r="V224" s="30" t="e">
        <f t="shared" si="90"/>
        <v>#DIV/0!</v>
      </c>
      <c r="W224" s="34" t="e">
        <f t="shared" si="91"/>
        <v>#DIV/0!</v>
      </c>
      <c r="X224" s="33">
        <f t="shared" si="92"/>
        <v>0</v>
      </c>
      <c r="Y224" s="35">
        <f t="shared" si="93"/>
        <v>0</v>
      </c>
      <c r="Z224" s="30">
        <f t="shared" si="94"/>
        <v>53551.292057412189</v>
      </c>
      <c r="AA224" s="35">
        <f>IF(C224&lt;C$13,0,(IF(VLOOKUP(C$7,profiel!$A$3:$F$297,2,FALSE)&gt;4,VLOOKUP($C$7,profiel!$A$3:$F$297,3,FALSE),IF(B$9="flens loodrecht op gevel",(VLOOKUP(C$7,profiel!$A$3:$F$297,6,FALSE)-2*VLOOKUP(C$7,profiel!$A$3:$F$297,4,FALSE))/2,VLOOKUP(C$7,profiel!$A$3:$F$297,4,FALSE))))/1000*Z224*D$36)</f>
        <v>0</v>
      </c>
      <c r="AB224" s="30">
        <f t="shared" si="97"/>
        <v>53551.292057412189</v>
      </c>
      <c r="AC224" s="35">
        <f t="shared" si="95"/>
        <v>10710.258411482437</v>
      </c>
      <c r="AD224" s="32">
        <f t="shared" si="96"/>
        <v>1.1335468361920624</v>
      </c>
      <c r="AE224" s="32">
        <f t="shared" si="101"/>
        <v>168.63728250698486</v>
      </c>
      <c r="AF224" s="204">
        <f t="shared" si="102"/>
        <v>517.94216771075776</v>
      </c>
    </row>
    <row r="225" spans="1:32" ht="12" customHeight="1" x14ac:dyDescent="0.15">
      <c r="A225" s="199">
        <f t="shared" si="72"/>
        <v>168.63728250698486</v>
      </c>
      <c r="B225" s="38">
        <f t="shared" si="73"/>
        <v>880</v>
      </c>
      <c r="C225" s="200">
        <f t="shared" si="98"/>
        <v>14.666666666666666</v>
      </c>
      <c r="D225" s="36">
        <f t="shared" si="99"/>
        <v>735.22194892572395</v>
      </c>
      <c r="E225" s="36">
        <f t="shared" si="100"/>
        <v>675.84843440492079</v>
      </c>
      <c r="F225" s="37">
        <f t="shared" si="74"/>
        <v>0.24854989876366729</v>
      </c>
      <c r="G225" s="42">
        <f t="shared" si="75"/>
        <v>4766.0757270488139</v>
      </c>
      <c r="H225" s="43">
        <f t="shared" si="76"/>
        <v>4766.0757270488139</v>
      </c>
      <c r="I225" s="42">
        <f t="shared" si="77"/>
        <v>0</v>
      </c>
      <c r="J225" s="44">
        <f t="shared" si="78"/>
        <v>0</v>
      </c>
      <c r="K225" s="216">
        <f t="shared" si="79"/>
        <v>0.23612240382548391</v>
      </c>
      <c r="L225" s="42">
        <f t="shared" si="80"/>
        <v>4786.4600168213929</v>
      </c>
      <c r="M225" s="43">
        <f t="shared" si="81"/>
        <v>4547.1370159803237</v>
      </c>
      <c r="N225" s="42">
        <f t="shared" si="82"/>
        <v>0</v>
      </c>
      <c r="O225" s="44">
        <f t="shared" si="83"/>
        <v>0</v>
      </c>
      <c r="P225" s="37">
        <f t="shared" si="84"/>
        <v>0.24854989876366729</v>
      </c>
      <c r="Q225" s="42">
        <f t="shared" si="85"/>
        <v>4766.0757270488139</v>
      </c>
      <c r="R225" s="43">
        <f t="shared" si="86"/>
        <v>4766.0757270488139</v>
      </c>
      <c r="S225" s="42">
        <f t="shared" si="87"/>
        <v>0</v>
      </c>
      <c r="T225" s="44">
        <f t="shared" si="88"/>
        <v>0</v>
      </c>
      <c r="U225" s="37">
        <f t="shared" si="89"/>
        <v>0</v>
      </c>
      <c r="V225" s="42" t="e">
        <f t="shared" si="90"/>
        <v>#DIV/0!</v>
      </c>
      <c r="W225" s="43" t="e">
        <f t="shared" si="91"/>
        <v>#DIV/0!</v>
      </c>
      <c r="X225" s="42">
        <f t="shared" si="92"/>
        <v>0</v>
      </c>
      <c r="Y225" s="44">
        <f t="shared" si="93"/>
        <v>0</v>
      </c>
      <c r="Z225" s="42">
        <f t="shared" si="94"/>
        <v>53666.234562749596</v>
      </c>
      <c r="AA225" s="44">
        <f>IF(C225&lt;C$13,0,(IF(VLOOKUP(C$7,profiel!$A$3:$F$297,2,FALSE)&gt;4,VLOOKUP($C$7,profiel!$A$3:$F$297,3,FALSE),IF(B$9="flens loodrecht op gevel",(VLOOKUP(C$7,profiel!$A$3:$F$297,6,FALSE)-2*VLOOKUP(C$7,profiel!$A$3:$F$297,4,FALSE))/2,VLOOKUP(C$7,profiel!$A$3:$F$297,4,FALSE))))/1000*Z225*D$36)</f>
        <v>0</v>
      </c>
      <c r="AB225" s="42">
        <f t="shared" si="97"/>
        <v>53666.234562749596</v>
      </c>
      <c r="AC225" s="44">
        <f t="shared" si="95"/>
        <v>10733.246912549921</v>
      </c>
      <c r="AD225" s="41">
        <f t="shared" si="96"/>
        <v>1.1336678598202334</v>
      </c>
      <c r="AE225" s="41">
        <f t="shared" si="101"/>
        <v>169.7709503668051</v>
      </c>
      <c r="AF225" s="201">
        <f t="shared" si="102"/>
        <v>518.38630116272623</v>
      </c>
    </row>
    <row r="226" spans="1:32" ht="12" customHeight="1" x14ac:dyDescent="0.15">
      <c r="A226" s="202">
        <f t="shared" si="72"/>
        <v>169.7709503668051</v>
      </c>
      <c r="B226" s="54">
        <f t="shared" si="73"/>
        <v>885</v>
      </c>
      <c r="C226" s="133">
        <f t="shared" si="98"/>
        <v>14.75</v>
      </c>
      <c r="D226" s="30">
        <f t="shared" si="99"/>
        <v>736.06370168042304</v>
      </c>
      <c r="E226" s="30">
        <f t="shared" si="100"/>
        <v>675.9576797425666</v>
      </c>
      <c r="F226" s="31">
        <f t="shared" si="74"/>
        <v>0.2483369507666297</v>
      </c>
      <c r="G226" s="30">
        <f t="shared" si="75"/>
        <v>4766.3472301803604</v>
      </c>
      <c r="H226" s="34">
        <f t="shared" si="76"/>
        <v>4766.3472301803613</v>
      </c>
      <c r="I226" s="33">
        <f t="shared" si="77"/>
        <v>0</v>
      </c>
      <c r="J226" s="35">
        <f t="shared" si="78"/>
        <v>0</v>
      </c>
      <c r="K226" s="60">
        <f t="shared" si="79"/>
        <v>0.23592010322829821</v>
      </c>
      <c r="L226" s="30">
        <f t="shared" si="80"/>
        <v>4786.7046454229485</v>
      </c>
      <c r="M226" s="34">
        <f t="shared" si="81"/>
        <v>4547.3694131518014</v>
      </c>
      <c r="N226" s="33">
        <f t="shared" si="82"/>
        <v>0</v>
      </c>
      <c r="O226" s="35">
        <f t="shared" si="83"/>
        <v>0</v>
      </c>
      <c r="P226" s="31">
        <f t="shared" si="84"/>
        <v>0.2483369507666297</v>
      </c>
      <c r="Q226" s="30">
        <f t="shared" si="85"/>
        <v>4766.3472301803604</v>
      </c>
      <c r="R226" s="34">
        <f t="shared" si="86"/>
        <v>4766.3472301803613</v>
      </c>
      <c r="S226" s="33">
        <f t="shared" si="87"/>
        <v>0</v>
      </c>
      <c r="T226" s="35">
        <f t="shared" si="88"/>
        <v>0</v>
      </c>
      <c r="U226" s="31">
        <f t="shared" si="89"/>
        <v>0</v>
      </c>
      <c r="V226" s="30" t="e">
        <f t="shared" si="90"/>
        <v>#DIV/0!</v>
      </c>
      <c r="W226" s="34" t="e">
        <f t="shared" si="91"/>
        <v>#DIV/0!</v>
      </c>
      <c r="X226" s="33">
        <f t="shared" si="92"/>
        <v>0</v>
      </c>
      <c r="Y226" s="35">
        <f t="shared" si="93"/>
        <v>0</v>
      </c>
      <c r="Z226" s="30">
        <f t="shared" si="94"/>
        <v>53780.505309607106</v>
      </c>
      <c r="AA226" s="35">
        <f>IF(C226&lt;C$13,0,(IF(VLOOKUP(C$7,profiel!$A$3:$F$297,2,FALSE)&gt;4,VLOOKUP($C$7,profiel!$A$3:$F$297,3,FALSE),IF(B$9="flens loodrecht op gevel",(VLOOKUP(C$7,profiel!$A$3:$F$297,6,FALSE)-2*VLOOKUP(C$7,profiel!$A$3:$F$297,4,FALSE))/2,VLOOKUP(C$7,profiel!$A$3:$F$297,4,FALSE))))/1000*Z226*D$36)</f>
        <v>0</v>
      </c>
      <c r="AB226" s="30">
        <f t="shared" si="97"/>
        <v>53780.505309607106</v>
      </c>
      <c r="AC226" s="35">
        <f t="shared" si="95"/>
        <v>10756.101061921421</v>
      </c>
      <c r="AD226" s="32">
        <f t="shared" si="96"/>
        <v>1.1337752700005064</v>
      </c>
      <c r="AE226" s="32">
        <f t="shared" si="101"/>
        <v>170.90472563680561</v>
      </c>
      <c r="AF226" s="204">
        <f t="shared" si="102"/>
        <v>518.82903879738274</v>
      </c>
    </row>
    <row r="227" spans="1:32" ht="12" customHeight="1" x14ac:dyDescent="0.15">
      <c r="A227" s="199">
        <f t="shared" si="72"/>
        <v>170.90472563680561</v>
      </c>
      <c r="B227" s="38">
        <f t="shared" si="73"/>
        <v>890</v>
      </c>
      <c r="C227" s="200">
        <f t="shared" si="98"/>
        <v>14.833333333333334</v>
      </c>
      <c r="D227" s="36">
        <f t="shared" si="99"/>
        <v>736.9007518812366</v>
      </c>
      <c r="E227" s="36">
        <f t="shared" si="100"/>
        <v>676.06405037101558</v>
      </c>
      <c r="F227" s="37">
        <f t="shared" si="74"/>
        <v>0.24812503488305637</v>
      </c>
      <c r="G227" s="42">
        <f t="shared" si="75"/>
        <v>4766.5429904738476</v>
      </c>
      <c r="H227" s="43">
        <f t="shared" si="76"/>
        <v>4766.5429904738476</v>
      </c>
      <c r="I227" s="42">
        <f t="shared" si="77"/>
        <v>0</v>
      </c>
      <c r="J227" s="44">
        <f t="shared" si="78"/>
        <v>0</v>
      </c>
      <c r="K227" s="216">
        <f t="shared" si="79"/>
        <v>0.23571878313890354</v>
      </c>
      <c r="L227" s="42">
        <f t="shared" si="80"/>
        <v>4786.8734652499779</v>
      </c>
      <c r="M227" s="43">
        <f t="shared" si="81"/>
        <v>4547.5297919874793</v>
      </c>
      <c r="N227" s="42">
        <f t="shared" si="82"/>
        <v>0</v>
      </c>
      <c r="O227" s="44">
        <f t="shared" si="83"/>
        <v>0</v>
      </c>
      <c r="P227" s="37">
        <f t="shared" si="84"/>
        <v>0.24812503488305637</v>
      </c>
      <c r="Q227" s="42">
        <f t="shared" si="85"/>
        <v>4766.5429904738476</v>
      </c>
      <c r="R227" s="43">
        <f t="shared" si="86"/>
        <v>4766.5429904738476</v>
      </c>
      <c r="S227" s="42">
        <f t="shared" si="87"/>
        <v>0</v>
      </c>
      <c r="T227" s="44">
        <f t="shared" si="88"/>
        <v>0</v>
      </c>
      <c r="U227" s="37">
        <f t="shared" si="89"/>
        <v>0</v>
      </c>
      <c r="V227" s="42" t="e">
        <f t="shared" si="90"/>
        <v>#DIV/0!</v>
      </c>
      <c r="W227" s="43" t="e">
        <f t="shared" si="91"/>
        <v>#DIV/0!</v>
      </c>
      <c r="X227" s="42">
        <f t="shared" si="92"/>
        <v>0</v>
      </c>
      <c r="Y227" s="44">
        <f t="shared" si="93"/>
        <v>0</v>
      </c>
      <c r="Z227" s="42">
        <f t="shared" si="94"/>
        <v>53894.108946708548</v>
      </c>
      <c r="AA227" s="44">
        <f>IF(C227&lt;C$13,0,(IF(VLOOKUP(C$7,profiel!$A$3:$F$297,2,FALSE)&gt;4,VLOOKUP($C$7,profiel!$A$3:$F$297,3,FALSE),IF(B$9="flens loodrecht op gevel",(VLOOKUP(C$7,profiel!$A$3:$F$297,6,FALSE)-2*VLOOKUP(C$7,profiel!$A$3:$F$297,4,FALSE))/2,VLOOKUP(C$7,profiel!$A$3:$F$297,4,FALSE))))/1000*Z227*D$36)</f>
        <v>0</v>
      </c>
      <c r="AB227" s="42">
        <f t="shared" si="97"/>
        <v>53894.108946708548</v>
      </c>
      <c r="AC227" s="44">
        <f t="shared" si="95"/>
        <v>10778.82178934171</v>
      </c>
      <c r="AD227" s="41">
        <f t="shared" si="96"/>
        <v>1.1338692669693224</v>
      </c>
      <c r="AE227" s="41">
        <f t="shared" si="101"/>
        <v>172.03859490377494</v>
      </c>
      <c r="AF227" s="201">
        <f t="shared" si="102"/>
        <v>519.27039440872545</v>
      </c>
    </row>
    <row r="228" spans="1:32" ht="12" customHeight="1" x14ac:dyDescent="0.15">
      <c r="A228" s="202">
        <f t="shared" si="72"/>
        <v>172.03859490377494</v>
      </c>
      <c r="B228" s="54">
        <f t="shared" si="73"/>
        <v>895</v>
      </c>
      <c r="C228" s="133">
        <f t="shared" si="98"/>
        <v>14.916666666666666</v>
      </c>
      <c r="D228" s="30">
        <f t="shared" si="99"/>
        <v>737.73315177916845</v>
      </c>
      <c r="E228" s="30">
        <f t="shared" si="100"/>
        <v>676.16762193608599</v>
      </c>
      <c r="F228" s="31">
        <f t="shared" si="74"/>
        <v>0.2479141401784104</v>
      </c>
      <c r="G228" s="30">
        <f t="shared" si="75"/>
        <v>4766.6641146367547</v>
      </c>
      <c r="H228" s="34">
        <f t="shared" si="76"/>
        <v>4766.6641146367547</v>
      </c>
      <c r="I228" s="33">
        <f t="shared" si="77"/>
        <v>0</v>
      </c>
      <c r="J228" s="35">
        <f t="shared" si="78"/>
        <v>0</v>
      </c>
      <c r="K228" s="60">
        <f t="shared" si="79"/>
        <v>0.23551843316948987</v>
      </c>
      <c r="L228" s="30">
        <f t="shared" si="80"/>
        <v>4786.9675845193069</v>
      </c>
      <c r="M228" s="34">
        <f t="shared" si="81"/>
        <v>4547.6192052933411</v>
      </c>
      <c r="N228" s="33">
        <f t="shared" si="82"/>
        <v>0</v>
      </c>
      <c r="O228" s="35">
        <f t="shared" si="83"/>
        <v>0</v>
      </c>
      <c r="P228" s="31">
        <f t="shared" si="84"/>
        <v>0.2479141401784104</v>
      </c>
      <c r="Q228" s="30">
        <f t="shared" si="85"/>
        <v>4766.6641146367547</v>
      </c>
      <c r="R228" s="34">
        <f t="shared" si="86"/>
        <v>4766.6641146367547</v>
      </c>
      <c r="S228" s="33">
        <f t="shared" si="87"/>
        <v>0</v>
      </c>
      <c r="T228" s="35">
        <f t="shared" si="88"/>
        <v>0</v>
      </c>
      <c r="U228" s="31">
        <f t="shared" si="89"/>
        <v>0</v>
      </c>
      <c r="V228" s="30" t="e">
        <f t="shared" si="90"/>
        <v>#DIV/0!</v>
      </c>
      <c r="W228" s="34" t="e">
        <f t="shared" si="91"/>
        <v>#DIV/0!</v>
      </c>
      <c r="X228" s="33">
        <f t="shared" si="92"/>
        <v>0</v>
      </c>
      <c r="Y228" s="35">
        <f t="shared" si="93"/>
        <v>0</v>
      </c>
      <c r="Z228" s="30">
        <f t="shared" si="94"/>
        <v>54007.050051548162</v>
      </c>
      <c r="AA228" s="35">
        <f>IF(C228&lt;C$13,0,(IF(VLOOKUP(C$7,profiel!$A$3:$F$297,2,FALSE)&gt;4,VLOOKUP($C$7,profiel!$A$3:$F$297,3,FALSE),IF(B$9="flens loodrecht op gevel",(VLOOKUP(C$7,profiel!$A$3:$F$297,6,FALSE)-2*VLOOKUP(C$7,profiel!$A$3:$F$297,4,FALSE))/2,VLOOKUP(C$7,profiel!$A$3:$F$297,4,FALSE))))/1000*Z228*D$36)</f>
        <v>0</v>
      </c>
      <c r="AB228" s="30">
        <f t="shared" si="97"/>
        <v>54007.050051548162</v>
      </c>
      <c r="AC228" s="35">
        <f t="shared" si="95"/>
        <v>10801.410010309632</v>
      </c>
      <c r="AD228" s="32">
        <f t="shared" si="96"/>
        <v>1.1339500462423568</v>
      </c>
      <c r="AE228" s="32">
        <f t="shared" si="101"/>
        <v>173.17254495001728</v>
      </c>
      <c r="AF228" s="204">
        <f t="shared" si="102"/>
        <v>519.7103819432549</v>
      </c>
    </row>
    <row r="229" spans="1:32" ht="12" customHeight="1" x14ac:dyDescent="0.15">
      <c r="A229" s="199">
        <f t="shared" si="72"/>
        <v>173.17254495001728</v>
      </c>
      <c r="B229" s="38">
        <f t="shared" si="73"/>
        <v>900</v>
      </c>
      <c r="C229" s="200">
        <f t="shared" si="98"/>
        <v>15</v>
      </c>
      <c r="D229" s="36">
        <f t="shared" si="99"/>
        <v>738.56095275917539</v>
      </c>
      <c r="E229" s="36">
        <f t="shared" si="100"/>
        <v>676.26846809303333</v>
      </c>
      <c r="F229" s="37">
        <f t="shared" si="74"/>
        <v>0.24770425572140914</v>
      </c>
      <c r="G229" s="42">
        <f t="shared" si="75"/>
        <v>4766.7116889636609</v>
      </c>
      <c r="H229" s="43">
        <f t="shared" si="76"/>
        <v>4766.7116889636609</v>
      </c>
      <c r="I229" s="42">
        <f t="shared" si="77"/>
        <v>0</v>
      </c>
      <c r="J229" s="44">
        <f t="shared" si="78"/>
        <v>0</v>
      </c>
      <c r="K229" s="216">
        <f t="shared" si="79"/>
        <v>0.23531904293533867</v>
      </c>
      <c r="L229" s="42">
        <f t="shared" si="80"/>
        <v>4786.9880909964195</v>
      </c>
      <c r="M229" s="43">
        <f t="shared" si="81"/>
        <v>4547.6386864465985</v>
      </c>
      <c r="N229" s="42">
        <f t="shared" si="82"/>
        <v>0</v>
      </c>
      <c r="O229" s="44">
        <f t="shared" si="83"/>
        <v>0</v>
      </c>
      <c r="P229" s="37">
        <f t="shared" si="84"/>
        <v>0.24770425572140914</v>
      </c>
      <c r="Q229" s="42">
        <f t="shared" si="85"/>
        <v>4766.7116889636609</v>
      </c>
      <c r="R229" s="43">
        <f t="shared" si="86"/>
        <v>4766.7116889636609</v>
      </c>
      <c r="S229" s="42">
        <f t="shared" si="87"/>
        <v>0</v>
      </c>
      <c r="T229" s="44">
        <f t="shared" si="88"/>
        <v>0</v>
      </c>
      <c r="U229" s="37">
        <f t="shared" si="89"/>
        <v>0</v>
      </c>
      <c r="V229" s="42" t="e">
        <f t="shared" si="90"/>
        <v>#DIV/0!</v>
      </c>
      <c r="W229" s="43" t="e">
        <f t="shared" si="91"/>
        <v>#DIV/0!</v>
      </c>
      <c r="X229" s="42">
        <f t="shared" si="92"/>
        <v>0</v>
      </c>
      <c r="Y229" s="44">
        <f t="shared" si="93"/>
        <v>0</v>
      </c>
      <c r="Z229" s="42">
        <f t="shared" si="94"/>
        <v>54119.333131852254</v>
      </c>
      <c r="AA229" s="44">
        <f>IF(C229&lt;C$13,0,(IF(VLOOKUP(C$7,profiel!$A$3:$F$297,2,FALSE)&gt;4,VLOOKUP($C$7,profiel!$A$3:$F$297,3,FALSE),IF(B$9="flens loodrecht op gevel",(VLOOKUP(C$7,profiel!$A$3:$F$297,6,FALSE)-2*VLOOKUP(C$7,profiel!$A$3:$F$297,4,FALSE))/2,VLOOKUP(C$7,profiel!$A$3:$F$297,4,FALSE))))/1000*Z229*D$36)</f>
        <v>0</v>
      </c>
      <c r="AB229" s="42">
        <f t="shared" si="97"/>
        <v>54119.333131852254</v>
      </c>
      <c r="AC229" s="44">
        <f t="shared" si="95"/>
        <v>10823.866626370453</v>
      </c>
      <c r="AD229" s="41">
        <f t="shared" si="96"/>
        <v>1.1340177987381623</v>
      </c>
      <c r="AE229" s="41">
        <f t="shared" si="101"/>
        <v>174.30656274875545</v>
      </c>
      <c r="AF229" s="201">
        <f t="shared" si="102"/>
        <v>520.14901549473529</v>
      </c>
    </row>
    <row r="230" spans="1:32" ht="12" customHeight="1" x14ac:dyDescent="0.15">
      <c r="A230" s="202">
        <f t="shared" si="72"/>
        <v>174.30656274875545</v>
      </c>
      <c r="B230" s="54">
        <f t="shared" si="73"/>
        <v>905</v>
      </c>
      <c r="C230" s="133">
        <f t="shared" si="98"/>
        <v>15.083333333333334</v>
      </c>
      <c r="D230" s="30">
        <f t="shared" si="99"/>
        <v>739.38420535920034</v>
      </c>
      <c r="E230" s="30">
        <f t="shared" si="100"/>
        <v>676.36666055892999</v>
      </c>
      <c r="F230" s="31">
        <f t="shared" si="74"/>
        <v>0.24749537058625115</v>
      </c>
      <c r="G230" s="30">
        <f t="shared" si="75"/>
        <v>4766.6867798428639</v>
      </c>
      <c r="H230" s="34">
        <f t="shared" si="76"/>
        <v>4766.6867798428648</v>
      </c>
      <c r="I230" s="33">
        <f t="shared" si="77"/>
        <v>0</v>
      </c>
      <c r="J230" s="35">
        <f t="shared" si="78"/>
        <v>0</v>
      </c>
      <c r="K230" s="60">
        <f t="shared" si="79"/>
        <v>0.2351206020569386</v>
      </c>
      <c r="L230" s="30">
        <f t="shared" si="80"/>
        <v>4786.9360525030779</v>
      </c>
      <c r="M230" s="34">
        <f t="shared" si="81"/>
        <v>4547.589249877924</v>
      </c>
      <c r="N230" s="33">
        <f t="shared" si="82"/>
        <v>0</v>
      </c>
      <c r="O230" s="35">
        <f t="shared" si="83"/>
        <v>0</v>
      </c>
      <c r="P230" s="31">
        <f t="shared" si="84"/>
        <v>0.24749537058625115</v>
      </c>
      <c r="Q230" s="30">
        <f t="shared" si="85"/>
        <v>4766.6867798428639</v>
      </c>
      <c r="R230" s="34">
        <f t="shared" si="86"/>
        <v>4766.6867798428648</v>
      </c>
      <c r="S230" s="33">
        <f t="shared" si="87"/>
        <v>0</v>
      </c>
      <c r="T230" s="35">
        <f t="shared" si="88"/>
        <v>0</v>
      </c>
      <c r="U230" s="31">
        <f t="shared" si="89"/>
        <v>0</v>
      </c>
      <c r="V230" s="30" t="e">
        <f t="shared" si="90"/>
        <v>#DIV/0!</v>
      </c>
      <c r="W230" s="34" t="e">
        <f t="shared" si="91"/>
        <v>#DIV/0!</v>
      </c>
      <c r="X230" s="33">
        <f t="shared" si="92"/>
        <v>0</v>
      </c>
      <c r="Y230" s="35">
        <f t="shared" si="93"/>
        <v>0</v>
      </c>
      <c r="Z230" s="30">
        <f t="shared" si="94"/>
        <v>54230.962627004716</v>
      </c>
      <c r="AA230" s="35">
        <f>IF(C230&lt;C$13,0,(IF(VLOOKUP(C$7,profiel!$A$3:$F$297,2,FALSE)&gt;4,VLOOKUP($C$7,profiel!$A$3:$F$297,3,FALSE),IF(B$9="flens loodrecht op gevel",(VLOOKUP(C$7,profiel!$A$3:$F$297,6,FALSE)-2*VLOOKUP(C$7,profiel!$A$3:$F$297,4,FALSE))/2,VLOOKUP(C$7,profiel!$A$3:$F$297,4,FALSE))))/1000*Z230*D$36)</f>
        <v>0</v>
      </c>
      <c r="AB230" s="30">
        <f t="shared" si="97"/>
        <v>54230.962627004716</v>
      </c>
      <c r="AC230" s="35">
        <f t="shared" si="95"/>
        <v>10846.192525400944</v>
      </c>
      <c r="AD230" s="32">
        <f t="shared" si="96"/>
        <v>1.1340727108985498</v>
      </c>
      <c r="AE230" s="32">
        <f t="shared" si="101"/>
        <v>175.440635459654</v>
      </c>
      <c r="AF230" s="204">
        <f t="shared" si="102"/>
        <v>520.58630929908134</v>
      </c>
    </row>
    <row r="231" spans="1:32" ht="12" customHeight="1" x14ac:dyDescent="0.15">
      <c r="A231" s="199">
        <f t="shared" si="72"/>
        <v>175.440635459654</v>
      </c>
      <c r="B231" s="38">
        <f t="shared" si="73"/>
        <v>910</v>
      </c>
      <c r="C231" s="200">
        <f t="shared" si="98"/>
        <v>15.166666666666666</v>
      </c>
      <c r="D231" s="36">
        <f t="shared" si="99"/>
        <v>740.20295928868723</v>
      </c>
      <c r="E231" s="36">
        <f t="shared" si="100"/>
        <v>676.46226916366743</v>
      </c>
      <c r="F231" s="37">
        <f t="shared" si="74"/>
        <v>0.24728747385476121</v>
      </c>
      <c r="G231" s="42">
        <f t="shared" si="75"/>
        <v>4766.5904342452468</v>
      </c>
      <c r="H231" s="43">
        <f t="shared" si="76"/>
        <v>4766.5904342452468</v>
      </c>
      <c r="I231" s="42">
        <f t="shared" si="77"/>
        <v>0</v>
      </c>
      <c r="J231" s="44">
        <f t="shared" si="78"/>
        <v>0</v>
      </c>
      <c r="K231" s="216">
        <f t="shared" si="79"/>
        <v>0.23492310016202317</v>
      </c>
      <c r="L231" s="42">
        <f t="shared" si="80"/>
        <v>4786.8125174072393</v>
      </c>
      <c r="M231" s="43">
        <f t="shared" si="81"/>
        <v>4547.4718915368776</v>
      </c>
      <c r="N231" s="42">
        <f t="shared" si="82"/>
        <v>0</v>
      </c>
      <c r="O231" s="44">
        <f t="shared" si="83"/>
        <v>0</v>
      </c>
      <c r="P231" s="37">
        <f t="shared" si="84"/>
        <v>0.24728747385476121</v>
      </c>
      <c r="Q231" s="42">
        <f t="shared" si="85"/>
        <v>4766.5904342452468</v>
      </c>
      <c r="R231" s="43">
        <f t="shared" si="86"/>
        <v>4766.5904342452468</v>
      </c>
      <c r="S231" s="42">
        <f t="shared" si="87"/>
        <v>0</v>
      </c>
      <c r="T231" s="44">
        <f t="shared" si="88"/>
        <v>0</v>
      </c>
      <c r="U231" s="37">
        <f t="shared" si="89"/>
        <v>0</v>
      </c>
      <c r="V231" s="42" t="e">
        <f t="shared" si="90"/>
        <v>#DIV/0!</v>
      </c>
      <c r="W231" s="43" t="e">
        <f t="shared" si="91"/>
        <v>#DIV/0!</v>
      </c>
      <c r="X231" s="42">
        <f t="shared" si="92"/>
        <v>0</v>
      </c>
      <c r="Y231" s="44">
        <f t="shared" si="93"/>
        <v>0</v>
      </c>
      <c r="Z231" s="42">
        <f t="shared" si="94"/>
        <v>54341.94290943817</v>
      </c>
      <c r="AA231" s="44">
        <f>IF(C231&lt;C$13,0,(IF(VLOOKUP(C$7,profiel!$A$3:$F$297,2,FALSE)&gt;4,VLOOKUP($C$7,profiel!$A$3:$F$297,3,FALSE),IF(B$9="flens loodrecht op gevel",(VLOOKUP(C$7,profiel!$A$3:$F$297,6,FALSE)-2*VLOOKUP(C$7,profiel!$A$3:$F$297,4,FALSE))/2,VLOOKUP(C$7,profiel!$A$3:$F$297,4,FALSE))))/1000*Z231*D$36)</f>
        <v>0</v>
      </c>
      <c r="AB231" s="42">
        <f t="shared" si="97"/>
        <v>54341.94290943817</v>
      </c>
      <c r="AC231" s="44">
        <f t="shared" si="95"/>
        <v>10868.388581887633</v>
      </c>
      <c r="AD231" s="41">
        <f t="shared" si="96"/>
        <v>1.1341149648051772</v>
      </c>
      <c r="AE231" s="41">
        <f t="shared" si="101"/>
        <v>176.57475042445918</v>
      </c>
      <c r="AF231" s="201">
        <f t="shared" si="102"/>
        <v>521.02227772936806</v>
      </c>
    </row>
    <row r="232" spans="1:32" ht="12" customHeight="1" x14ac:dyDescent="0.15">
      <c r="A232" s="202">
        <f t="shared" si="72"/>
        <v>176.57475042445918</v>
      </c>
      <c r="B232" s="54">
        <f t="shared" si="73"/>
        <v>915</v>
      </c>
      <c r="C232" s="133">
        <f t="shared" si="98"/>
        <v>15.25</v>
      </c>
      <c r="D232" s="30">
        <f t="shared" si="99"/>
        <v>741.01726344659232</v>
      </c>
      <c r="E232" s="30">
        <f t="shared" si="100"/>
        <v>676.55536189961572</v>
      </c>
      <c r="F232" s="31">
        <f t="shared" si="74"/>
        <v>0.24708055461845552</v>
      </c>
      <c r="G232" s="30">
        <f t="shared" si="75"/>
        <v>4766.4236801997185</v>
      </c>
      <c r="H232" s="34">
        <f t="shared" si="76"/>
        <v>4766.4236801997185</v>
      </c>
      <c r="I232" s="33">
        <f t="shared" si="77"/>
        <v>0</v>
      </c>
      <c r="J232" s="35">
        <f t="shared" si="78"/>
        <v>0</v>
      </c>
      <c r="K232" s="60">
        <f t="shared" si="79"/>
        <v>0.23472652688753273</v>
      </c>
      <c r="L232" s="30">
        <f t="shared" si="80"/>
        <v>4786.6185150994461</v>
      </c>
      <c r="M232" s="34">
        <f t="shared" si="81"/>
        <v>4547.2875893444743</v>
      </c>
      <c r="N232" s="33">
        <f t="shared" si="82"/>
        <v>0</v>
      </c>
      <c r="O232" s="35">
        <f t="shared" si="83"/>
        <v>0</v>
      </c>
      <c r="P232" s="31">
        <f t="shared" si="84"/>
        <v>0.24708055461845552</v>
      </c>
      <c r="Q232" s="30">
        <f t="shared" si="85"/>
        <v>4766.4236801997185</v>
      </c>
      <c r="R232" s="34">
        <f t="shared" si="86"/>
        <v>4766.4236801997185</v>
      </c>
      <c r="S232" s="33">
        <f t="shared" si="87"/>
        <v>0</v>
      </c>
      <c r="T232" s="35">
        <f t="shared" si="88"/>
        <v>0</v>
      </c>
      <c r="U232" s="31">
        <f t="shared" si="89"/>
        <v>0</v>
      </c>
      <c r="V232" s="30" t="e">
        <f t="shared" si="90"/>
        <v>#DIV/0!</v>
      </c>
      <c r="W232" s="34" t="e">
        <f t="shared" si="91"/>
        <v>#DIV/0!</v>
      </c>
      <c r="X232" s="33">
        <f t="shared" si="92"/>
        <v>0</v>
      </c>
      <c r="Y232" s="35">
        <f t="shared" si="93"/>
        <v>0</v>
      </c>
      <c r="Z232" s="30">
        <f t="shared" si="94"/>
        <v>54452.278285991299</v>
      </c>
      <c r="AA232" s="35">
        <f>IF(C232&lt;C$13,0,(IF(VLOOKUP(C$7,profiel!$A$3:$F$297,2,FALSE)&gt;4,VLOOKUP($C$7,profiel!$A$3:$F$297,3,FALSE),IF(B$9="flens loodrecht op gevel",(VLOOKUP(C$7,profiel!$A$3:$F$297,6,FALSE)-2*VLOOKUP(C$7,profiel!$A$3:$F$297,4,FALSE))/2,VLOOKUP(C$7,profiel!$A$3:$F$297,4,FALSE))))/1000*Z232*D$36)</f>
        <v>0</v>
      </c>
      <c r="AB232" s="30">
        <f t="shared" si="97"/>
        <v>54452.278285991299</v>
      </c>
      <c r="AC232" s="35">
        <f t="shared" si="95"/>
        <v>10890.455657198258</v>
      </c>
      <c r="AD232" s="32">
        <f t="shared" si="96"/>
        <v>1.1341447382929535</v>
      </c>
      <c r="AE232" s="32">
        <f t="shared" si="101"/>
        <v>177.70889516275213</v>
      </c>
      <c r="AF232" s="204">
        <f t="shared" si="102"/>
        <v>521.45693529095934</v>
      </c>
    </row>
    <row r="233" spans="1:32" ht="12" customHeight="1" x14ac:dyDescent="0.15">
      <c r="A233" s="199">
        <f t="shared" si="72"/>
        <v>177.70889516275213</v>
      </c>
      <c r="B233" s="38">
        <f t="shared" si="73"/>
        <v>920</v>
      </c>
      <c r="C233" s="200">
        <f t="shared" si="98"/>
        <v>15.333333333333334</v>
      </c>
      <c r="D233" s="36">
        <f t="shared" si="99"/>
        <v>741.82716593890734</v>
      </c>
      <c r="E233" s="36">
        <f t="shared" si="100"/>
        <v>676.64600496997696</v>
      </c>
      <c r="F233" s="37">
        <f t="shared" si="74"/>
        <v>0.24687460198053124</v>
      </c>
      <c r="G233" s="42">
        <f t="shared" si="75"/>
        <v>4766.1875272548023</v>
      </c>
      <c r="H233" s="43">
        <f t="shared" si="76"/>
        <v>4766.1875272548023</v>
      </c>
      <c r="I233" s="42">
        <f t="shared" si="77"/>
        <v>0</v>
      </c>
      <c r="J233" s="44">
        <f t="shared" si="78"/>
        <v>0</v>
      </c>
      <c r="K233" s="216">
        <f t="shared" si="79"/>
        <v>0.23453087188150468</v>
      </c>
      <c r="L233" s="42">
        <f t="shared" si="80"/>
        <v>4786.3550564553843</v>
      </c>
      <c r="M233" s="43">
        <f t="shared" si="81"/>
        <v>4547.0373036326155</v>
      </c>
      <c r="N233" s="42">
        <f t="shared" si="82"/>
        <v>0</v>
      </c>
      <c r="O233" s="44">
        <f t="shared" si="83"/>
        <v>0</v>
      </c>
      <c r="P233" s="37">
        <f t="shared" si="84"/>
        <v>0.24687460198053124</v>
      </c>
      <c r="Q233" s="42">
        <f t="shared" si="85"/>
        <v>4766.1875272548023</v>
      </c>
      <c r="R233" s="43">
        <f t="shared" si="86"/>
        <v>4766.1875272548023</v>
      </c>
      <c r="S233" s="42">
        <f t="shared" si="87"/>
        <v>0</v>
      </c>
      <c r="T233" s="44">
        <f t="shared" si="88"/>
        <v>0</v>
      </c>
      <c r="U233" s="37">
        <f t="shared" si="89"/>
        <v>0</v>
      </c>
      <c r="V233" s="42" t="e">
        <f t="shared" si="90"/>
        <v>#DIV/0!</v>
      </c>
      <c r="W233" s="43" t="e">
        <f t="shared" si="91"/>
        <v>#DIV/0!</v>
      </c>
      <c r="X233" s="42">
        <f t="shared" si="92"/>
        <v>0</v>
      </c>
      <c r="Y233" s="44">
        <f t="shared" si="93"/>
        <v>0</v>
      </c>
      <c r="Z233" s="42">
        <f t="shared" si="94"/>
        <v>54561.97299923328</v>
      </c>
      <c r="AA233" s="44">
        <f>IF(C233&lt;C$13,0,(IF(VLOOKUP(C$7,profiel!$A$3:$F$297,2,FALSE)&gt;4,VLOOKUP($C$7,profiel!$A$3:$F$297,3,FALSE),IF(B$9="flens loodrecht op gevel",(VLOOKUP(C$7,profiel!$A$3:$F$297,6,FALSE)-2*VLOOKUP(C$7,profiel!$A$3:$F$297,4,FALSE))/2,VLOOKUP(C$7,profiel!$A$3:$F$297,4,FALSE))))/1000*Z233*D$36)</f>
        <v>0</v>
      </c>
      <c r="AB233" s="42">
        <f t="shared" si="97"/>
        <v>54561.97299923328</v>
      </c>
      <c r="AC233" s="44">
        <f t="shared" si="95"/>
        <v>10912.394599846655</v>
      </c>
      <c r="AD233" s="41">
        <f t="shared" si="96"/>
        <v>1.1341622050602529</v>
      </c>
      <c r="AE233" s="41">
        <f t="shared" si="101"/>
        <v>178.84305736781238</v>
      </c>
      <c r="AF233" s="201">
        <f t="shared" si="102"/>
        <v>521.89029661675181</v>
      </c>
    </row>
    <row r="234" spans="1:32" ht="12" customHeight="1" x14ac:dyDescent="0.15">
      <c r="A234" s="202">
        <f t="shared" si="72"/>
        <v>178.84305736781238</v>
      </c>
      <c r="B234" s="54">
        <f t="shared" si="73"/>
        <v>925</v>
      </c>
      <c r="C234" s="133">
        <f t="shared" si="98"/>
        <v>15.416666666666666</v>
      </c>
      <c r="D234" s="30">
        <f t="shared" si="99"/>
        <v>742.63271409571371</v>
      </c>
      <c r="E234" s="30">
        <f t="shared" si="100"/>
        <v>676.73426283586537</v>
      </c>
      <c r="F234" s="31">
        <f t="shared" si="74"/>
        <v>0.24666960505778268</v>
      </c>
      <c r="G234" s="30">
        <f t="shared" si="75"/>
        <v>4765.8829669245206</v>
      </c>
      <c r="H234" s="34">
        <f t="shared" si="76"/>
        <v>4765.8829669245206</v>
      </c>
      <c r="I234" s="33">
        <f t="shared" si="77"/>
        <v>0</v>
      </c>
      <c r="J234" s="35">
        <f t="shared" si="78"/>
        <v>0</v>
      </c>
      <c r="K234" s="60">
        <f t="shared" si="79"/>
        <v>0.23433612480489355</v>
      </c>
      <c r="L234" s="30">
        <f t="shared" si="80"/>
        <v>4786.0231342827065</v>
      </c>
      <c r="M234" s="34">
        <f t="shared" si="81"/>
        <v>4546.7219775685717</v>
      </c>
      <c r="N234" s="33">
        <f t="shared" si="82"/>
        <v>0</v>
      </c>
      <c r="O234" s="35">
        <f t="shared" si="83"/>
        <v>0</v>
      </c>
      <c r="P234" s="31">
        <f t="shared" si="84"/>
        <v>0.24666960505778268</v>
      </c>
      <c r="Q234" s="30">
        <f t="shared" si="85"/>
        <v>4765.8829669245206</v>
      </c>
      <c r="R234" s="34">
        <f t="shared" si="86"/>
        <v>4765.8829669245206</v>
      </c>
      <c r="S234" s="33">
        <f t="shared" si="87"/>
        <v>0</v>
      </c>
      <c r="T234" s="35">
        <f t="shared" si="88"/>
        <v>0</v>
      </c>
      <c r="U234" s="31">
        <f t="shared" si="89"/>
        <v>0</v>
      </c>
      <c r="V234" s="30" t="e">
        <f t="shared" si="90"/>
        <v>#DIV/0!</v>
      </c>
      <c r="W234" s="34" t="e">
        <f t="shared" si="91"/>
        <v>#DIV/0!</v>
      </c>
      <c r="X234" s="33">
        <f t="shared" si="92"/>
        <v>0</v>
      </c>
      <c r="Y234" s="35">
        <f t="shared" si="93"/>
        <v>0</v>
      </c>
      <c r="Z234" s="30">
        <f t="shared" si="94"/>
        <v>54671.031228756976</v>
      </c>
      <c r="AA234" s="35">
        <f>IF(C234&lt;C$13,0,(IF(VLOOKUP(C$7,profiel!$A$3:$F$297,2,FALSE)&gt;4,VLOOKUP($C$7,profiel!$A$3:$F$297,3,FALSE),IF(B$9="flens loodrecht op gevel",(VLOOKUP(C$7,profiel!$A$3:$F$297,6,FALSE)-2*VLOOKUP(C$7,profiel!$A$3:$F$297,4,FALSE))/2,VLOOKUP(C$7,profiel!$A$3:$F$297,4,FALSE))))/1000*Z234*D$36)</f>
        <v>0</v>
      </c>
      <c r="AB234" s="30">
        <f t="shared" si="97"/>
        <v>54671.031228756976</v>
      </c>
      <c r="AC234" s="35">
        <f t="shared" si="95"/>
        <v>10934.206245751395</v>
      </c>
      <c r="AD234" s="32">
        <f t="shared" si="96"/>
        <v>1.134167534775733</v>
      </c>
      <c r="AE234" s="32">
        <f t="shared" si="101"/>
        <v>179.97722490258812</v>
      </c>
      <c r="AF234" s="204">
        <f t="shared" si="102"/>
        <v>522.32237646253202</v>
      </c>
    </row>
    <row r="235" spans="1:32" ht="12" customHeight="1" x14ac:dyDescent="0.15">
      <c r="A235" s="199">
        <f t="shared" si="72"/>
        <v>179.97722490258812</v>
      </c>
      <c r="B235" s="38">
        <f t="shared" si="73"/>
        <v>930</v>
      </c>
      <c r="C235" s="200">
        <f t="shared" si="98"/>
        <v>15.5</v>
      </c>
      <c r="D235" s="36">
        <f t="shared" si="99"/>
        <v>743.43395448777937</v>
      </c>
      <c r="E235" s="36">
        <f t="shared" si="100"/>
        <v>676.82019826214912</v>
      </c>
      <c r="F235" s="37">
        <f t="shared" si="74"/>
        <v>0.24646555298244585</v>
      </c>
      <c r="G235" s="42">
        <f t="shared" si="75"/>
        <v>4765.5109731230441</v>
      </c>
      <c r="H235" s="43">
        <f t="shared" si="76"/>
        <v>4765.5109731230441</v>
      </c>
      <c r="I235" s="42">
        <f t="shared" si="77"/>
        <v>0</v>
      </c>
      <c r="J235" s="44">
        <f t="shared" si="78"/>
        <v>0</v>
      </c>
      <c r="K235" s="216">
        <f t="shared" si="79"/>
        <v>0.23414227533332357</v>
      </c>
      <c r="L235" s="42">
        <f t="shared" si="80"/>
        <v>4785.6237237565638</v>
      </c>
      <c r="M235" s="43">
        <f t="shared" si="81"/>
        <v>4546.3425375687357</v>
      </c>
      <c r="N235" s="42">
        <f t="shared" si="82"/>
        <v>0</v>
      </c>
      <c r="O235" s="44">
        <f t="shared" si="83"/>
        <v>0</v>
      </c>
      <c r="P235" s="37">
        <f t="shared" si="84"/>
        <v>0.24646555298244585</v>
      </c>
      <c r="Q235" s="42">
        <f t="shared" si="85"/>
        <v>4765.5109731230441</v>
      </c>
      <c r="R235" s="43">
        <f t="shared" si="86"/>
        <v>4765.5109731230441</v>
      </c>
      <c r="S235" s="42">
        <f t="shared" si="87"/>
        <v>0</v>
      </c>
      <c r="T235" s="44">
        <f t="shared" si="88"/>
        <v>0</v>
      </c>
      <c r="U235" s="37">
        <f t="shared" si="89"/>
        <v>0</v>
      </c>
      <c r="V235" s="42" t="e">
        <f t="shared" si="90"/>
        <v>#DIV/0!</v>
      </c>
      <c r="W235" s="43" t="e">
        <f t="shared" si="91"/>
        <v>#DIV/0!</v>
      </c>
      <c r="X235" s="42">
        <f t="shared" si="92"/>
        <v>0</v>
      </c>
      <c r="Y235" s="44">
        <f t="shared" si="93"/>
        <v>0</v>
      </c>
      <c r="Z235" s="42">
        <f t="shared" si="94"/>
        <v>54779.457092441073</v>
      </c>
      <c r="AA235" s="44">
        <f>IF(C235&lt;C$13,0,(IF(VLOOKUP(C$7,profiel!$A$3:$F$297,2,FALSE)&gt;4,VLOOKUP($C$7,profiel!$A$3:$F$297,3,FALSE),IF(B$9="flens loodrecht op gevel",(VLOOKUP(C$7,profiel!$A$3:$F$297,6,FALSE)-2*VLOOKUP(C$7,profiel!$A$3:$F$297,4,FALSE))/2,VLOOKUP(C$7,profiel!$A$3:$F$297,4,FALSE))))/1000*Z235*D$36)</f>
        <v>0</v>
      </c>
      <c r="AB235" s="42">
        <f t="shared" si="97"/>
        <v>54779.457092441073</v>
      </c>
      <c r="AC235" s="44">
        <f t="shared" si="95"/>
        <v>10955.891418488212</v>
      </c>
      <c r="AD235" s="41">
        <f t="shared" si="96"/>
        <v>1.1341608931823888</v>
      </c>
      <c r="AE235" s="41">
        <f t="shared" si="101"/>
        <v>181.1113857957705</v>
      </c>
      <c r="AF235" s="201">
        <f t="shared" si="102"/>
        <v>522.7531897024412</v>
      </c>
    </row>
    <row r="236" spans="1:32" ht="12" customHeight="1" x14ac:dyDescent="0.15">
      <c r="A236" s="202">
        <f t="shared" si="72"/>
        <v>181.1113857957705</v>
      </c>
      <c r="B236" s="54">
        <f t="shared" si="73"/>
        <v>935</v>
      </c>
      <c r="C236" s="133">
        <f t="shared" si="98"/>
        <v>15.583333333333334</v>
      </c>
      <c r="D236" s="30">
        <f t="shared" si="99"/>
        <v>744.23093294271496</v>
      </c>
      <c r="E236" s="30">
        <f t="shared" si="100"/>
        <v>676.90387236208619</v>
      </c>
      <c r="F236" s="31">
        <f t="shared" si="74"/>
        <v>0.24626243490397592</v>
      </c>
      <c r="G236" s="30">
        <f t="shared" si="75"/>
        <v>4765.0725025852507</v>
      </c>
      <c r="H236" s="34">
        <f t="shared" si="76"/>
        <v>4765.0725025852516</v>
      </c>
      <c r="I236" s="33">
        <f t="shared" si="77"/>
        <v>0</v>
      </c>
      <c r="J236" s="35">
        <f t="shared" si="78"/>
        <v>0</v>
      </c>
      <c r="K236" s="60">
        <f t="shared" si="79"/>
        <v>0.23394931315877712</v>
      </c>
      <c r="L236" s="30">
        <f t="shared" si="80"/>
        <v>4785.1577828410682</v>
      </c>
      <c r="M236" s="34">
        <f t="shared" si="81"/>
        <v>4545.8998936990147</v>
      </c>
      <c r="N236" s="33">
        <f t="shared" si="82"/>
        <v>0</v>
      </c>
      <c r="O236" s="35">
        <f t="shared" si="83"/>
        <v>0</v>
      </c>
      <c r="P236" s="31">
        <f t="shared" si="84"/>
        <v>0.24626243490397592</v>
      </c>
      <c r="Q236" s="30">
        <f t="shared" si="85"/>
        <v>4765.0725025852507</v>
      </c>
      <c r="R236" s="34">
        <f t="shared" si="86"/>
        <v>4765.0725025852516</v>
      </c>
      <c r="S236" s="33">
        <f t="shared" si="87"/>
        <v>0</v>
      </c>
      <c r="T236" s="35">
        <f t="shared" si="88"/>
        <v>0</v>
      </c>
      <c r="U236" s="31">
        <f t="shared" si="89"/>
        <v>0</v>
      </c>
      <c r="V236" s="30" t="e">
        <f t="shared" si="90"/>
        <v>#DIV/0!</v>
      </c>
      <c r="W236" s="34" t="e">
        <f t="shared" si="91"/>
        <v>#DIV/0!</v>
      </c>
      <c r="X236" s="33">
        <f t="shared" si="92"/>
        <v>0</v>
      </c>
      <c r="Y236" s="35">
        <f t="shared" si="93"/>
        <v>0</v>
      </c>
      <c r="Z236" s="30">
        <f t="shared" si="94"/>
        <v>54887.254647682392</v>
      </c>
      <c r="AA236" s="35">
        <f>IF(C236&lt;C$13,0,(IF(VLOOKUP(C$7,profiel!$A$3:$F$297,2,FALSE)&gt;4,VLOOKUP($C$7,profiel!$A$3:$F$297,3,FALSE),IF(B$9="flens loodrecht op gevel",(VLOOKUP(C$7,profiel!$A$3:$F$297,6,FALSE)-2*VLOOKUP(C$7,profiel!$A$3:$F$297,4,FALSE))/2,VLOOKUP(C$7,profiel!$A$3:$F$297,4,FALSE))))/1000*Z236*D$36)</f>
        <v>0</v>
      </c>
      <c r="AB236" s="30">
        <f t="shared" si="97"/>
        <v>54887.254647682392</v>
      </c>
      <c r="AC236" s="35">
        <f t="shared" si="95"/>
        <v>10977.450929536481</v>
      </c>
      <c r="AD236" s="32">
        <f t="shared" si="96"/>
        <v>1.1341424421985045</v>
      </c>
      <c r="AE236" s="32">
        <f t="shared" si="101"/>
        <v>182.24552823796901</v>
      </c>
      <c r="AF236" s="204">
        <f t="shared" si="102"/>
        <v>523.18275132454801</v>
      </c>
    </row>
    <row r="237" spans="1:32" ht="12" customHeight="1" x14ac:dyDescent="0.15">
      <c r="A237" s="199">
        <f t="shared" si="72"/>
        <v>182.24552823796901</v>
      </c>
      <c r="B237" s="38">
        <f t="shared" si="73"/>
        <v>940</v>
      </c>
      <c r="C237" s="200">
        <f t="shared" si="98"/>
        <v>15.666666666666666</v>
      </c>
      <c r="D237" s="36">
        <f t="shared" si="99"/>
        <v>745.02369456070141</v>
      </c>
      <c r="E237" s="36">
        <f t="shared" si="100"/>
        <v>676.98534464078489</v>
      </c>
      <c r="F237" s="37">
        <f t="shared" si="74"/>
        <v>0.24606023999075774</v>
      </c>
      <c r="G237" s="42">
        <f t="shared" si="75"/>
        <v>4764.5684952759702</v>
      </c>
      <c r="H237" s="43">
        <f t="shared" si="76"/>
        <v>4764.5684952759702</v>
      </c>
      <c r="I237" s="42">
        <f t="shared" si="77"/>
        <v>0</v>
      </c>
      <c r="J237" s="44">
        <f t="shared" si="78"/>
        <v>0</v>
      </c>
      <c r="K237" s="216">
        <f t="shared" si="79"/>
        <v>0.23375722799121984</v>
      </c>
      <c r="L237" s="42">
        <f t="shared" si="80"/>
        <v>4784.6262526993796</v>
      </c>
      <c r="M237" s="43">
        <f t="shared" si="81"/>
        <v>4545.3949400644105</v>
      </c>
      <c r="N237" s="42">
        <f t="shared" si="82"/>
        <v>0</v>
      </c>
      <c r="O237" s="44">
        <f t="shared" si="83"/>
        <v>0</v>
      </c>
      <c r="P237" s="37">
        <f t="shared" si="84"/>
        <v>0.24606023999075774</v>
      </c>
      <c r="Q237" s="42">
        <f t="shared" si="85"/>
        <v>4764.5684952759702</v>
      </c>
      <c r="R237" s="43">
        <f t="shared" si="86"/>
        <v>4764.5684952759702</v>
      </c>
      <c r="S237" s="42">
        <f t="shared" si="87"/>
        <v>0</v>
      </c>
      <c r="T237" s="44">
        <f t="shared" si="88"/>
        <v>0</v>
      </c>
      <c r="U237" s="37">
        <f t="shared" si="89"/>
        <v>0</v>
      </c>
      <c r="V237" s="42" t="e">
        <f t="shared" si="90"/>
        <v>#DIV/0!</v>
      </c>
      <c r="W237" s="43" t="e">
        <f t="shared" si="91"/>
        <v>#DIV/0!</v>
      </c>
      <c r="X237" s="42">
        <f t="shared" si="92"/>
        <v>0</v>
      </c>
      <c r="Y237" s="44">
        <f t="shared" si="93"/>
        <v>0</v>
      </c>
      <c r="Z237" s="42">
        <f t="shared" si="94"/>
        <v>54994.427892599226</v>
      </c>
      <c r="AA237" s="44">
        <f>IF(C237&lt;C$13,0,(IF(VLOOKUP(C$7,profiel!$A$3:$F$297,2,FALSE)&gt;4,VLOOKUP($C$7,profiel!$A$3:$F$297,3,FALSE),IF(B$9="flens loodrecht op gevel",(VLOOKUP(C$7,profiel!$A$3:$F$297,6,FALSE)-2*VLOOKUP(C$7,profiel!$A$3:$F$297,4,FALSE))/2,VLOOKUP(C$7,profiel!$A$3:$F$297,4,FALSE))))/1000*Z237*D$36)</f>
        <v>0</v>
      </c>
      <c r="AB237" s="42">
        <f t="shared" si="97"/>
        <v>54994.427892599226</v>
      </c>
      <c r="AC237" s="44">
        <f t="shared" si="95"/>
        <v>10998.885578519847</v>
      </c>
      <c r="AD237" s="41">
        <f t="shared" si="96"/>
        <v>1.1341123400159043</v>
      </c>
      <c r="AE237" s="41">
        <f t="shared" si="101"/>
        <v>183.37964057798493</v>
      </c>
      <c r="AF237" s="201">
        <f t="shared" si="102"/>
        <v>523.61107642652144</v>
      </c>
    </row>
    <row r="238" spans="1:32" ht="12" customHeight="1" x14ac:dyDescent="0.15">
      <c r="A238" s="202">
        <f t="shared" si="72"/>
        <v>183.37964057798493</v>
      </c>
      <c r="B238" s="54">
        <f t="shared" si="73"/>
        <v>945</v>
      </c>
      <c r="C238" s="133">
        <f t="shared" si="98"/>
        <v>15.75</v>
      </c>
      <c r="D238" s="30">
        <f t="shared" si="99"/>
        <v>745.81228372980513</v>
      </c>
      <c r="E238" s="30">
        <f t="shared" si="100"/>
        <v>677.06467303752117</v>
      </c>
      <c r="F238" s="31">
        <f t="shared" si="74"/>
        <v>0.24585895743175437</v>
      </c>
      <c r="G238" s="30">
        <f t="shared" si="75"/>
        <v>4763.9998747859418</v>
      </c>
      <c r="H238" s="34">
        <f t="shared" si="76"/>
        <v>4763.9998747859418</v>
      </c>
      <c r="I238" s="33">
        <f t="shared" si="77"/>
        <v>0</v>
      </c>
      <c r="J238" s="35">
        <f t="shared" si="78"/>
        <v>0</v>
      </c>
      <c r="K238" s="60">
        <f t="shared" si="79"/>
        <v>0.23356600956016665</v>
      </c>
      <c r="L238" s="30">
        <f t="shared" si="80"/>
        <v>4784.0300580905068</v>
      </c>
      <c r="M238" s="34">
        <f t="shared" si="81"/>
        <v>4544.8285551859817</v>
      </c>
      <c r="N238" s="33">
        <f t="shared" si="82"/>
        <v>0</v>
      </c>
      <c r="O238" s="35">
        <f t="shared" si="83"/>
        <v>0</v>
      </c>
      <c r="P238" s="31">
        <f t="shared" si="84"/>
        <v>0.24585895743175437</v>
      </c>
      <c r="Q238" s="30">
        <f t="shared" si="85"/>
        <v>4763.9998747859418</v>
      </c>
      <c r="R238" s="34">
        <f t="shared" si="86"/>
        <v>4763.9998747859418</v>
      </c>
      <c r="S238" s="33">
        <f t="shared" si="87"/>
        <v>0</v>
      </c>
      <c r="T238" s="35">
        <f t="shared" si="88"/>
        <v>0</v>
      </c>
      <c r="U238" s="31">
        <f t="shared" si="89"/>
        <v>0</v>
      </c>
      <c r="V238" s="30" t="e">
        <f t="shared" si="90"/>
        <v>#DIV/0!</v>
      </c>
      <c r="W238" s="34" t="e">
        <f t="shared" si="91"/>
        <v>#DIV/0!</v>
      </c>
      <c r="X238" s="33">
        <f t="shared" si="92"/>
        <v>0</v>
      </c>
      <c r="Y238" s="35">
        <f t="shared" si="93"/>
        <v>0</v>
      </c>
      <c r="Z238" s="30">
        <f t="shared" si="94"/>
        <v>55100.980767206536</v>
      </c>
      <c r="AA238" s="35">
        <f>IF(C238&lt;C$13,0,(IF(VLOOKUP(C$7,profiel!$A$3:$F$297,2,FALSE)&gt;4,VLOOKUP($C$7,profiel!$A$3:$F$297,3,FALSE),IF(B$9="flens loodrecht op gevel",(VLOOKUP(C$7,profiel!$A$3:$F$297,6,FALSE)-2*VLOOKUP(C$7,profiel!$A$3:$F$297,4,FALSE))/2,VLOOKUP(C$7,profiel!$A$3:$F$297,4,FALSE))))/1000*Z238*D$36)</f>
        <v>0</v>
      </c>
      <c r="AB238" s="30">
        <f t="shared" si="97"/>
        <v>55100.980767206536</v>
      </c>
      <c r="AC238" s="35">
        <f t="shared" si="95"/>
        <v>11020.196153441306</v>
      </c>
      <c r="AD238" s="32">
        <f t="shared" si="96"/>
        <v>1.1340707411952871</v>
      </c>
      <c r="AE238" s="32">
        <f t="shared" si="101"/>
        <v>184.5137113191802</v>
      </c>
      <c r="AF238" s="204">
        <f t="shared" si="102"/>
        <v>524.0381802114066</v>
      </c>
    </row>
    <row r="239" spans="1:32" ht="12" customHeight="1" x14ac:dyDescent="0.15">
      <c r="A239" s="199">
        <f t="shared" si="72"/>
        <v>184.5137113191802</v>
      </c>
      <c r="B239" s="38">
        <f t="shared" si="73"/>
        <v>950</v>
      </c>
      <c r="C239" s="200">
        <f t="shared" si="98"/>
        <v>15.833333333333334</v>
      </c>
      <c r="D239" s="36">
        <f t="shared" si="99"/>
        <v>746.59674414089125</v>
      </c>
      <c r="E239" s="36">
        <f t="shared" si="100"/>
        <v>677.14191396694241</v>
      </c>
      <c r="F239" s="37">
        <f t="shared" si="74"/>
        <v>0.24565857643809344</v>
      </c>
      <c r="G239" s="42">
        <f t="shared" si="75"/>
        <v>4763.367548717456</v>
      </c>
      <c r="H239" s="43">
        <f t="shared" si="76"/>
        <v>4763.367548717456</v>
      </c>
      <c r="I239" s="42">
        <f t="shared" si="77"/>
        <v>0</v>
      </c>
      <c r="J239" s="44">
        <f t="shared" si="78"/>
        <v>0</v>
      </c>
      <c r="K239" s="216">
        <f t="shared" si="79"/>
        <v>0.23337564761618876</v>
      </c>
      <c r="L239" s="42">
        <f t="shared" si="80"/>
        <v>4783.3701077557498</v>
      </c>
      <c r="M239" s="43">
        <f t="shared" si="81"/>
        <v>4544.2016023679626</v>
      </c>
      <c r="N239" s="42">
        <f t="shared" si="82"/>
        <v>0</v>
      </c>
      <c r="O239" s="44">
        <f t="shared" si="83"/>
        <v>0</v>
      </c>
      <c r="P239" s="37">
        <f t="shared" si="84"/>
        <v>0.24565857643809344</v>
      </c>
      <c r="Q239" s="42">
        <f t="shared" si="85"/>
        <v>4763.367548717456</v>
      </c>
      <c r="R239" s="43">
        <f t="shared" si="86"/>
        <v>4763.367548717456</v>
      </c>
      <c r="S239" s="42">
        <f t="shared" si="87"/>
        <v>0</v>
      </c>
      <c r="T239" s="44">
        <f t="shared" si="88"/>
        <v>0</v>
      </c>
      <c r="U239" s="37">
        <f t="shared" si="89"/>
        <v>0</v>
      </c>
      <c r="V239" s="42" t="e">
        <f t="shared" si="90"/>
        <v>#DIV/0!</v>
      </c>
      <c r="W239" s="43" t="e">
        <f t="shared" si="91"/>
        <v>#DIV/0!</v>
      </c>
      <c r="X239" s="42">
        <f t="shared" si="92"/>
        <v>0</v>
      </c>
      <c r="Y239" s="44">
        <f t="shared" si="93"/>
        <v>0</v>
      </c>
      <c r="Z239" s="42">
        <f t="shared" si="94"/>
        <v>55206.917154563816</v>
      </c>
      <c r="AA239" s="44">
        <f>IF(C239&lt;C$13,0,(IF(VLOOKUP(C$7,profiel!$A$3:$F$297,2,FALSE)&gt;4,VLOOKUP($C$7,profiel!$A$3:$F$297,3,FALSE),IF(B$9="flens loodrecht op gevel",(VLOOKUP(C$7,profiel!$A$3:$F$297,6,FALSE)-2*VLOOKUP(C$7,profiel!$A$3:$F$297,4,FALSE))/2,VLOOKUP(C$7,profiel!$A$3:$F$297,4,FALSE))))/1000*Z239*D$36)</f>
        <v>0</v>
      </c>
      <c r="AB239" s="42">
        <f t="shared" si="97"/>
        <v>55206.917154563816</v>
      </c>
      <c r="AC239" s="44">
        <f t="shared" si="95"/>
        <v>11041.383430912763</v>
      </c>
      <c r="AD239" s="41">
        <f t="shared" si="96"/>
        <v>1.1340177967590588</v>
      </c>
      <c r="AE239" s="41">
        <f t="shared" si="101"/>
        <v>185.64772911593926</v>
      </c>
      <c r="AF239" s="201">
        <f t="shared" si="102"/>
        <v>524.46407798349549</v>
      </c>
    </row>
    <row r="240" spans="1:32" ht="12" customHeight="1" x14ac:dyDescent="0.15">
      <c r="A240" s="202">
        <f t="shared" si="72"/>
        <v>185.64772911593926</v>
      </c>
      <c r="B240" s="54">
        <f t="shared" si="73"/>
        <v>955</v>
      </c>
      <c r="C240" s="133">
        <f t="shared" si="98"/>
        <v>15.916666666666666</v>
      </c>
      <c r="D240" s="30">
        <f t="shared" si="99"/>
        <v>747.37711880214908</v>
      </c>
      <c r="E240" s="30">
        <f t="shared" si="100"/>
        <v>677.21712235918653</v>
      </c>
      <c r="F240" s="31">
        <f t="shared" si="74"/>
        <v>0.24545908624459578</v>
      </c>
      <c r="G240" s="30">
        <f t="shared" si="75"/>
        <v>4762.672409058121</v>
      </c>
      <c r="H240" s="34">
        <f t="shared" si="76"/>
        <v>4762.672409058121</v>
      </c>
      <c r="I240" s="33">
        <f t="shared" si="77"/>
        <v>0</v>
      </c>
      <c r="J240" s="35">
        <f t="shared" si="78"/>
        <v>0</v>
      </c>
      <c r="K240" s="60">
        <f t="shared" si="79"/>
        <v>0.23318613193236598</v>
      </c>
      <c r="L240" s="30">
        <f t="shared" si="80"/>
        <v>4782.6472947932853</v>
      </c>
      <c r="M240" s="34">
        <f t="shared" si="81"/>
        <v>4543.5149300536214</v>
      </c>
      <c r="N240" s="33">
        <f t="shared" si="82"/>
        <v>0</v>
      </c>
      <c r="O240" s="35">
        <f t="shared" si="83"/>
        <v>0</v>
      </c>
      <c r="P240" s="31">
        <f t="shared" si="84"/>
        <v>0.24545908624459578</v>
      </c>
      <c r="Q240" s="30">
        <f t="shared" si="85"/>
        <v>4762.672409058121</v>
      </c>
      <c r="R240" s="34">
        <f t="shared" si="86"/>
        <v>4762.672409058121</v>
      </c>
      <c r="S240" s="33">
        <f t="shared" si="87"/>
        <v>0</v>
      </c>
      <c r="T240" s="35">
        <f t="shared" si="88"/>
        <v>0</v>
      </c>
      <c r="U240" s="31">
        <f t="shared" si="89"/>
        <v>0</v>
      </c>
      <c r="V240" s="30" t="e">
        <f t="shared" si="90"/>
        <v>#DIV/0!</v>
      </c>
      <c r="W240" s="34" t="e">
        <f t="shared" si="91"/>
        <v>#DIV/0!</v>
      </c>
      <c r="X240" s="33">
        <f t="shared" si="92"/>
        <v>0</v>
      </c>
      <c r="Y240" s="35">
        <f t="shared" si="93"/>
        <v>0</v>
      </c>
      <c r="Z240" s="30">
        <f t="shared" si="94"/>
        <v>55312.240881896454</v>
      </c>
      <c r="AA240" s="35">
        <f>IF(C240&lt;C$13,0,(IF(VLOOKUP(C$7,profiel!$A$3:$F$297,2,FALSE)&gt;4,VLOOKUP($C$7,profiel!$A$3:$F$297,3,FALSE),IF(B$9="flens loodrecht op gevel",(VLOOKUP(C$7,profiel!$A$3:$F$297,6,FALSE)-2*VLOOKUP(C$7,profiel!$A$3:$F$297,4,FALSE))/2,VLOOKUP(C$7,profiel!$A$3:$F$297,4,FALSE))))/1000*Z240*D$36)</f>
        <v>0</v>
      </c>
      <c r="AB240" s="30">
        <f t="shared" si="97"/>
        <v>55312.240881896454</v>
      </c>
      <c r="AC240" s="35">
        <f t="shared" si="95"/>
        <v>11062.44817637929</v>
      </c>
      <c r="AD240" s="32">
        <f t="shared" si="96"/>
        <v>1.1339536542815081</v>
      </c>
      <c r="AE240" s="32">
        <f t="shared" si="101"/>
        <v>186.78168277022075</v>
      </c>
      <c r="AF240" s="204">
        <f t="shared" si="102"/>
        <v>524.88878514429291</v>
      </c>
    </row>
    <row r="241" spans="1:32" ht="12" customHeight="1" x14ac:dyDescent="0.15">
      <c r="A241" s="199">
        <f t="shared" si="72"/>
        <v>186.78168277022075</v>
      </c>
      <c r="B241" s="38">
        <f t="shared" si="73"/>
        <v>960</v>
      </c>
      <c r="C241" s="200">
        <f t="shared" si="98"/>
        <v>16</v>
      </c>
      <c r="D241" s="36">
        <f t="shared" si="99"/>
        <v>748.15345005324082</v>
      </c>
      <c r="E241" s="36">
        <f t="shared" si="100"/>
        <v>677.29035169894644</v>
      </c>
      <c r="F241" s="37">
        <f t="shared" si="74"/>
        <v>0.24526047611124682</v>
      </c>
      <c r="G241" s="42">
        <f t="shared" si="75"/>
        <v>4761.9153325444004</v>
      </c>
      <c r="H241" s="43">
        <f t="shared" si="76"/>
        <v>4761.9153325444004</v>
      </c>
      <c r="I241" s="42">
        <f t="shared" si="77"/>
        <v>0</v>
      </c>
      <c r="J241" s="44">
        <f t="shared" si="78"/>
        <v>0</v>
      </c>
      <c r="K241" s="216">
        <f t="shared" si="79"/>
        <v>0.23299745230568447</v>
      </c>
      <c r="L241" s="42">
        <f t="shared" si="80"/>
        <v>4781.8624970224391</v>
      </c>
      <c r="M241" s="43">
        <f t="shared" si="81"/>
        <v>4542.7693721713167</v>
      </c>
      <c r="N241" s="42">
        <f t="shared" si="82"/>
        <v>0</v>
      </c>
      <c r="O241" s="44">
        <f t="shared" si="83"/>
        <v>0</v>
      </c>
      <c r="P241" s="37">
        <f t="shared" si="84"/>
        <v>0.24526047611124682</v>
      </c>
      <c r="Q241" s="42">
        <f t="shared" si="85"/>
        <v>4761.9153325444004</v>
      </c>
      <c r="R241" s="43">
        <f t="shared" si="86"/>
        <v>4761.9153325444004</v>
      </c>
      <c r="S241" s="42">
        <f t="shared" si="87"/>
        <v>0</v>
      </c>
      <c r="T241" s="44">
        <f t="shared" si="88"/>
        <v>0</v>
      </c>
      <c r="U241" s="37">
        <f t="shared" si="89"/>
        <v>0</v>
      </c>
      <c r="V241" s="42" t="e">
        <f t="shared" si="90"/>
        <v>#DIV/0!</v>
      </c>
      <c r="W241" s="43" t="e">
        <f t="shared" si="91"/>
        <v>#DIV/0!</v>
      </c>
      <c r="X241" s="42">
        <f t="shared" si="92"/>
        <v>0</v>
      </c>
      <c r="Y241" s="44">
        <f t="shared" si="93"/>
        <v>0</v>
      </c>
      <c r="Z241" s="42">
        <f t="shared" si="94"/>
        <v>55416.955721691083</v>
      </c>
      <c r="AA241" s="44">
        <f>IF(C241&lt;C$13,0,(IF(VLOOKUP(C$7,profiel!$A$3:$F$297,2,FALSE)&gt;4,VLOOKUP($C$7,profiel!$A$3:$F$297,3,FALSE),IF(B$9="flens loodrecht op gevel",(VLOOKUP(C$7,profiel!$A$3:$F$297,6,FALSE)-2*VLOOKUP(C$7,profiel!$A$3:$F$297,4,FALSE))/2,VLOOKUP(C$7,profiel!$A$3:$F$297,4,FALSE))))/1000*Z241*D$36)</f>
        <v>0</v>
      </c>
      <c r="AB241" s="42">
        <f t="shared" si="97"/>
        <v>55416.955721691083</v>
      </c>
      <c r="AC241" s="44">
        <f t="shared" si="95"/>
        <v>11083.391144338219</v>
      </c>
      <c r="AD241" s="41">
        <f t="shared" si="96"/>
        <v>1.1338784579765564</v>
      </c>
      <c r="AE241" s="41">
        <f t="shared" si="101"/>
        <v>187.9155612281973</v>
      </c>
      <c r="AF241" s="201">
        <f t="shared" si="102"/>
        <v>525.31231718857487</v>
      </c>
    </row>
    <row r="242" spans="1:32" ht="12" customHeight="1" x14ac:dyDescent="0.15">
      <c r="A242" s="202">
        <f t="shared" ref="A242:A305" si="103">AE241</f>
        <v>187.9155612281973</v>
      </c>
      <c r="B242" s="54">
        <f t="shared" ref="B242:B305" si="104">B241+D$36</f>
        <v>965</v>
      </c>
      <c r="C242" s="133">
        <f t="shared" si="98"/>
        <v>16.083333333333332</v>
      </c>
      <c r="D242" s="30">
        <f t="shared" si="99"/>
        <v>748.92577957908554</v>
      </c>
      <c r="E242" s="30">
        <f t="shared" si="100"/>
        <v>677.36165406350517</v>
      </c>
      <c r="F242" s="31">
        <f t="shared" ref="F242:F305" si="105">IF($C$16="onbeschermd","--",$L$16*$L$17*$F$17/1000*$I$16*((100-$C$17)/100)/($AF241*$D$37*$C$8))</f>
        <v>0.24506273532461362</v>
      </c>
      <c r="G242" s="30">
        <f t="shared" ref="G242:G305" si="106">IF($C$16="onbeschermd",$D$35*($D242-$AE241)+$D$33*$D$32*$D$34*(($D242+273)^4-($AE241+273)^4),$I$18/($F$17/1000)*($D242-$AE241)/(1+F242/3)-(EXP(F242/10)-1)*($D242-$D241)*$AF241*$D$37*$C$8/($I$16*((100-$C$17)/100)*$D$36))</f>
        <v>4761.0971810144574</v>
      </c>
      <c r="H242" s="34">
        <f t="shared" ref="H242:H305" si="107">IF($C$16="onbeschermd",G242*$I$17*$I$16*$D$36,G242*$I$17*$I$16*((100-$C$17)/100)*$D$36)</f>
        <v>4761.0971810144574</v>
      </c>
      <c r="I242" s="33">
        <f t="shared" ref="I242:I305" si="108">IF(OR($C$17=0,$C$16="onbeschermd"),0,$D$35*($D242-$AE241)+$D$33*$D$32*$D$34*(($D242+273)^4-($AE241+273)^4))</f>
        <v>0</v>
      </c>
      <c r="J242" s="35">
        <f t="shared" ref="J242:J305" si="109">IF($C$16="onbeschermd",0,I242*$I$17*$I$16*($C$17/100)*$D$36)</f>
        <v>0</v>
      </c>
      <c r="K242" s="60">
        <f t="shared" ref="K242:K305" si="110">IF($C$19="onbeschermd","--",$L$19*$L$20*$F$20/1000*$I$19*((100-$C$20)/100)/($AF241*$D$37*$C$8))</f>
        <v>0.23280959855838296</v>
      </c>
      <c r="L242" s="30">
        <f t="shared" ref="L242:L305" si="111">IF($C$19="onbeschermd",$D$35*($D242-$AE241)+$D$33*$D$32*$D$34*(($D242+273)^4-($AE241+273)^4),$I$21/($F$20/1000)*($D242-$AE241)/(1+K242/3)-(EXP($K242/10)-1)*(D242-$D241)*$AF241*$D$37*$C$8/($I$19*((100-$C$20)/100)*$D$36))</f>
        <v>4781.0165773373019</v>
      </c>
      <c r="M242" s="34">
        <f t="shared" ref="M242:M305" si="112">IF($C$19="onbeschermd",L242*$I$20*$I$19*$D$36,L242*$I$20*$I$19*((100-$C$20)/100)*$D$36)</f>
        <v>4541.9657484704367</v>
      </c>
      <c r="N242" s="33">
        <f t="shared" ref="N242:N305" si="113">IF(OR($C$20=0,$C$19="onbeschermd"),0,$D$35*($D242-$AE241)+$D$33*$D$32*$D$34*(($D242+273)^4-($AE241+273)^4))</f>
        <v>0</v>
      </c>
      <c r="O242" s="35">
        <f t="shared" ref="O242:O305" si="114">IF($C$19="onbeschermd",0,N242*$I$20*$I$19*($C$20/100)*$D$36)</f>
        <v>0</v>
      </c>
      <c r="P242" s="31">
        <f t="shared" ref="P242:P305" si="115">IF($C$22="onbeschermd","--",$L$22*$L$23*$F$23/1000*$I$22*((100-$C$23)/100)/($AF241*$D$37*$C$8))</f>
        <v>0.24506273532461362</v>
      </c>
      <c r="Q242" s="30">
        <f t="shared" ref="Q242:Q305" si="116">IF($C$22="onbeschermd",$D$35*($D242-$AE241)+$D$33*$D$32*$D$34*(($D242+273)^4-($AE241+273)^4),$I$24/($F$23/1000)*($D242-$AE241)/(1+P242/3)-(EXP(P242/10)-1)*($D242-$D241)*$AF241*$D$37*$C$8/($I$22*((100-$C$23)/100)*$D$36))</f>
        <v>4761.0971810144574</v>
      </c>
      <c r="R242" s="34">
        <f t="shared" ref="R242:R305" si="117">IF($C$22="onbeschermd",Q242*$I$23*$I$22*$D$36,Q242*$I$23*$I$22*((100-$C$23)/100)*$D$36)</f>
        <v>4761.0971810144574</v>
      </c>
      <c r="S242" s="33">
        <f t="shared" ref="S242:S305" si="118">IF(OR($C$23=0,$C$22="onbeschermd"),0,$D$35*($D242-$AE241)+$D$33*$D$32*$D$34*(($D242+273)^4-($AE241+273)^4))</f>
        <v>0</v>
      </c>
      <c r="T242" s="35">
        <f t="shared" ref="T242:T305" si="119">IF($C$22="onbeschermd",0,S242*$I$23*$I$22*($C$23/100)*$D$36)</f>
        <v>0</v>
      </c>
      <c r="U242" s="31">
        <f t="shared" ref="U242:U305" si="120">IF($C$25="onbeschermd","--",$L$25*$L$26*$F$26/1000*$I$25*((100-$C$26)/100)/($AF241*$D$37*$C$8))</f>
        <v>0</v>
      </c>
      <c r="V242" s="30" t="e">
        <f t="shared" ref="V242:V305" si="121">IF($C$25="onbeschermd",$D$35*($D242-$AE241)+$D$33*$D$32*$D$34*(($D242+273)^4-($AE241+273)^4),$I$27/($F$26/1000)*($D242-$AE241)/(1+U242/3)-(EXP(U242/10)-1)*($D242-$D241)*$AF241*$D$37*$C$8/($I$25*((100-$C$26)/100)*$D$36))</f>
        <v>#DIV/0!</v>
      </c>
      <c r="W242" s="34" t="e">
        <f t="shared" ref="W242:W305" si="122">IF($C$25="onbeschermd",V242*$I$26*$I$25*$D$36,V242*$I$26*$I$25*((100-$C$26)/100)*$D$36)</f>
        <v>#DIV/0!</v>
      </c>
      <c r="X242" s="33">
        <f t="shared" ref="X242:X305" si="123">IF(OR($C$26=0,$C$25="onbeschermd"),0,$D$35*($D242-$AE241)+$D$33*$D$32*$D$34*(($D242+273)^4-($AE241+273)^4))</f>
        <v>0</v>
      </c>
      <c r="Y242" s="35">
        <f t="shared" ref="Y242:Y305" si="124">IF($C$25="onbeschermd",0,X242*$I$26*$I$25*($C$26/100)*$D$36)</f>
        <v>0</v>
      </c>
      <c r="Z242" s="30">
        <f t="shared" ref="Z242:Z305" si="125">IF(C242&lt;C$13,$D$35*($D242-$AE241)+$D$33*$D$32*$D$34*(($D242+273)^4-($AE241+273)^4),$D$35*($E242-$AE241)+$D$33*$D$32*$D$34*(($E242+273)^4-($AE241+273)^4))</f>
        <v>55521.065392766104</v>
      </c>
      <c r="AA242" s="35">
        <f>IF(C242&lt;C$13,0,(IF(VLOOKUP(C$7,profiel!$A$3:$F$297,2,FALSE)&gt;4,VLOOKUP($C$7,profiel!$A$3:$F$297,3,FALSE),IF(B$9="flens loodrecht op gevel",(VLOOKUP(C$7,profiel!$A$3:$F$297,6,FALSE)-2*VLOOKUP(C$7,profiel!$A$3:$F$297,4,FALSE))/2,VLOOKUP(C$7,profiel!$A$3:$F$297,4,FALSE))))/1000*Z242*D$36)</f>
        <v>0</v>
      </c>
      <c r="AB242" s="30">
        <f t="shared" si="97"/>
        <v>55521.065392766104</v>
      </c>
      <c r="AC242" s="35">
        <f t="shared" ref="AC242:AC305" si="126">AB242*2*C$14/1000*$D$36</f>
        <v>11104.213078553221</v>
      </c>
      <c r="AD242" s="32">
        <f t="shared" ref="AD242:AD305" si="127">IF($C$14&gt;30,MAX((H242+J242+M242+O242+R242+T242+W242+Y242)/(AF241*D$37*C$8),0),MAX((H242+J242+M242+O242+R242+T242+AA242+AC242)/(AF241*D$37*C$8),0))</f>
        <v>1.1337923487830686</v>
      </c>
      <c r="AE242" s="32">
        <f t="shared" si="101"/>
        <v>189.04935357698037</v>
      </c>
      <c r="AF242" s="204">
        <f t="shared" si="102"/>
        <v>525.73468970053477</v>
      </c>
    </row>
    <row r="243" spans="1:32" ht="12" customHeight="1" x14ac:dyDescent="0.15">
      <c r="A243" s="199">
        <f t="shared" si="103"/>
        <v>189.04935357698037</v>
      </c>
      <c r="B243" s="38">
        <f t="shared" si="104"/>
        <v>970</v>
      </c>
      <c r="C243" s="200">
        <f t="shared" si="98"/>
        <v>16.166666666666668</v>
      </c>
      <c r="D243" s="36">
        <f t="shared" si="99"/>
        <v>749.69414842329059</v>
      </c>
      <c r="E243" s="36">
        <f t="shared" si="100"/>
        <v>677.43108015977123</v>
      </c>
      <c r="F243" s="37">
        <f t="shared" si="105"/>
        <v>0.2448658531992097</v>
      </c>
      <c r="G243" s="42">
        <f t="shared" si="106"/>
        <v>4760.2188017506423</v>
      </c>
      <c r="H243" s="43">
        <f t="shared" si="107"/>
        <v>4760.2188017506423</v>
      </c>
      <c r="I243" s="42">
        <f t="shared" si="108"/>
        <v>0</v>
      </c>
      <c r="J243" s="44">
        <f t="shared" si="109"/>
        <v>0</v>
      </c>
      <c r="K243" s="216">
        <f t="shared" si="110"/>
        <v>0.23262256053924923</v>
      </c>
      <c r="L243" s="42">
        <f t="shared" si="111"/>
        <v>4780.1103840499482</v>
      </c>
      <c r="M243" s="43">
        <f t="shared" si="112"/>
        <v>4541.1048648474507</v>
      </c>
      <c r="N243" s="42">
        <f t="shared" si="113"/>
        <v>0</v>
      </c>
      <c r="O243" s="44">
        <f t="shared" si="114"/>
        <v>0</v>
      </c>
      <c r="P243" s="37">
        <f t="shared" si="115"/>
        <v>0.2448658531992097</v>
      </c>
      <c r="Q243" s="42">
        <f t="shared" si="116"/>
        <v>4760.2188017506423</v>
      </c>
      <c r="R243" s="43">
        <f t="shared" si="117"/>
        <v>4760.2188017506423</v>
      </c>
      <c r="S243" s="42">
        <f t="shared" si="118"/>
        <v>0</v>
      </c>
      <c r="T243" s="44">
        <f t="shared" si="119"/>
        <v>0</v>
      </c>
      <c r="U243" s="37">
        <f t="shared" si="120"/>
        <v>0</v>
      </c>
      <c r="V243" s="42" t="e">
        <f t="shared" si="121"/>
        <v>#DIV/0!</v>
      </c>
      <c r="W243" s="43" t="e">
        <f t="shared" si="122"/>
        <v>#DIV/0!</v>
      </c>
      <c r="X243" s="42">
        <f t="shared" si="123"/>
        <v>0</v>
      </c>
      <c r="Y243" s="44">
        <f t="shared" si="124"/>
        <v>0</v>
      </c>
      <c r="Z243" s="42">
        <f t="shared" si="125"/>
        <v>55624.573561317782</v>
      </c>
      <c r="AA243" s="44">
        <f>IF(C243&lt;C$13,0,(IF(VLOOKUP(C$7,profiel!$A$3:$F$297,2,FALSE)&gt;4,VLOOKUP($C$7,profiel!$A$3:$F$297,3,FALSE),IF(B$9="flens loodrecht op gevel",(VLOOKUP(C$7,profiel!$A$3:$F$297,6,FALSE)-2*VLOOKUP(C$7,profiel!$A$3:$F$297,4,FALSE))/2,VLOOKUP(C$7,profiel!$A$3:$F$297,4,FALSE))))/1000*Z243*D$36)</f>
        <v>0</v>
      </c>
      <c r="AB243" s="42">
        <f t="shared" ref="AB243:AB306" si="128">$D$35*($D243-$AE242)+$D$33*$D$32*$D$34*(($D243+273)^4-($AE242+273)^4)</f>
        <v>55624.573561317782</v>
      </c>
      <c r="AC243" s="44">
        <f t="shared" si="126"/>
        <v>11124.914712263555</v>
      </c>
      <c r="AD243" s="41">
        <f t="shared" si="127"/>
        <v>1.1336954644477923</v>
      </c>
      <c r="AE243" s="41">
        <f t="shared" si="101"/>
        <v>190.18304904142815</v>
      </c>
      <c r="AF243" s="201">
        <f t="shared" si="102"/>
        <v>526.15591835001783</v>
      </c>
    </row>
    <row r="244" spans="1:32" ht="12" customHeight="1" x14ac:dyDescent="0.15">
      <c r="A244" s="202">
        <f t="shared" si="103"/>
        <v>190.18304904142815</v>
      </c>
      <c r="B244" s="54">
        <f t="shared" si="104"/>
        <v>975</v>
      </c>
      <c r="C244" s="133">
        <f t="shared" si="98"/>
        <v>16.25</v>
      </c>
      <c r="D244" s="30">
        <f t="shared" si="99"/>
        <v>750.45859700123879</v>
      </c>
      <c r="E244" s="30">
        <f t="shared" si="100"/>
        <v>677.49867936033866</v>
      </c>
      <c r="F244" s="31">
        <f t="shared" si="105"/>
        <v>0.24466981907880855</v>
      </c>
      <c r="G244" s="30">
        <f t="shared" si="106"/>
        <v>4759.2810278133875</v>
      </c>
      <c r="H244" s="34">
        <f t="shared" si="107"/>
        <v>4759.2810278133875</v>
      </c>
      <c r="I244" s="33">
        <f t="shared" si="108"/>
        <v>0</v>
      </c>
      <c r="J244" s="35">
        <f t="shared" si="109"/>
        <v>0</v>
      </c>
      <c r="K244" s="60">
        <f t="shared" si="110"/>
        <v>0.23243632812486811</v>
      </c>
      <c r="L244" s="30">
        <f t="shared" si="111"/>
        <v>4779.1447512250288</v>
      </c>
      <c r="M244" s="34">
        <f t="shared" si="112"/>
        <v>4540.1875136637773</v>
      </c>
      <c r="N244" s="33">
        <f t="shared" si="113"/>
        <v>0</v>
      </c>
      <c r="O244" s="35">
        <f t="shared" si="114"/>
        <v>0</v>
      </c>
      <c r="P244" s="31">
        <f t="shared" si="115"/>
        <v>0.24466981907880855</v>
      </c>
      <c r="Q244" s="30">
        <f t="shared" si="116"/>
        <v>4759.2810278133875</v>
      </c>
      <c r="R244" s="34">
        <f t="shared" si="117"/>
        <v>4759.2810278133875</v>
      </c>
      <c r="S244" s="33">
        <f t="shared" si="118"/>
        <v>0</v>
      </c>
      <c r="T244" s="35">
        <f t="shared" si="119"/>
        <v>0</v>
      </c>
      <c r="U244" s="31">
        <f t="shared" si="120"/>
        <v>0</v>
      </c>
      <c r="V244" s="30" t="e">
        <f t="shared" si="121"/>
        <v>#DIV/0!</v>
      </c>
      <c r="W244" s="34" t="e">
        <f t="shared" si="122"/>
        <v>#DIV/0!</v>
      </c>
      <c r="X244" s="33">
        <f t="shared" si="123"/>
        <v>0</v>
      </c>
      <c r="Y244" s="35">
        <f t="shared" si="124"/>
        <v>0</v>
      </c>
      <c r="Z244" s="30">
        <f t="shared" si="125"/>
        <v>55727.483841942492</v>
      </c>
      <c r="AA244" s="35">
        <f>IF(C244&lt;C$13,0,(IF(VLOOKUP(C$7,profiel!$A$3:$F$297,2,FALSE)&gt;4,VLOOKUP($C$7,profiel!$A$3:$F$297,3,FALSE),IF(B$9="flens loodrecht op gevel",(VLOOKUP(C$7,profiel!$A$3:$F$297,6,FALSE)-2*VLOOKUP(C$7,profiel!$A$3:$F$297,4,FALSE))/2,VLOOKUP(C$7,profiel!$A$3:$F$297,4,FALSE))))/1000*Z244*D$36)</f>
        <v>0</v>
      </c>
      <c r="AB244" s="30">
        <f t="shared" si="128"/>
        <v>55727.483841942492</v>
      </c>
      <c r="AC244" s="35">
        <f t="shared" si="126"/>
        <v>11145.496768388497</v>
      </c>
      <c r="AD244" s="32">
        <f t="shared" si="127"/>
        <v>1.1335879396061868</v>
      </c>
      <c r="AE244" s="32">
        <f t="shared" si="101"/>
        <v>191.31663698103432</v>
      </c>
      <c r="AF244" s="204">
        <f t="shared" si="102"/>
        <v>526.57601888883778</v>
      </c>
    </row>
    <row r="245" spans="1:32" ht="12" customHeight="1" x14ac:dyDescent="0.15">
      <c r="A245" s="199">
        <f t="shared" si="103"/>
        <v>191.31663698103432</v>
      </c>
      <c r="B245" s="38">
        <f t="shared" si="104"/>
        <v>980</v>
      </c>
      <c r="C245" s="200">
        <f t="shared" si="98"/>
        <v>16.333333333333332</v>
      </c>
      <c r="D245" s="36">
        <f t="shared" si="99"/>
        <v>751.2191651128453</v>
      </c>
      <c r="E245" s="36">
        <f t="shared" si="100"/>
        <v>677.56449973859878</v>
      </c>
      <c r="F245" s="37">
        <f t="shared" si="105"/>
        <v>0.24447462233770953</v>
      </c>
      <c r="G245" s="42">
        <f t="shared" si="106"/>
        <v>4758.2846783640507</v>
      </c>
      <c r="H245" s="43">
        <f t="shared" si="107"/>
        <v>4758.2846783640507</v>
      </c>
      <c r="I245" s="42">
        <f t="shared" si="108"/>
        <v>0</v>
      </c>
      <c r="J245" s="44">
        <f t="shared" si="109"/>
        <v>0</v>
      </c>
      <c r="K245" s="216">
        <f t="shared" si="110"/>
        <v>0.23225089122082407</v>
      </c>
      <c r="L245" s="42">
        <f t="shared" si="111"/>
        <v>4778.1204990033184</v>
      </c>
      <c r="M245" s="43">
        <f t="shared" si="112"/>
        <v>4539.2144740531521</v>
      </c>
      <c r="N245" s="42">
        <f t="shared" si="113"/>
        <v>0</v>
      </c>
      <c r="O245" s="44">
        <f t="shared" si="114"/>
        <v>0</v>
      </c>
      <c r="P245" s="37">
        <f t="shared" si="115"/>
        <v>0.24447462233770953</v>
      </c>
      <c r="Q245" s="42">
        <f t="shared" si="116"/>
        <v>4758.2846783640507</v>
      </c>
      <c r="R245" s="43">
        <f t="shared" si="117"/>
        <v>4758.2846783640507</v>
      </c>
      <c r="S245" s="42">
        <f t="shared" si="118"/>
        <v>0</v>
      </c>
      <c r="T245" s="44">
        <f t="shared" si="119"/>
        <v>0</v>
      </c>
      <c r="U245" s="37">
        <f t="shared" si="120"/>
        <v>0</v>
      </c>
      <c r="V245" s="42" t="e">
        <f t="shared" si="121"/>
        <v>#DIV/0!</v>
      </c>
      <c r="W245" s="43" t="e">
        <f t="shared" si="122"/>
        <v>#DIV/0!</v>
      </c>
      <c r="X245" s="42">
        <f t="shared" si="123"/>
        <v>0</v>
      </c>
      <c r="Y245" s="44">
        <f t="shared" si="124"/>
        <v>0</v>
      </c>
      <c r="Z245" s="42">
        <f t="shared" si="125"/>
        <v>55829.799798636217</v>
      </c>
      <c r="AA245" s="44">
        <f>IF(C245&lt;C$13,0,(IF(VLOOKUP(C$7,profiel!$A$3:$F$297,2,FALSE)&gt;4,VLOOKUP($C$7,profiel!$A$3:$F$297,3,FALSE),IF(B$9="flens loodrecht op gevel",(VLOOKUP(C$7,profiel!$A$3:$F$297,6,FALSE)-2*VLOOKUP(C$7,profiel!$A$3:$F$297,4,FALSE))/2,VLOOKUP(C$7,profiel!$A$3:$F$297,4,FALSE))))/1000*Z245*D$36)</f>
        <v>0</v>
      </c>
      <c r="AB245" s="42">
        <f t="shared" si="128"/>
        <v>55829.799798636217</v>
      </c>
      <c r="AC245" s="44">
        <f t="shared" si="126"/>
        <v>11165.959959727244</v>
      </c>
      <c r="AD245" s="41">
        <f t="shared" si="127"/>
        <v>1.1334699058608522</v>
      </c>
      <c r="AE245" s="41">
        <f t="shared" si="101"/>
        <v>192.45010688689518</v>
      </c>
      <c r="AF245" s="201">
        <f t="shared" si="102"/>
        <v>526.99500714717794</v>
      </c>
    </row>
    <row r="246" spans="1:32" ht="12" customHeight="1" x14ac:dyDescent="0.15">
      <c r="A246" s="202">
        <f t="shared" si="103"/>
        <v>192.45010688689518</v>
      </c>
      <c r="B246" s="54">
        <f t="shared" si="104"/>
        <v>985</v>
      </c>
      <c r="C246" s="133">
        <f t="shared" si="98"/>
        <v>16.416666666666668</v>
      </c>
      <c r="D246" s="30">
        <f t="shared" si="99"/>
        <v>751.97589195499108</v>
      </c>
      <c r="E246" s="30">
        <f t="shared" si="100"/>
        <v>677.62858810292789</v>
      </c>
      <c r="F246" s="31">
        <f t="shared" si="105"/>
        <v>0.24428025238195578</v>
      </c>
      <c r="G246" s="30">
        <f t="shared" si="106"/>
        <v>4757.2305589802627</v>
      </c>
      <c r="H246" s="34">
        <f t="shared" si="107"/>
        <v>4757.2305589802627</v>
      </c>
      <c r="I246" s="33">
        <f t="shared" si="108"/>
        <v>0</v>
      </c>
      <c r="J246" s="35">
        <f t="shared" si="109"/>
        <v>0</v>
      </c>
      <c r="K246" s="60">
        <f t="shared" si="110"/>
        <v>0.23206623976285801</v>
      </c>
      <c r="L246" s="30">
        <f t="shared" si="111"/>
        <v>4777.0384339177381</v>
      </c>
      <c r="M246" s="34">
        <f t="shared" si="112"/>
        <v>4538.1865122218514</v>
      </c>
      <c r="N246" s="33">
        <f t="shared" si="113"/>
        <v>0</v>
      </c>
      <c r="O246" s="35">
        <f t="shared" si="114"/>
        <v>0</v>
      </c>
      <c r="P246" s="31">
        <f t="shared" si="115"/>
        <v>0.24428025238195578</v>
      </c>
      <c r="Q246" s="30">
        <f t="shared" si="116"/>
        <v>4757.2305589802627</v>
      </c>
      <c r="R246" s="34">
        <f t="shared" si="117"/>
        <v>4757.2305589802627</v>
      </c>
      <c r="S246" s="33">
        <f t="shared" si="118"/>
        <v>0</v>
      </c>
      <c r="T246" s="35">
        <f t="shared" si="119"/>
        <v>0</v>
      </c>
      <c r="U246" s="31">
        <f t="shared" si="120"/>
        <v>0</v>
      </c>
      <c r="V246" s="30" t="e">
        <f t="shared" si="121"/>
        <v>#DIV/0!</v>
      </c>
      <c r="W246" s="34" t="e">
        <f t="shared" si="122"/>
        <v>#DIV/0!</v>
      </c>
      <c r="X246" s="33">
        <f t="shared" si="123"/>
        <v>0</v>
      </c>
      <c r="Y246" s="35">
        <f t="shared" si="124"/>
        <v>0</v>
      </c>
      <c r="Z246" s="30">
        <f t="shared" si="125"/>
        <v>55931.524945771562</v>
      </c>
      <c r="AA246" s="35">
        <f>IF(C246&lt;C$13,0,(IF(VLOOKUP(C$7,profiel!$A$3:$F$297,2,FALSE)&gt;4,VLOOKUP($C$7,profiel!$A$3:$F$297,3,FALSE),IF(B$9="flens loodrecht op gevel",(VLOOKUP(C$7,profiel!$A$3:$F$297,6,FALSE)-2*VLOOKUP(C$7,profiel!$A$3:$F$297,4,FALSE))/2,VLOOKUP(C$7,profiel!$A$3:$F$297,4,FALSE))))/1000*Z246*D$36)</f>
        <v>0</v>
      </c>
      <c r="AB246" s="30">
        <f t="shared" si="128"/>
        <v>55931.524945771562</v>
      </c>
      <c r="AC246" s="35">
        <f t="shared" si="126"/>
        <v>11186.304989154314</v>
      </c>
      <c r="AD246" s="32">
        <f t="shared" si="127"/>
        <v>1.1333414918580498</v>
      </c>
      <c r="AE246" s="32">
        <f t="shared" si="101"/>
        <v>193.58344837875325</v>
      </c>
      <c r="AF246" s="204">
        <f t="shared" si="102"/>
        <v>527.41289903006987</v>
      </c>
    </row>
    <row r="247" spans="1:32" ht="12" customHeight="1" x14ac:dyDescent="0.15">
      <c r="A247" s="199">
        <f t="shared" si="103"/>
        <v>193.58344837875325</v>
      </c>
      <c r="B247" s="38">
        <f t="shared" si="104"/>
        <v>990</v>
      </c>
      <c r="C247" s="200">
        <f t="shared" si="98"/>
        <v>16.5</v>
      </c>
      <c r="D247" s="36">
        <f t="shared" si="99"/>
        <v>752.72881613364461</v>
      </c>
      <c r="E247" s="36">
        <f t="shared" si="100"/>
        <v>677.69099002997427</v>
      </c>
      <c r="F247" s="37">
        <f t="shared" si="105"/>
        <v>0.24408669865050753</v>
      </c>
      <c r="G247" s="42">
        <f t="shared" si="106"/>
        <v>4756.1194619614853</v>
      </c>
      <c r="H247" s="43">
        <f t="shared" si="107"/>
        <v>4756.1194619614853</v>
      </c>
      <c r="I247" s="42">
        <f t="shared" si="108"/>
        <v>0</v>
      </c>
      <c r="J247" s="44">
        <f t="shared" si="109"/>
        <v>0</v>
      </c>
      <c r="K247" s="216">
        <f t="shared" si="110"/>
        <v>0.23188236371798215</v>
      </c>
      <c r="L247" s="42">
        <f t="shared" si="111"/>
        <v>4775.8993491995689</v>
      </c>
      <c r="M247" s="43">
        <f t="shared" si="112"/>
        <v>4537.1043817395903</v>
      </c>
      <c r="N247" s="42">
        <f t="shared" si="113"/>
        <v>0</v>
      </c>
      <c r="O247" s="44">
        <f t="shared" si="114"/>
        <v>0</v>
      </c>
      <c r="P247" s="37">
        <f t="shared" si="115"/>
        <v>0.24408669865050753</v>
      </c>
      <c r="Q247" s="42">
        <f t="shared" si="116"/>
        <v>4756.1194619614853</v>
      </c>
      <c r="R247" s="43">
        <f t="shared" si="117"/>
        <v>4756.1194619614853</v>
      </c>
      <c r="S247" s="42">
        <f t="shared" si="118"/>
        <v>0</v>
      </c>
      <c r="T247" s="44">
        <f t="shared" si="119"/>
        <v>0</v>
      </c>
      <c r="U247" s="37">
        <f t="shared" si="120"/>
        <v>0</v>
      </c>
      <c r="V247" s="42" t="e">
        <f t="shared" si="121"/>
        <v>#DIV/0!</v>
      </c>
      <c r="W247" s="43" t="e">
        <f t="shared" si="122"/>
        <v>#DIV/0!</v>
      </c>
      <c r="X247" s="42">
        <f t="shared" si="123"/>
        <v>0</v>
      </c>
      <c r="Y247" s="44">
        <f t="shared" si="124"/>
        <v>0</v>
      </c>
      <c r="Z247" s="42">
        <f t="shared" si="125"/>
        <v>56032.662749052943</v>
      </c>
      <c r="AA247" s="44">
        <f>IF(C247&lt;C$13,0,(IF(VLOOKUP(C$7,profiel!$A$3:$F$297,2,FALSE)&gt;4,VLOOKUP($C$7,profiel!$A$3:$F$297,3,FALSE),IF(B$9="flens loodrecht op gevel",(VLOOKUP(C$7,profiel!$A$3:$F$297,6,FALSE)-2*VLOOKUP(C$7,profiel!$A$3:$F$297,4,FALSE))/2,VLOOKUP(C$7,profiel!$A$3:$F$297,4,FALSE))))/1000*Z247*D$36)</f>
        <v>0</v>
      </c>
      <c r="AB247" s="42">
        <f t="shared" si="128"/>
        <v>56032.662749052943</v>
      </c>
      <c r="AC247" s="44">
        <f t="shared" si="126"/>
        <v>11206.532549810589</v>
      </c>
      <c r="AD247" s="41">
        <f t="shared" si="127"/>
        <v>1.133202823362041</v>
      </c>
      <c r="AE247" s="41">
        <f t="shared" si="101"/>
        <v>194.71665120211529</v>
      </c>
      <c r="AF247" s="201">
        <f t="shared" si="102"/>
        <v>527.82971051395089</v>
      </c>
    </row>
    <row r="248" spans="1:32" ht="12" customHeight="1" x14ac:dyDescent="0.15">
      <c r="A248" s="202">
        <f t="shared" si="103"/>
        <v>194.71665120211529</v>
      </c>
      <c r="B248" s="54">
        <f t="shared" si="104"/>
        <v>995</v>
      </c>
      <c r="C248" s="133">
        <f t="shared" si="98"/>
        <v>16.583333333333332</v>
      </c>
      <c r="D248" s="30">
        <f t="shared" si="99"/>
        <v>753.47797567567943</v>
      </c>
      <c r="E248" s="30">
        <f t="shared" si="100"/>
        <v>677.7517498970717</v>
      </c>
      <c r="F248" s="31">
        <f t="shared" si="105"/>
        <v>0.24389395061637154</v>
      </c>
      <c r="G248" s="30">
        <f t="shared" si="106"/>
        <v>4754.9521666271039</v>
      </c>
      <c r="H248" s="34">
        <f t="shared" si="107"/>
        <v>4754.9521666271039</v>
      </c>
      <c r="I248" s="33">
        <f t="shared" si="108"/>
        <v>0</v>
      </c>
      <c r="J248" s="35">
        <f t="shared" si="109"/>
        <v>0</v>
      </c>
      <c r="K248" s="60">
        <f t="shared" si="110"/>
        <v>0.23169925308555295</v>
      </c>
      <c r="L248" s="30">
        <f t="shared" si="111"/>
        <v>4774.704025077177</v>
      </c>
      <c r="M248" s="34">
        <f t="shared" si="112"/>
        <v>4535.9688238233184</v>
      </c>
      <c r="N248" s="33">
        <f t="shared" si="113"/>
        <v>0</v>
      </c>
      <c r="O248" s="35">
        <f t="shared" si="114"/>
        <v>0</v>
      </c>
      <c r="P248" s="31">
        <f t="shared" si="115"/>
        <v>0.24389395061637154</v>
      </c>
      <c r="Q248" s="30">
        <f t="shared" si="116"/>
        <v>4754.9521666271039</v>
      </c>
      <c r="R248" s="34">
        <f t="shared" si="117"/>
        <v>4754.9521666271039</v>
      </c>
      <c r="S248" s="33">
        <f t="shared" si="118"/>
        <v>0</v>
      </c>
      <c r="T248" s="35">
        <f t="shared" si="119"/>
        <v>0</v>
      </c>
      <c r="U248" s="31">
        <f t="shared" si="120"/>
        <v>0</v>
      </c>
      <c r="V248" s="30" t="e">
        <f t="shared" si="121"/>
        <v>#DIV/0!</v>
      </c>
      <c r="W248" s="34" t="e">
        <f t="shared" si="122"/>
        <v>#DIV/0!</v>
      </c>
      <c r="X248" s="33">
        <f t="shared" si="123"/>
        <v>0</v>
      </c>
      <c r="Y248" s="35">
        <f t="shared" si="124"/>
        <v>0</v>
      </c>
      <c r="Z248" s="30">
        <f t="shared" si="125"/>
        <v>56133.216626450572</v>
      </c>
      <c r="AA248" s="35">
        <f>IF(C248&lt;C$13,0,(IF(VLOOKUP(C$7,profiel!$A$3:$F$297,2,FALSE)&gt;4,VLOOKUP($C$7,profiel!$A$3:$F$297,3,FALSE),IF(B$9="flens loodrecht op gevel",(VLOOKUP(C$7,profiel!$A$3:$F$297,6,FALSE)-2*VLOOKUP(C$7,profiel!$A$3:$F$297,4,FALSE))/2,VLOOKUP(C$7,profiel!$A$3:$F$297,4,FALSE))))/1000*Z248*D$36)</f>
        <v>0</v>
      </c>
      <c r="AB248" s="30">
        <f t="shared" si="128"/>
        <v>56133.216626450572</v>
      </c>
      <c r="AC248" s="35">
        <f t="shared" si="126"/>
        <v>11226.643325290115</v>
      </c>
      <c r="AD248" s="32">
        <f t="shared" si="127"/>
        <v>1.1330540233275752</v>
      </c>
      <c r="AE248" s="32">
        <f t="shared" si="101"/>
        <v>195.84970522544288</v>
      </c>
      <c r="AF248" s="204">
        <f t="shared" si="102"/>
        <v>528.24545764329559</v>
      </c>
    </row>
    <row r="249" spans="1:32" ht="12" customHeight="1" x14ac:dyDescent="0.15">
      <c r="A249" s="199">
        <f t="shared" si="103"/>
        <v>195.84970522544288</v>
      </c>
      <c r="B249" s="38">
        <f t="shared" si="104"/>
        <v>1000</v>
      </c>
      <c r="C249" s="200">
        <f t="shared" si="98"/>
        <v>16.666666666666668</v>
      </c>
      <c r="D249" s="36">
        <f t="shared" si="99"/>
        <v>754.22340804039925</v>
      </c>
      <c r="E249" s="36">
        <f t="shared" si="100"/>
        <v>677.81091091379699</v>
      </c>
      <c r="F249" s="37">
        <f t="shared" si="105"/>
        <v>0.24370199778768908</v>
      </c>
      <c r="G249" s="42">
        <f t="shared" si="106"/>
        <v>4753.7294396047773</v>
      </c>
      <c r="H249" s="43">
        <f t="shared" si="107"/>
        <v>4753.7294396047773</v>
      </c>
      <c r="I249" s="42">
        <f t="shared" si="108"/>
        <v>0</v>
      </c>
      <c r="J249" s="44">
        <f t="shared" si="109"/>
        <v>0</v>
      </c>
      <c r="K249" s="216">
        <f t="shared" si="110"/>
        <v>0.23151689789830462</v>
      </c>
      <c r="L249" s="42">
        <f t="shared" si="111"/>
        <v>4773.4532290649968</v>
      </c>
      <c r="M249" s="43">
        <f t="shared" si="112"/>
        <v>4534.7805676117468</v>
      </c>
      <c r="N249" s="42">
        <f t="shared" si="113"/>
        <v>0</v>
      </c>
      <c r="O249" s="44">
        <f t="shared" si="114"/>
        <v>0</v>
      </c>
      <c r="P249" s="37">
        <f t="shared" si="115"/>
        <v>0.24370199778768908</v>
      </c>
      <c r="Q249" s="42">
        <f t="shared" si="116"/>
        <v>4753.7294396047773</v>
      </c>
      <c r="R249" s="43">
        <f t="shared" si="117"/>
        <v>4753.7294396047773</v>
      </c>
      <c r="S249" s="42">
        <f t="shared" si="118"/>
        <v>0</v>
      </c>
      <c r="T249" s="44">
        <f t="shared" si="119"/>
        <v>0</v>
      </c>
      <c r="U249" s="37">
        <f t="shared" si="120"/>
        <v>0</v>
      </c>
      <c r="V249" s="42" t="e">
        <f t="shared" si="121"/>
        <v>#DIV/0!</v>
      </c>
      <c r="W249" s="43" t="e">
        <f t="shared" si="122"/>
        <v>#DIV/0!</v>
      </c>
      <c r="X249" s="42">
        <f t="shared" si="123"/>
        <v>0</v>
      </c>
      <c r="Y249" s="44">
        <f t="shared" si="124"/>
        <v>0</v>
      </c>
      <c r="Z249" s="42">
        <f t="shared" si="125"/>
        <v>56233.189949114094</v>
      </c>
      <c r="AA249" s="44">
        <f>IF(C249&lt;C$13,0,(IF(VLOOKUP(C$7,profiel!$A$3:$F$297,2,FALSE)&gt;4,VLOOKUP($C$7,profiel!$A$3:$F$297,3,FALSE),IF(B$9="flens loodrecht op gevel",(VLOOKUP(C$7,profiel!$A$3:$F$297,6,FALSE)-2*VLOOKUP(C$7,profiel!$A$3:$F$297,4,FALSE))/2,VLOOKUP(C$7,profiel!$A$3:$F$297,4,FALSE))))/1000*Z249*D$36)</f>
        <v>0</v>
      </c>
      <c r="AB249" s="42">
        <f t="shared" si="128"/>
        <v>56233.189949114094</v>
      </c>
      <c r="AC249" s="44">
        <f t="shared" si="126"/>
        <v>11246.637989822819</v>
      </c>
      <c r="AD249" s="41">
        <f t="shared" si="127"/>
        <v>1.1328952119702547</v>
      </c>
      <c r="AE249" s="41">
        <f t="shared" si="101"/>
        <v>196.98260043741314</v>
      </c>
      <c r="AF249" s="201">
        <f t="shared" si="102"/>
        <v>528.66015652732244</v>
      </c>
    </row>
    <row r="250" spans="1:32" ht="12" customHeight="1" x14ac:dyDescent="0.15">
      <c r="A250" s="202">
        <f t="shared" si="103"/>
        <v>196.98260043741314</v>
      </c>
      <c r="B250" s="54">
        <f t="shared" si="104"/>
        <v>1005</v>
      </c>
      <c r="C250" s="133">
        <f t="shared" si="98"/>
        <v>16.75</v>
      </c>
      <c r="D250" s="30">
        <f t="shared" si="99"/>
        <v>754.96515013077715</v>
      </c>
      <c r="E250" s="30">
        <f t="shared" si="100"/>
        <v>677.86851515269962</v>
      </c>
      <c r="F250" s="31">
        <f t="shared" si="105"/>
        <v>0.24351082970878271</v>
      </c>
      <c r="G250" s="30">
        <f t="shared" si="106"/>
        <v>4752.45203511212</v>
      </c>
      <c r="H250" s="34">
        <f t="shared" si="107"/>
        <v>4752.45203511212</v>
      </c>
      <c r="I250" s="33">
        <f t="shared" si="108"/>
        <v>0</v>
      </c>
      <c r="J250" s="35">
        <f t="shared" si="109"/>
        <v>0</v>
      </c>
      <c r="K250" s="60">
        <f t="shared" si="110"/>
        <v>0.23133528822334357</v>
      </c>
      <c r="L250" s="30">
        <f t="shared" si="111"/>
        <v>4772.1477162458186</v>
      </c>
      <c r="M250" s="34">
        <f t="shared" si="112"/>
        <v>4533.5403304335277</v>
      </c>
      <c r="N250" s="33">
        <f t="shared" si="113"/>
        <v>0</v>
      </c>
      <c r="O250" s="35">
        <f t="shared" si="114"/>
        <v>0</v>
      </c>
      <c r="P250" s="31">
        <f t="shared" si="115"/>
        <v>0.24351082970878271</v>
      </c>
      <c r="Q250" s="30">
        <f t="shared" si="116"/>
        <v>4752.45203511212</v>
      </c>
      <c r="R250" s="34">
        <f t="shared" si="117"/>
        <v>4752.45203511212</v>
      </c>
      <c r="S250" s="33">
        <f t="shared" si="118"/>
        <v>0</v>
      </c>
      <c r="T250" s="35">
        <f t="shared" si="119"/>
        <v>0</v>
      </c>
      <c r="U250" s="31">
        <f t="shared" si="120"/>
        <v>0</v>
      </c>
      <c r="V250" s="30" t="e">
        <f t="shared" si="121"/>
        <v>#DIV/0!</v>
      </c>
      <c r="W250" s="34" t="e">
        <f t="shared" si="122"/>
        <v>#DIV/0!</v>
      </c>
      <c r="X250" s="33">
        <f t="shared" si="123"/>
        <v>0</v>
      </c>
      <c r="Y250" s="35">
        <f t="shared" si="124"/>
        <v>0</v>
      </c>
      <c r="Z250" s="30">
        <f t="shared" si="125"/>
        <v>56332.586042266033</v>
      </c>
      <c r="AA250" s="35">
        <f>IF(C250&lt;C$13,0,(IF(VLOOKUP(C$7,profiel!$A$3:$F$297,2,FALSE)&gt;4,VLOOKUP($C$7,profiel!$A$3:$F$297,3,FALSE),IF(B$9="flens loodrecht op gevel",(VLOOKUP(C$7,profiel!$A$3:$F$297,6,FALSE)-2*VLOOKUP(C$7,profiel!$A$3:$F$297,4,FALSE))/2,VLOOKUP(C$7,profiel!$A$3:$F$297,4,FALSE))))/1000*Z250*D$36)</f>
        <v>0</v>
      </c>
      <c r="AB250" s="30">
        <f t="shared" si="128"/>
        <v>56332.586042266033</v>
      </c>
      <c r="AC250" s="35">
        <f t="shared" si="126"/>
        <v>11266.517208453208</v>
      </c>
      <c r="AD250" s="32">
        <f t="shared" si="127"/>
        <v>1.1327265068352035</v>
      </c>
      <c r="AE250" s="32">
        <f t="shared" si="101"/>
        <v>198.11532694424835</v>
      </c>
      <c r="AF250" s="204">
        <f t="shared" si="102"/>
        <v>529.07382333677015</v>
      </c>
    </row>
    <row r="251" spans="1:32" ht="12" customHeight="1" x14ac:dyDescent="0.15">
      <c r="A251" s="199">
        <f t="shared" si="103"/>
        <v>198.11532694424835</v>
      </c>
      <c r="B251" s="38">
        <f t="shared" si="104"/>
        <v>1010</v>
      </c>
      <c r="C251" s="200">
        <f t="shared" si="98"/>
        <v>16.833333333333332</v>
      </c>
      <c r="D251" s="36">
        <f t="shared" si="99"/>
        <v>755.70323830441737</v>
      </c>
      <c r="E251" s="36">
        <f t="shared" si="100"/>
        <v>677.92460357922141</v>
      </c>
      <c r="F251" s="37">
        <f t="shared" si="105"/>
        <v>0.24332043596116484</v>
      </c>
      <c r="G251" s="42">
        <f t="shared" si="106"/>
        <v>4751.1206952306029</v>
      </c>
      <c r="H251" s="43">
        <f t="shared" si="107"/>
        <v>4751.1206952306029</v>
      </c>
      <c r="I251" s="42">
        <f t="shared" si="108"/>
        <v>0</v>
      </c>
      <c r="J251" s="44">
        <f t="shared" si="109"/>
        <v>0</v>
      </c>
      <c r="K251" s="216">
        <f t="shared" si="110"/>
        <v>0.23115441416310661</v>
      </c>
      <c r="L251" s="42">
        <f t="shared" si="111"/>
        <v>4770.7882295452828</v>
      </c>
      <c r="M251" s="43">
        <f t="shared" si="112"/>
        <v>4532.2488180680184</v>
      </c>
      <c r="N251" s="42">
        <f t="shared" si="113"/>
        <v>0</v>
      </c>
      <c r="O251" s="44">
        <f t="shared" si="114"/>
        <v>0</v>
      </c>
      <c r="P251" s="37">
        <f t="shared" si="115"/>
        <v>0.24332043596116484</v>
      </c>
      <c r="Q251" s="42">
        <f t="shared" si="116"/>
        <v>4751.1206952306029</v>
      </c>
      <c r="R251" s="43">
        <f t="shared" si="117"/>
        <v>4751.1206952306029</v>
      </c>
      <c r="S251" s="42">
        <f t="shared" si="118"/>
        <v>0</v>
      </c>
      <c r="T251" s="44">
        <f t="shared" si="119"/>
        <v>0</v>
      </c>
      <c r="U251" s="37">
        <f t="shared" si="120"/>
        <v>0</v>
      </c>
      <c r="V251" s="42" t="e">
        <f t="shared" si="121"/>
        <v>#DIV/0!</v>
      </c>
      <c r="W251" s="43" t="e">
        <f t="shared" si="122"/>
        <v>#DIV/0!</v>
      </c>
      <c r="X251" s="42">
        <f t="shared" si="123"/>
        <v>0</v>
      </c>
      <c r="Y251" s="44">
        <f t="shared" si="124"/>
        <v>0</v>
      </c>
      <c r="Z251" s="42">
        <f t="shared" si="125"/>
        <v>56431.408186075583</v>
      </c>
      <c r="AA251" s="44">
        <f>IF(C251&lt;C$13,0,(IF(VLOOKUP(C$7,profiel!$A$3:$F$297,2,FALSE)&gt;4,VLOOKUP($C$7,profiel!$A$3:$F$297,3,FALSE),IF(B$9="flens loodrecht op gevel",(VLOOKUP(C$7,profiel!$A$3:$F$297,6,FALSE)-2*VLOOKUP(C$7,profiel!$A$3:$F$297,4,FALSE))/2,VLOOKUP(C$7,profiel!$A$3:$F$297,4,FALSE))))/1000*Z251*D$36)</f>
        <v>0</v>
      </c>
      <c r="AB251" s="42">
        <f t="shared" si="128"/>
        <v>56431.408186075583</v>
      </c>
      <c r="AC251" s="44">
        <f t="shared" si="126"/>
        <v>11286.281637215116</v>
      </c>
      <c r="AD251" s="41">
        <f t="shared" si="127"/>
        <v>1.1325480228639158</v>
      </c>
      <c r="AE251" s="41">
        <f t="shared" si="101"/>
        <v>199.24787496711227</v>
      </c>
      <c r="AF251" s="201">
        <f t="shared" si="102"/>
        <v>529.48647430074334</v>
      </c>
    </row>
    <row r="252" spans="1:32" ht="12" customHeight="1" x14ac:dyDescent="0.15">
      <c r="A252" s="202">
        <f t="shared" si="103"/>
        <v>199.24787496711227</v>
      </c>
      <c r="B252" s="54">
        <f t="shared" si="104"/>
        <v>1015</v>
      </c>
      <c r="C252" s="133">
        <f t="shared" si="98"/>
        <v>16.916666666666668</v>
      </c>
      <c r="D252" s="30">
        <f t="shared" si="99"/>
        <v>756.43770838424939</v>
      </c>
      <c r="E252" s="30">
        <f t="shared" si="100"/>
        <v>677.97921608082936</v>
      </c>
      <c r="F252" s="31">
        <f t="shared" si="105"/>
        <v>0.2431308061645088</v>
      </c>
      <c r="G252" s="30">
        <f t="shared" si="106"/>
        <v>4749.7361501712185</v>
      </c>
      <c r="H252" s="34">
        <f t="shared" si="107"/>
        <v>4749.7361501712185</v>
      </c>
      <c r="I252" s="33">
        <f t="shared" si="108"/>
        <v>0</v>
      </c>
      <c r="J252" s="35">
        <f t="shared" si="109"/>
        <v>0</v>
      </c>
      <c r="K252" s="60">
        <f t="shared" si="110"/>
        <v>0.23097426585628336</v>
      </c>
      <c r="L252" s="30">
        <f t="shared" si="111"/>
        <v>4769.3754999981202</v>
      </c>
      <c r="M252" s="34">
        <f t="shared" si="112"/>
        <v>4530.9067249982145</v>
      </c>
      <c r="N252" s="33">
        <f t="shared" si="113"/>
        <v>0</v>
      </c>
      <c r="O252" s="35">
        <f t="shared" si="114"/>
        <v>0</v>
      </c>
      <c r="P252" s="31">
        <f t="shared" si="115"/>
        <v>0.2431308061645088</v>
      </c>
      <c r="Q252" s="30">
        <f t="shared" si="116"/>
        <v>4749.7361501712185</v>
      </c>
      <c r="R252" s="34">
        <f t="shared" si="117"/>
        <v>4749.7361501712185</v>
      </c>
      <c r="S252" s="33">
        <f t="shared" si="118"/>
        <v>0</v>
      </c>
      <c r="T252" s="35">
        <f t="shared" si="119"/>
        <v>0</v>
      </c>
      <c r="U252" s="31">
        <f t="shared" si="120"/>
        <v>0</v>
      </c>
      <c r="V252" s="30" t="e">
        <f t="shared" si="121"/>
        <v>#DIV/0!</v>
      </c>
      <c r="W252" s="34" t="e">
        <f t="shared" si="122"/>
        <v>#DIV/0!</v>
      </c>
      <c r="X252" s="33">
        <f t="shared" si="123"/>
        <v>0</v>
      </c>
      <c r="Y252" s="35">
        <f t="shared" si="124"/>
        <v>0</v>
      </c>
      <c r="Z252" s="30">
        <f t="shared" si="125"/>
        <v>56529.659616513934</v>
      </c>
      <c r="AA252" s="35">
        <f>IF(C252&lt;C$13,0,(IF(VLOOKUP(C$7,profiel!$A$3:$F$297,2,FALSE)&gt;4,VLOOKUP($C$7,profiel!$A$3:$F$297,3,FALSE),IF(B$9="flens loodrecht op gevel",(VLOOKUP(C$7,profiel!$A$3:$F$297,6,FALSE)-2*VLOOKUP(C$7,profiel!$A$3:$F$297,4,FALSE))/2,VLOOKUP(C$7,profiel!$A$3:$F$297,4,FALSE))))/1000*Z252*D$36)</f>
        <v>0</v>
      </c>
      <c r="AB252" s="30">
        <f t="shared" si="128"/>
        <v>56529.659616513934</v>
      </c>
      <c r="AC252" s="35">
        <f t="shared" si="126"/>
        <v>11305.931923302787</v>
      </c>
      <c r="AD252" s="32">
        <f t="shared" si="127"/>
        <v>1.1323598724592556</v>
      </c>
      <c r="AE252" s="32">
        <f t="shared" si="101"/>
        <v>200.38023483957153</v>
      </c>
      <c r="AF252" s="204">
        <f t="shared" si="102"/>
        <v>529.89812570362722</v>
      </c>
    </row>
    <row r="253" spans="1:32" ht="12" customHeight="1" x14ac:dyDescent="0.15">
      <c r="A253" s="199">
        <f t="shared" si="103"/>
        <v>200.38023483957153</v>
      </c>
      <c r="B253" s="38">
        <f t="shared" si="104"/>
        <v>1020</v>
      </c>
      <c r="C253" s="200">
        <f t="shared" si="98"/>
        <v>17</v>
      </c>
      <c r="D253" s="36">
        <f t="shared" si="99"/>
        <v>757.16859566896028</v>
      </c>
      <c r="E253" s="36">
        <f t="shared" si="100"/>
        <v>678.0323914953816</v>
      </c>
      <c r="F253" s="37">
        <f t="shared" si="105"/>
        <v>0.24294192997758327</v>
      </c>
      <c r="G253" s="42">
        <f t="shared" si="106"/>
        <v>4748.2991185339379</v>
      </c>
      <c r="H253" s="43">
        <f t="shared" si="107"/>
        <v>4748.2991185339379</v>
      </c>
      <c r="I253" s="42">
        <f t="shared" si="108"/>
        <v>0</v>
      </c>
      <c r="J253" s="44">
        <f t="shared" si="109"/>
        <v>0</v>
      </c>
      <c r="K253" s="216">
        <f t="shared" si="110"/>
        <v>0.23079483347870411</v>
      </c>
      <c r="L253" s="42">
        <f t="shared" si="111"/>
        <v>4767.9102470081689</v>
      </c>
      <c r="M253" s="43">
        <f t="shared" si="112"/>
        <v>4529.5147346577605</v>
      </c>
      <c r="N253" s="42">
        <f t="shared" si="113"/>
        <v>0</v>
      </c>
      <c r="O253" s="44">
        <f t="shared" si="114"/>
        <v>0</v>
      </c>
      <c r="P253" s="37">
        <f t="shared" si="115"/>
        <v>0.24294192997758327</v>
      </c>
      <c r="Q253" s="42">
        <f t="shared" si="116"/>
        <v>4748.2991185339379</v>
      </c>
      <c r="R253" s="43">
        <f t="shared" si="117"/>
        <v>4748.2991185339379</v>
      </c>
      <c r="S253" s="42">
        <f t="shared" si="118"/>
        <v>0</v>
      </c>
      <c r="T253" s="44">
        <f t="shared" si="119"/>
        <v>0</v>
      </c>
      <c r="U253" s="37">
        <f t="shared" si="120"/>
        <v>0</v>
      </c>
      <c r="V253" s="42" t="e">
        <f t="shared" si="121"/>
        <v>#DIV/0!</v>
      </c>
      <c r="W253" s="43" t="e">
        <f t="shared" si="122"/>
        <v>#DIV/0!</v>
      </c>
      <c r="X253" s="42">
        <f t="shared" si="123"/>
        <v>0</v>
      </c>
      <c r="Y253" s="44">
        <f t="shared" si="124"/>
        <v>0</v>
      </c>
      <c r="Z253" s="42">
        <f t="shared" si="125"/>
        <v>56627.343526190627</v>
      </c>
      <c r="AA253" s="44">
        <f>IF(C253&lt;C$13,0,(IF(VLOOKUP(C$7,profiel!$A$3:$F$297,2,FALSE)&gt;4,VLOOKUP($C$7,profiel!$A$3:$F$297,3,FALSE),IF(B$9="flens loodrecht op gevel",(VLOOKUP(C$7,profiel!$A$3:$F$297,6,FALSE)-2*VLOOKUP(C$7,profiel!$A$3:$F$297,4,FALSE))/2,VLOOKUP(C$7,profiel!$A$3:$F$297,4,FALSE))))/1000*Z253*D$36)</f>
        <v>0</v>
      </c>
      <c r="AB253" s="42">
        <f t="shared" si="128"/>
        <v>56627.343526190627</v>
      </c>
      <c r="AC253" s="44">
        <f t="shared" si="126"/>
        <v>11325.468705238125</v>
      </c>
      <c r="AD253" s="41">
        <f t="shared" si="127"/>
        <v>1.1321621655488809</v>
      </c>
      <c r="AE253" s="41">
        <f t="shared" si="101"/>
        <v>201.51239700512042</v>
      </c>
      <c r="AF253" s="201">
        <f t="shared" si="102"/>
        <v>530.30879388206642</v>
      </c>
    </row>
    <row r="254" spans="1:32" ht="12" customHeight="1" x14ac:dyDescent="0.15">
      <c r="A254" s="202">
        <f t="shared" si="103"/>
        <v>201.51239700512042</v>
      </c>
      <c r="B254" s="54">
        <f t="shared" si="104"/>
        <v>1025</v>
      </c>
      <c r="C254" s="133">
        <f t="shared" si="98"/>
        <v>17.083333333333332</v>
      </c>
      <c r="D254" s="30">
        <f t="shared" si="99"/>
        <v>757.89593494317478</v>
      </c>
      <c r="E254" s="30">
        <f t="shared" si="100"/>
        <v>678.08416763874698</v>
      </c>
      <c r="F254" s="31">
        <f t="shared" si="105"/>
        <v>0.2427537970991521</v>
      </c>
      <c r="G254" s="30">
        <f t="shared" si="106"/>
        <v>4746.8103075592062</v>
      </c>
      <c r="H254" s="34">
        <f t="shared" si="107"/>
        <v>4746.8103075592062</v>
      </c>
      <c r="I254" s="33">
        <f t="shared" si="108"/>
        <v>0</v>
      </c>
      <c r="J254" s="35">
        <f t="shared" si="109"/>
        <v>0</v>
      </c>
      <c r="K254" s="60">
        <f t="shared" si="110"/>
        <v>0.23061610724419448</v>
      </c>
      <c r="L254" s="30">
        <f t="shared" si="111"/>
        <v>4766.3931786004132</v>
      </c>
      <c r="M254" s="34">
        <f t="shared" si="112"/>
        <v>4528.0735196703927</v>
      </c>
      <c r="N254" s="33">
        <f t="shared" si="113"/>
        <v>0</v>
      </c>
      <c r="O254" s="35">
        <f t="shared" si="114"/>
        <v>0</v>
      </c>
      <c r="P254" s="31">
        <f t="shared" si="115"/>
        <v>0.2427537970991521</v>
      </c>
      <c r="Q254" s="30">
        <f t="shared" si="116"/>
        <v>4746.8103075592062</v>
      </c>
      <c r="R254" s="34">
        <f t="shared" si="117"/>
        <v>4746.8103075592062</v>
      </c>
      <c r="S254" s="33">
        <f t="shared" si="118"/>
        <v>0</v>
      </c>
      <c r="T254" s="35">
        <f t="shared" si="119"/>
        <v>0</v>
      </c>
      <c r="U254" s="31">
        <f t="shared" si="120"/>
        <v>0</v>
      </c>
      <c r="V254" s="30" t="e">
        <f t="shared" si="121"/>
        <v>#DIV/0!</v>
      </c>
      <c r="W254" s="34" t="e">
        <f t="shared" si="122"/>
        <v>#DIV/0!</v>
      </c>
      <c r="X254" s="33">
        <f t="shared" si="123"/>
        <v>0</v>
      </c>
      <c r="Y254" s="35">
        <f t="shared" si="124"/>
        <v>0</v>
      </c>
      <c r="Z254" s="30">
        <f t="shared" si="125"/>
        <v>56724.463065172298</v>
      </c>
      <c r="AA254" s="35">
        <f>IF(C254&lt;C$13,0,(IF(VLOOKUP(C$7,profiel!$A$3:$F$297,2,FALSE)&gt;4,VLOOKUP($C$7,profiel!$A$3:$F$297,3,FALSE),IF(B$9="flens loodrecht op gevel",(VLOOKUP(C$7,profiel!$A$3:$F$297,6,FALSE)-2*VLOOKUP(C$7,profiel!$A$3:$F$297,4,FALSE))/2,VLOOKUP(C$7,profiel!$A$3:$F$297,4,FALSE))))/1000*Z254*D$36)</f>
        <v>0</v>
      </c>
      <c r="AB254" s="30">
        <f t="shared" si="128"/>
        <v>56724.463065172298</v>
      </c>
      <c r="AC254" s="35">
        <f t="shared" si="126"/>
        <v>11344.892613034461</v>
      </c>
      <c r="AD254" s="32">
        <f t="shared" si="127"/>
        <v>1.1319550096468987</v>
      </c>
      <c r="AE254" s="32">
        <f t="shared" si="101"/>
        <v>202.64435201476732</v>
      </c>
      <c r="AF254" s="204">
        <f t="shared" si="102"/>
        <v>530.7184952220083</v>
      </c>
    </row>
    <row r="255" spans="1:32" ht="12" customHeight="1" x14ac:dyDescent="0.15">
      <c r="A255" s="199">
        <f t="shared" si="103"/>
        <v>202.64435201476732</v>
      </c>
      <c r="B255" s="38">
        <f t="shared" si="104"/>
        <v>1030</v>
      </c>
      <c r="C255" s="200">
        <f t="shared" si="98"/>
        <v>17.166666666666668</v>
      </c>
      <c r="D255" s="36">
        <f t="shared" si="99"/>
        <v>758.61976048738848</v>
      </c>
      <c r="E255" s="36">
        <f t="shared" si="100"/>
        <v>678.13458133169843</v>
      </c>
      <c r="F255" s="37">
        <f t="shared" si="105"/>
        <v>0.24256639726884113</v>
      </c>
      <c r="G255" s="42">
        <f t="shared" si="106"/>
        <v>4745.2704133737407</v>
      </c>
      <c r="H255" s="43">
        <f t="shared" si="107"/>
        <v>4745.2704133737407</v>
      </c>
      <c r="I255" s="42">
        <f t="shared" si="108"/>
        <v>0</v>
      </c>
      <c r="J255" s="44">
        <f t="shared" si="109"/>
        <v>0</v>
      </c>
      <c r="K255" s="216">
        <f t="shared" si="110"/>
        <v>0.23043807740539907</v>
      </c>
      <c r="L255" s="42">
        <f t="shared" si="111"/>
        <v>4764.8249916673458</v>
      </c>
      <c r="M255" s="43">
        <f t="shared" si="112"/>
        <v>4526.583742083978</v>
      </c>
      <c r="N255" s="42">
        <f t="shared" si="113"/>
        <v>0</v>
      </c>
      <c r="O255" s="44">
        <f t="shared" si="114"/>
        <v>0</v>
      </c>
      <c r="P255" s="37">
        <f t="shared" si="115"/>
        <v>0.24256639726884113</v>
      </c>
      <c r="Q255" s="42">
        <f t="shared" si="116"/>
        <v>4745.2704133737407</v>
      </c>
      <c r="R255" s="43">
        <f t="shared" si="117"/>
        <v>4745.2704133737407</v>
      </c>
      <c r="S255" s="42">
        <f t="shared" si="118"/>
        <v>0</v>
      </c>
      <c r="T255" s="44">
        <f t="shared" si="119"/>
        <v>0</v>
      </c>
      <c r="U255" s="37">
        <f t="shared" si="120"/>
        <v>0</v>
      </c>
      <c r="V255" s="42" t="e">
        <f t="shared" si="121"/>
        <v>#DIV/0!</v>
      </c>
      <c r="W255" s="43" t="e">
        <f t="shared" si="122"/>
        <v>#DIV/0!</v>
      </c>
      <c r="X255" s="42">
        <f t="shared" si="123"/>
        <v>0</v>
      </c>
      <c r="Y255" s="44">
        <f t="shared" si="124"/>
        <v>0</v>
      </c>
      <c r="Z255" s="42">
        <f t="shared" si="125"/>
        <v>56821.021341783693</v>
      </c>
      <c r="AA255" s="44">
        <f>IF(C255&lt;C$13,0,(IF(VLOOKUP(C$7,profiel!$A$3:$F$297,2,FALSE)&gt;4,VLOOKUP($C$7,profiel!$A$3:$F$297,3,FALSE),IF(B$9="flens loodrecht op gevel",(VLOOKUP(C$7,profiel!$A$3:$F$297,6,FALSE)-2*VLOOKUP(C$7,profiel!$A$3:$F$297,4,FALSE))/2,VLOOKUP(C$7,profiel!$A$3:$F$297,4,FALSE))))/1000*Z255*D$36)</f>
        <v>0</v>
      </c>
      <c r="AB255" s="42">
        <f t="shared" si="128"/>
        <v>56821.021341783693</v>
      </c>
      <c r="AC255" s="44">
        <f t="shared" si="126"/>
        <v>11364.204268356738</v>
      </c>
      <c r="AD255" s="41">
        <f t="shared" si="127"/>
        <v>1.1317385099140598</v>
      </c>
      <c r="AE255" s="41">
        <f t="shared" si="101"/>
        <v>203.77609052468139</v>
      </c>
      <c r="AF255" s="201">
        <f t="shared" si="102"/>
        <v>531.12724615580782</v>
      </c>
    </row>
    <row r="256" spans="1:32" ht="12" customHeight="1" x14ac:dyDescent="0.15">
      <c r="A256" s="202">
        <f t="shared" si="103"/>
        <v>203.77609052468139</v>
      </c>
      <c r="B256" s="54">
        <f t="shared" si="104"/>
        <v>1035</v>
      </c>
      <c r="C256" s="133">
        <f t="shared" si="98"/>
        <v>17.25</v>
      </c>
      <c r="D256" s="30">
        <f t="shared" si="99"/>
        <v>759.34010608766278</v>
      </c>
      <c r="E256" s="30">
        <f t="shared" si="100"/>
        <v>678.18366842609737</v>
      </c>
      <c r="F256" s="31">
        <f t="shared" si="105"/>
        <v>0.24237972026797239</v>
      </c>
      <c r="G256" s="30">
        <f t="shared" si="106"/>
        <v>4743.6801212289402</v>
      </c>
      <c r="H256" s="34">
        <f t="shared" si="107"/>
        <v>4743.6801212289402</v>
      </c>
      <c r="I256" s="33">
        <f t="shared" si="108"/>
        <v>0</v>
      </c>
      <c r="J256" s="35">
        <f t="shared" si="109"/>
        <v>0</v>
      </c>
      <c r="K256" s="60">
        <f t="shared" si="110"/>
        <v>0.23026073425457377</v>
      </c>
      <c r="L256" s="30">
        <f t="shared" si="111"/>
        <v>4763.2063722078456</v>
      </c>
      <c r="M256" s="34">
        <f t="shared" si="112"/>
        <v>4525.0460535974535</v>
      </c>
      <c r="N256" s="33">
        <f t="shared" si="113"/>
        <v>0</v>
      </c>
      <c r="O256" s="35">
        <f t="shared" si="114"/>
        <v>0</v>
      </c>
      <c r="P256" s="31">
        <f t="shared" si="115"/>
        <v>0.24237972026797239</v>
      </c>
      <c r="Q256" s="30">
        <f t="shared" si="116"/>
        <v>4743.6801212289402</v>
      </c>
      <c r="R256" s="34">
        <f t="shared" si="117"/>
        <v>4743.6801212289402</v>
      </c>
      <c r="S256" s="33">
        <f t="shared" si="118"/>
        <v>0</v>
      </c>
      <c r="T256" s="35">
        <f t="shared" si="119"/>
        <v>0</v>
      </c>
      <c r="U256" s="31">
        <f t="shared" si="120"/>
        <v>0</v>
      </c>
      <c r="V256" s="30" t="e">
        <f t="shared" si="121"/>
        <v>#DIV/0!</v>
      </c>
      <c r="W256" s="34" t="e">
        <f t="shared" si="122"/>
        <v>#DIV/0!</v>
      </c>
      <c r="X256" s="33">
        <f t="shared" si="123"/>
        <v>0</v>
      </c>
      <c r="Y256" s="35">
        <f t="shared" si="124"/>
        <v>0</v>
      </c>
      <c r="Z256" s="30">
        <f t="shared" si="125"/>
        <v>56917.021423391801</v>
      </c>
      <c r="AA256" s="35">
        <f>IF(C256&lt;C$13,0,(IF(VLOOKUP(C$7,profiel!$A$3:$F$297,2,FALSE)&gt;4,VLOOKUP($C$7,profiel!$A$3:$F$297,3,FALSE),IF(B$9="flens loodrecht op gevel",(VLOOKUP(C$7,profiel!$A$3:$F$297,6,FALSE)-2*VLOOKUP(C$7,profiel!$A$3:$F$297,4,FALSE))/2,VLOOKUP(C$7,profiel!$A$3:$F$297,4,FALSE))))/1000*Z256*D$36)</f>
        <v>0</v>
      </c>
      <c r="AB256" s="30">
        <f t="shared" si="128"/>
        <v>56917.021423391801</v>
      </c>
      <c r="AC256" s="35">
        <f t="shared" si="126"/>
        <v>11383.404284678361</v>
      </c>
      <c r="AD256" s="32">
        <f t="shared" si="127"/>
        <v>1.1315127692162954</v>
      </c>
      <c r="AE256" s="32">
        <f t="shared" si="101"/>
        <v>204.90760329389769</v>
      </c>
      <c r="AF256" s="204">
        <f t="shared" si="102"/>
        <v>531.53506315939455</v>
      </c>
    </row>
    <row r="257" spans="1:32" ht="12" customHeight="1" x14ac:dyDescent="0.15">
      <c r="A257" s="199">
        <f t="shared" si="103"/>
        <v>204.90760329389769</v>
      </c>
      <c r="B257" s="38">
        <f t="shared" si="104"/>
        <v>1040</v>
      </c>
      <c r="C257" s="200">
        <f t="shared" si="98"/>
        <v>17.333333333333332</v>
      </c>
      <c r="D257" s="36">
        <f t="shared" si="99"/>
        <v>760.05700504508843</v>
      </c>
      <c r="E257" s="36">
        <f t="shared" si="100"/>
        <v>678.23146383039091</v>
      </c>
      <c r="F257" s="37">
        <f t="shared" si="105"/>
        <v>0.24219375592036693</v>
      </c>
      <c r="G257" s="42">
        <f t="shared" si="106"/>
        <v>4742.0401057329973</v>
      </c>
      <c r="H257" s="43">
        <f t="shared" si="107"/>
        <v>4742.0401057329973</v>
      </c>
      <c r="I257" s="42">
        <f t="shared" si="108"/>
        <v>0</v>
      </c>
      <c r="J257" s="44">
        <f t="shared" si="109"/>
        <v>0</v>
      </c>
      <c r="K257" s="216">
        <f t="shared" si="110"/>
        <v>0.23008406812434856</v>
      </c>
      <c r="L257" s="42">
        <f t="shared" si="111"/>
        <v>4761.5379955598391</v>
      </c>
      <c r="M257" s="43">
        <f t="shared" si="112"/>
        <v>4523.4610957818477</v>
      </c>
      <c r="N257" s="42">
        <f t="shared" si="113"/>
        <v>0</v>
      </c>
      <c r="O257" s="44">
        <f t="shared" si="114"/>
        <v>0</v>
      </c>
      <c r="P257" s="37">
        <f t="shared" si="115"/>
        <v>0.24219375592036693</v>
      </c>
      <c r="Q257" s="42">
        <f t="shared" si="116"/>
        <v>4742.0401057329973</v>
      </c>
      <c r="R257" s="43">
        <f t="shared" si="117"/>
        <v>4742.0401057329973</v>
      </c>
      <c r="S257" s="42">
        <f t="shared" si="118"/>
        <v>0</v>
      </c>
      <c r="T257" s="44">
        <f t="shared" si="119"/>
        <v>0</v>
      </c>
      <c r="U257" s="37">
        <f t="shared" si="120"/>
        <v>0</v>
      </c>
      <c r="V257" s="42" t="e">
        <f t="shared" si="121"/>
        <v>#DIV/0!</v>
      </c>
      <c r="W257" s="43" t="e">
        <f t="shared" si="122"/>
        <v>#DIV/0!</v>
      </c>
      <c r="X257" s="42">
        <f t="shared" si="123"/>
        <v>0</v>
      </c>
      <c r="Y257" s="44">
        <f t="shared" si="124"/>
        <v>0</v>
      </c>
      <c r="Z257" s="42">
        <f t="shared" si="125"/>
        <v>57012.466337173544</v>
      </c>
      <c r="AA257" s="44">
        <f>IF(C257&lt;C$13,0,(IF(VLOOKUP(C$7,profiel!$A$3:$F$297,2,FALSE)&gt;4,VLOOKUP($C$7,profiel!$A$3:$F$297,3,FALSE),IF(B$9="flens loodrecht op gevel",(VLOOKUP(C$7,profiel!$A$3:$F$297,6,FALSE)-2*VLOOKUP(C$7,profiel!$A$3:$F$297,4,FALSE))/2,VLOOKUP(C$7,profiel!$A$3:$F$297,4,FALSE))))/1000*Z257*D$36)</f>
        <v>0</v>
      </c>
      <c r="AB257" s="42">
        <f t="shared" si="128"/>
        <v>57012.466337173544</v>
      </c>
      <c r="AC257" s="44">
        <f t="shared" si="126"/>
        <v>11402.493267434709</v>
      </c>
      <c r="AD257" s="41">
        <f t="shared" si="127"/>
        <v>1.1312778881817558</v>
      </c>
      <c r="AE257" s="41">
        <f t="shared" si="101"/>
        <v>206.03888118207945</v>
      </c>
      <c r="AF257" s="201">
        <f t="shared" si="102"/>
        <v>531.94196274949627</v>
      </c>
    </row>
    <row r="258" spans="1:32" ht="12" customHeight="1" x14ac:dyDescent="0.15">
      <c r="A258" s="202">
        <f t="shared" si="103"/>
        <v>206.03888118207945</v>
      </c>
      <c r="B258" s="54">
        <f t="shared" si="104"/>
        <v>1045</v>
      </c>
      <c r="C258" s="133">
        <f t="shared" si="98"/>
        <v>17.416666666666668</v>
      </c>
      <c r="D258" s="30">
        <f t="shared" si="99"/>
        <v>760.77049018502191</v>
      </c>
      <c r="E258" s="30">
        <f t="shared" si="100"/>
        <v>678.27800153443593</v>
      </c>
      <c r="F258" s="31">
        <f t="shared" si="105"/>
        <v>0.24200849409311828</v>
      </c>
      <c r="G258" s="30">
        <f t="shared" si="106"/>
        <v>4740.3510310781512</v>
      </c>
      <c r="H258" s="34">
        <f t="shared" si="107"/>
        <v>4740.3510310781512</v>
      </c>
      <c r="I258" s="33">
        <f t="shared" si="108"/>
        <v>0</v>
      </c>
      <c r="J258" s="35">
        <f t="shared" si="109"/>
        <v>0</v>
      </c>
      <c r="K258" s="60">
        <f t="shared" si="110"/>
        <v>0.22990806938846237</v>
      </c>
      <c r="L258" s="30">
        <f t="shared" si="111"/>
        <v>4759.8205266280384</v>
      </c>
      <c r="M258" s="34">
        <f t="shared" si="112"/>
        <v>4521.8295002966361</v>
      </c>
      <c r="N258" s="33">
        <f t="shared" si="113"/>
        <v>0</v>
      </c>
      <c r="O258" s="35">
        <f t="shared" si="114"/>
        <v>0</v>
      </c>
      <c r="P258" s="31">
        <f t="shared" si="115"/>
        <v>0.24200849409311828</v>
      </c>
      <c r="Q258" s="30">
        <f t="shared" si="116"/>
        <v>4740.3510310781512</v>
      </c>
      <c r="R258" s="34">
        <f t="shared" si="117"/>
        <v>4740.3510310781512</v>
      </c>
      <c r="S258" s="33">
        <f t="shared" si="118"/>
        <v>0</v>
      </c>
      <c r="T258" s="35">
        <f t="shared" si="119"/>
        <v>0</v>
      </c>
      <c r="U258" s="31">
        <f t="shared" si="120"/>
        <v>0</v>
      </c>
      <c r="V258" s="30" t="e">
        <f t="shared" si="121"/>
        <v>#DIV/0!</v>
      </c>
      <c r="W258" s="34" t="e">
        <f t="shared" si="122"/>
        <v>#DIV/0!</v>
      </c>
      <c r="X258" s="33">
        <f t="shared" si="123"/>
        <v>0</v>
      </c>
      <c r="Y258" s="35">
        <f t="shared" si="124"/>
        <v>0</v>
      </c>
      <c r="Z258" s="30">
        <f t="shared" si="125"/>
        <v>57107.359070866885</v>
      </c>
      <c r="AA258" s="35">
        <f>IF(C258&lt;C$13,0,(IF(VLOOKUP(C$7,profiel!$A$3:$F$297,2,FALSE)&gt;4,VLOOKUP($C$7,profiel!$A$3:$F$297,3,FALSE),IF(B$9="flens loodrecht op gevel",(VLOOKUP(C$7,profiel!$A$3:$F$297,6,FALSE)-2*VLOOKUP(C$7,profiel!$A$3:$F$297,4,FALSE))/2,VLOOKUP(C$7,profiel!$A$3:$F$297,4,FALSE))))/1000*Z258*D$36)</f>
        <v>0</v>
      </c>
      <c r="AB258" s="30">
        <f t="shared" si="128"/>
        <v>57107.359070866885</v>
      </c>
      <c r="AC258" s="35">
        <f t="shared" si="126"/>
        <v>11421.471814173376</v>
      </c>
      <c r="AD258" s="32">
        <f t="shared" si="127"/>
        <v>1.1310339652565604</v>
      </c>
      <c r="AE258" s="32">
        <f t="shared" si="101"/>
        <v>207.16991514733601</v>
      </c>
      <c r="AF258" s="204">
        <f t="shared" si="102"/>
        <v>532.34796148092221</v>
      </c>
    </row>
    <row r="259" spans="1:32" ht="12" customHeight="1" x14ac:dyDescent="0.15">
      <c r="A259" s="199">
        <f t="shared" si="103"/>
        <v>207.16991514733601</v>
      </c>
      <c r="B259" s="38">
        <f t="shared" si="104"/>
        <v>1050</v>
      </c>
      <c r="C259" s="200">
        <f t="shared" si="98"/>
        <v>17.5</v>
      </c>
      <c r="D259" s="36">
        <f t="shared" si="99"/>
        <v>761.48059386610601</v>
      </c>
      <c r="E259" s="36">
        <f t="shared" si="100"/>
        <v>678.32331463367234</v>
      </c>
      <c r="F259" s="37">
        <f t="shared" si="105"/>
        <v>0.24182392469733668</v>
      </c>
      <c r="G259" s="42">
        <f t="shared" si="106"/>
        <v>4738.6135512592873</v>
      </c>
      <c r="H259" s="43">
        <f t="shared" si="107"/>
        <v>4738.6135512592873</v>
      </c>
      <c r="I259" s="42">
        <f t="shared" si="108"/>
        <v>0</v>
      </c>
      <c r="J259" s="44">
        <f t="shared" si="109"/>
        <v>0</v>
      </c>
      <c r="K259" s="216">
        <f t="shared" si="110"/>
        <v>0.22973272846246987</v>
      </c>
      <c r="L259" s="42">
        <f t="shared" si="111"/>
        <v>4758.0546201030083</v>
      </c>
      <c r="M259" s="43">
        <f t="shared" si="112"/>
        <v>4520.1518890978587</v>
      </c>
      <c r="N259" s="42">
        <f t="shared" si="113"/>
        <v>0</v>
      </c>
      <c r="O259" s="44">
        <f t="shared" si="114"/>
        <v>0</v>
      </c>
      <c r="P259" s="37">
        <f t="shared" si="115"/>
        <v>0.24182392469733668</v>
      </c>
      <c r="Q259" s="42">
        <f t="shared" si="116"/>
        <v>4738.6135512592873</v>
      </c>
      <c r="R259" s="43">
        <f t="shared" si="117"/>
        <v>4738.6135512592873</v>
      </c>
      <c r="S259" s="42">
        <f t="shared" si="118"/>
        <v>0</v>
      </c>
      <c r="T259" s="44">
        <f t="shared" si="119"/>
        <v>0</v>
      </c>
      <c r="U259" s="37">
        <f t="shared" si="120"/>
        <v>0</v>
      </c>
      <c r="V259" s="42" t="e">
        <f t="shared" si="121"/>
        <v>#DIV/0!</v>
      </c>
      <c r="W259" s="43" t="e">
        <f t="shared" si="122"/>
        <v>#DIV/0!</v>
      </c>
      <c r="X259" s="42">
        <f t="shared" si="123"/>
        <v>0</v>
      </c>
      <c r="Y259" s="44">
        <f t="shared" si="124"/>
        <v>0</v>
      </c>
      <c r="Z259" s="42">
        <f t="shared" si="125"/>
        <v>57201.702573506707</v>
      </c>
      <c r="AA259" s="44">
        <f>IF(C259&lt;C$13,0,(IF(VLOOKUP(C$7,profiel!$A$3:$F$297,2,FALSE)&gt;4,VLOOKUP($C$7,profiel!$A$3:$F$297,3,FALSE),IF(B$9="flens loodrecht op gevel",(VLOOKUP(C$7,profiel!$A$3:$F$297,6,FALSE)-2*VLOOKUP(C$7,profiel!$A$3:$F$297,4,FALSE))/2,VLOOKUP(C$7,profiel!$A$3:$F$297,4,FALSE))))/1000*Z259*D$36)</f>
        <v>0</v>
      </c>
      <c r="AB259" s="42">
        <f t="shared" si="128"/>
        <v>57201.702573506707</v>
      </c>
      <c r="AC259" s="44">
        <f t="shared" si="126"/>
        <v>11440.340514701344</v>
      </c>
      <c r="AD259" s="41">
        <f t="shared" si="127"/>
        <v>1.1307810967587801</v>
      </c>
      <c r="AE259" s="41">
        <f t="shared" si="101"/>
        <v>208.30069624409478</v>
      </c>
      <c r="AF259" s="201">
        <f t="shared" si="102"/>
        <v>532.75307594389983</v>
      </c>
    </row>
    <row r="260" spans="1:32" ht="12" customHeight="1" x14ac:dyDescent="0.15">
      <c r="A260" s="202">
        <f t="shared" si="103"/>
        <v>208.30069624409478</v>
      </c>
      <c r="B260" s="54">
        <f t="shared" si="104"/>
        <v>1055</v>
      </c>
      <c r="C260" s="133">
        <f t="shared" si="98"/>
        <v>17.583333333333332</v>
      </c>
      <c r="D260" s="30">
        <f t="shared" si="99"/>
        <v>762.18734798907394</v>
      </c>
      <c r="E260" s="30">
        <f t="shared" si="100"/>
        <v>678.36743535265782</v>
      </c>
      <c r="F260" s="31">
        <f t="shared" si="105"/>
        <v>0.24164003768886597</v>
      </c>
      <c r="G260" s="30">
        <f t="shared" si="106"/>
        <v>4736.8283102905361</v>
      </c>
      <c r="H260" s="34">
        <f t="shared" si="107"/>
        <v>4736.828310290537</v>
      </c>
      <c r="I260" s="33">
        <f t="shared" si="108"/>
        <v>0</v>
      </c>
      <c r="J260" s="35">
        <f t="shared" si="109"/>
        <v>0</v>
      </c>
      <c r="K260" s="60">
        <f t="shared" si="110"/>
        <v>0.22955803580442266</v>
      </c>
      <c r="L260" s="30">
        <f t="shared" si="111"/>
        <v>4756.2409206782495</v>
      </c>
      <c r="M260" s="34">
        <f t="shared" si="112"/>
        <v>4518.4288746443372</v>
      </c>
      <c r="N260" s="33">
        <f t="shared" si="113"/>
        <v>0</v>
      </c>
      <c r="O260" s="35">
        <f t="shared" si="114"/>
        <v>0</v>
      </c>
      <c r="P260" s="31">
        <f t="shared" si="115"/>
        <v>0.24164003768886597</v>
      </c>
      <c r="Q260" s="30">
        <f t="shared" si="116"/>
        <v>4736.8283102905361</v>
      </c>
      <c r="R260" s="34">
        <f t="shared" si="117"/>
        <v>4736.828310290537</v>
      </c>
      <c r="S260" s="33">
        <f t="shared" si="118"/>
        <v>0</v>
      </c>
      <c r="T260" s="35">
        <f t="shared" si="119"/>
        <v>0</v>
      </c>
      <c r="U260" s="31">
        <f t="shared" si="120"/>
        <v>0</v>
      </c>
      <c r="V260" s="30" t="e">
        <f t="shared" si="121"/>
        <v>#DIV/0!</v>
      </c>
      <c r="W260" s="34" t="e">
        <f t="shared" si="122"/>
        <v>#DIV/0!</v>
      </c>
      <c r="X260" s="33">
        <f t="shared" si="123"/>
        <v>0</v>
      </c>
      <c r="Y260" s="35">
        <f t="shared" si="124"/>
        <v>0</v>
      </c>
      <c r="Z260" s="30">
        <f t="shared" si="125"/>
        <v>57295.499756145058</v>
      </c>
      <c r="AA260" s="35">
        <f>IF(C260&lt;C$13,0,(IF(VLOOKUP(C$7,profiel!$A$3:$F$297,2,FALSE)&gt;4,VLOOKUP($C$7,profiel!$A$3:$F$297,3,FALSE),IF(B$9="flens loodrecht op gevel",(VLOOKUP(C$7,profiel!$A$3:$F$297,6,FALSE)-2*VLOOKUP(C$7,profiel!$A$3:$F$297,4,FALSE))/2,VLOOKUP(C$7,profiel!$A$3:$F$297,4,FALSE))))/1000*Z260*D$36)</f>
        <v>0</v>
      </c>
      <c r="AB260" s="30">
        <f t="shared" si="128"/>
        <v>57295.499756145058</v>
      </c>
      <c r="AC260" s="35">
        <f t="shared" si="126"/>
        <v>11459.099951229011</v>
      </c>
      <c r="AD260" s="32">
        <f t="shared" si="127"/>
        <v>1.1305193769315374</v>
      </c>
      <c r="AE260" s="32">
        <f t="shared" si="101"/>
        <v>209.43121562102633</v>
      </c>
      <c r="AF260" s="204">
        <f t="shared" si="102"/>
        <v>533.15732276146832</v>
      </c>
    </row>
    <row r="261" spans="1:32" ht="12" customHeight="1" x14ac:dyDescent="0.15">
      <c r="A261" s="199">
        <f t="shared" si="103"/>
        <v>209.43121562102633</v>
      </c>
      <c r="B261" s="38">
        <f t="shared" si="104"/>
        <v>1060</v>
      </c>
      <c r="C261" s="200">
        <f t="shared" si="98"/>
        <v>17.666666666666668</v>
      </c>
      <c r="D261" s="36">
        <f t="shared" si="99"/>
        <v>762.8907840053497</v>
      </c>
      <c r="E261" s="36">
        <f t="shared" si="100"/>
        <v>678.41039506798518</v>
      </c>
      <c r="F261" s="37">
        <f t="shared" si="105"/>
        <v>0.24145682306897304</v>
      </c>
      <c r="G261" s="42">
        <f t="shared" si="106"/>
        <v>4734.9959424126437</v>
      </c>
      <c r="H261" s="43">
        <f t="shared" si="107"/>
        <v>4734.9959424126437</v>
      </c>
      <c r="I261" s="42">
        <f t="shared" si="108"/>
        <v>0</v>
      </c>
      <c r="J261" s="44">
        <f t="shared" si="109"/>
        <v>0</v>
      </c>
      <c r="K261" s="216">
        <f t="shared" si="110"/>
        <v>0.22938398191552439</v>
      </c>
      <c r="L261" s="42">
        <f t="shared" si="111"/>
        <v>4754.3800632580251</v>
      </c>
      <c r="M261" s="43">
        <f t="shared" si="112"/>
        <v>4516.6610600951235</v>
      </c>
      <c r="N261" s="42">
        <f t="shared" si="113"/>
        <v>0</v>
      </c>
      <c r="O261" s="44">
        <f t="shared" si="114"/>
        <v>0</v>
      </c>
      <c r="P261" s="37">
        <f t="shared" si="115"/>
        <v>0.24145682306897304</v>
      </c>
      <c r="Q261" s="42">
        <f t="shared" si="116"/>
        <v>4734.9959424126437</v>
      </c>
      <c r="R261" s="43">
        <f t="shared" si="117"/>
        <v>4734.9959424126437</v>
      </c>
      <c r="S261" s="42">
        <f t="shared" si="118"/>
        <v>0</v>
      </c>
      <c r="T261" s="44">
        <f t="shared" si="119"/>
        <v>0</v>
      </c>
      <c r="U261" s="37">
        <f t="shared" si="120"/>
        <v>0</v>
      </c>
      <c r="V261" s="42" t="e">
        <f t="shared" si="121"/>
        <v>#DIV/0!</v>
      </c>
      <c r="W261" s="43" t="e">
        <f t="shared" si="122"/>
        <v>#DIV/0!</v>
      </c>
      <c r="X261" s="42">
        <f t="shared" si="123"/>
        <v>0</v>
      </c>
      <c r="Y261" s="44">
        <f t="shared" si="124"/>
        <v>0</v>
      </c>
      <c r="Z261" s="42">
        <f t="shared" si="125"/>
        <v>57388.753492556629</v>
      </c>
      <c r="AA261" s="44">
        <f>IF(C261&lt;C$13,0,(IF(VLOOKUP(C$7,profiel!$A$3:$F$297,2,FALSE)&gt;4,VLOOKUP($C$7,profiel!$A$3:$F$297,3,FALSE),IF(B$9="flens loodrecht op gevel",(VLOOKUP(C$7,profiel!$A$3:$F$297,6,FALSE)-2*VLOOKUP(C$7,profiel!$A$3:$F$297,4,FALSE))/2,VLOOKUP(C$7,profiel!$A$3:$F$297,4,FALSE))))/1000*Z261*D$36)</f>
        <v>0</v>
      </c>
      <c r="AB261" s="42">
        <f t="shared" si="128"/>
        <v>57388.753492556629</v>
      </c>
      <c r="AC261" s="44">
        <f t="shared" si="126"/>
        <v>11477.750698511327</v>
      </c>
      <c r="AD261" s="41">
        <f t="shared" si="127"/>
        <v>1.1302488979943033</v>
      </c>
      <c r="AE261" s="41">
        <f t="shared" si="101"/>
        <v>210.56146451902063</v>
      </c>
      <c r="AF261" s="201">
        <f t="shared" si="102"/>
        <v>533.56071858692269</v>
      </c>
    </row>
    <row r="262" spans="1:32" ht="12" customHeight="1" x14ac:dyDescent="0.15">
      <c r="A262" s="202">
        <f t="shared" si="103"/>
        <v>210.56146451902063</v>
      </c>
      <c r="B262" s="54">
        <f t="shared" si="104"/>
        <v>1065</v>
      </c>
      <c r="C262" s="133">
        <f t="shared" si="98"/>
        <v>17.75</v>
      </c>
      <c r="D262" s="30">
        <f t="shared" si="99"/>
        <v>763.5909329254464</v>
      </c>
      <c r="E262" s="30">
        <f t="shared" si="100"/>
        <v>678.45222433059564</v>
      </c>
      <c r="F262" s="31">
        <f t="shared" si="105"/>
        <v>0.24127427088501271</v>
      </c>
      <c r="G262" s="30">
        <f t="shared" si="106"/>
        <v>4733.1170722970601</v>
      </c>
      <c r="H262" s="34">
        <f t="shared" si="107"/>
        <v>4733.1170722970601</v>
      </c>
      <c r="I262" s="33">
        <f t="shared" si="108"/>
        <v>0</v>
      </c>
      <c r="J262" s="35">
        <f t="shared" si="109"/>
        <v>0</v>
      </c>
      <c r="K262" s="60">
        <f t="shared" si="110"/>
        <v>0.22921055734076207</v>
      </c>
      <c r="L262" s="30">
        <f t="shared" si="111"/>
        <v>4752.4726731618885</v>
      </c>
      <c r="M262" s="34">
        <f t="shared" si="112"/>
        <v>4514.8490395037943</v>
      </c>
      <c r="N262" s="33">
        <f t="shared" si="113"/>
        <v>0</v>
      </c>
      <c r="O262" s="35">
        <f t="shared" si="114"/>
        <v>0</v>
      </c>
      <c r="P262" s="31">
        <f t="shared" si="115"/>
        <v>0.24127427088501271</v>
      </c>
      <c r="Q262" s="30">
        <f t="shared" si="116"/>
        <v>4733.1170722970601</v>
      </c>
      <c r="R262" s="34">
        <f t="shared" si="117"/>
        <v>4733.1170722970601</v>
      </c>
      <c r="S262" s="33">
        <f t="shared" si="118"/>
        <v>0</v>
      </c>
      <c r="T262" s="35">
        <f t="shared" si="119"/>
        <v>0</v>
      </c>
      <c r="U262" s="31">
        <f t="shared" si="120"/>
        <v>0</v>
      </c>
      <c r="V262" s="30" t="e">
        <f t="shared" si="121"/>
        <v>#DIV/0!</v>
      </c>
      <c r="W262" s="34" t="e">
        <f t="shared" si="122"/>
        <v>#DIV/0!</v>
      </c>
      <c r="X262" s="33">
        <f t="shared" si="123"/>
        <v>0</v>
      </c>
      <c r="Y262" s="35">
        <f t="shared" si="124"/>
        <v>0</v>
      </c>
      <c r="Z262" s="30">
        <f t="shared" si="125"/>
        <v>57481.466619929393</v>
      </c>
      <c r="AA262" s="35">
        <f>IF(C262&lt;C$13,0,(IF(VLOOKUP(C$7,profiel!$A$3:$F$297,2,FALSE)&gt;4,VLOOKUP($C$7,profiel!$A$3:$F$297,3,FALSE),IF(B$9="flens loodrecht op gevel",(VLOOKUP(C$7,profiel!$A$3:$F$297,6,FALSE)-2*VLOOKUP(C$7,profiel!$A$3:$F$297,4,FALSE))/2,VLOOKUP(C$7,profiel!$A$3:$F$297,4,FALSE))))/1000*Z262*D$36)</f>
        <v>0</v>
      </c>
      <c r="AB262" s="30">
        <f t="shared" si="128"/>
        <v>57481.466619929393</v>
      </c>
      <c r="AC262" s="35">
        <f t="shared" si="126"/>
        <v>11496.293323985879</v>
      </c>
      <c r="AD262" s="32">
        <f t="shared" si="127"/>
        <v>1.1299697501931745</v>
      </c>
      <c r="AE262" s="32">
        <f t="shared" si="101"/>
        <v>211.6914342692138</v>
      </c>
      <c r="AF262" s="204">
        <f t="shared" si="102"/>
        <v>533.96328010131219</v>
      </c>
    </row>
    <row r="263" spans="1:32" ht="12" customHeight="1" x14ac:dyDescent="0.15">
      <c r="A263" s="199">
        <f t="shared" si="103"/>
        <v>211.6914342692138</v>
      </c>
      <c r="B263" s="38">
        <f t="shared" si="104"/>
        <v>1070</v>
      </c>
      <c r="C263" s="200">
        <f t="shared" si="98"/>
        <v>17.833333333333332</v>
      </c>
      <c r="D263" s="36">
        <f t="shared" si="99"/>
        <v>764.28782532716878</v>
      </c>
      <c r="E263" s="36">
        <f t="shared" si="100"/>
        <v>678.49295288750545</v>
      </c>
      <c r="F263" s="37">
        <f t="shared" si="105"/>
        <v>0.24109237123106594</v>
      </c>
      <c r="G263" s="42">
        <f t="shared" si="106"/>
        <v>4731.192315244557</v>
      </c>
      <c r="H263" s="43">
        <f t="shared" si="107"/>
        <v>4731.192315244557</v>
      </c>
      <c r="I263" s="42">
        <f t="shared" si="108"/>
        <v>0</v>
      </c>
      <c r="J263" s="44">
        <f t="shared" si="109"/>
        <v>0</v>
      </c>
      <c r="K263" s="216">
        <f t="shared" si="110"/>
        <v>0.22903775266951265</v>
      </c>
      <c r="L263" s="42">
        <f t="shared" si="111"/>
        <v>4750.5193663237324</v>
      </c>
      <c r="M263" s="43">
        <f t="shared" si="112"/>
        <v>4512.9933980075457</v>
      </c>
      <c r="N263" s="42">
        <f t="shared" si="113"/>
        <v>0</v>
      </c>
      <c r="O263" s="44">
        <f t="shared" si="114"/>
        <v>0</v>
      </c>
      <c r="P263" s="37">
        <f t="shared" si="115"/>
        <v>0.24109237123106594</v>
      </c>
      <c r="Q263" s="42">
        <f t="shared" si="116"/>
        <v>4731.192315244557</v>
      </c>
      <c r="R263" s="43">
        <f t="shared" si="117"/>
        <v>4731.192315244557</v>
      </c>
      <c r="S263" s="42">
        <f t="shared" si="118"/>
        <v>0</v>
      </c>
      <c r="T263" s="44">
        <f t="shared" si="119"/>
        <v>0</v>
      </c>
      <c r="U263" s="37">
        <f t="shared" si="120"/>
        <v>0</v>
      </c>
      <c r="V263" s="42" t="e">
        <f t="shared" si="121"/>
        <v>#DIV/0!</v>
      </c>
      <c r="W263" s="43" t="e">
        <f t="shared" si="122"/>
        <v>#DIV/0!</v>
      </c>
      <c r="X263" s="42">
        <f t="shared" si="123"/>
        <v>0</v>
      </c>
      <c r="Y263" s="44">
        <f t="shared" si="124"/>
        <v>0</v>
      </c>
      <c r="Z263" s="42">
        <f t="shared" si="125"/>
        <v>57573.641939541631</v>
      </c>
      <c r="AA263" s="44">
        <f>IF(C263&lt;C$13,0,(IF(VLOOKUP(C$7,profiel!$A$3:$F$297,2,FALSE)&gt;4,VLOOKUP($C$7,profiel!$A$3:$F$297,3,FALSE),IF(B$9="flens loodrecht op gevel",(VLOOKUP(C$7,profiel!$A$3:$F$297,6,FALSE)-2*VLOOKUP(C$7,profiel!$A$3:$F$297,4,FALSE))/2,VLOOKUP(C$7,profiel!$A$3:$F$297,4,FALSE))))/1000*Z263*D$36)</f>
        <v>0</v>
      </c>
      <c r="AB263" s="42">
        <f t="shared" si="128"/>
        <v>57573.641939541631</v>
      </c>
      <c r="AC263" s="44">
        <f t="shared" si="126"/>
        <v>11514.728387908326</v>
      </c>
      <c r="AD263" s="41">
        <f t="shared" si="127"/>
        <v>1.1296820218498689</v>
      </c>
      <c r="AE263" s="41">
        <f t="shared" si="101"/>
        <v>212.82111629106367</v>
      </c>
      <c r="AF263" s="201">
        <f t="shared" si="102"/>
        <v>534.36502401098585</v>
      </c>
    </row>
    <row r="264" spans="1:32" ht="12" customHeight="1" x14ac:dyDescent="0.15">
      <c r="A264" s="202">
        <f t="shared" si="103"/>
        <v>212.82111629106367</v>
      </c>
      <c r="B264" s="54">
        <f t="shared" si="104"/>
        <v>1075</v>
      </c>
      <c r="C264" s="133">
        <f t="shared" si="98"/>
        <v>17.916666666666668</v>
      </c>
      <c r="D264" s="30">
        <f t="shared" si="99"/>
        <v>764.98149136362747</v>
      </c>
      <c r="E264" s="30">
        <f t="shared" si="100"/>
        <v>678.53260970296026</v>
      </c>
      <c r="F264" s="31">
        <f t="shared" si="105"/>
        <v>0.24091111424855643</v>
      </c>
      <c r="G264" s="30">
        <f t="shared" si="106"/>
        <v>4729.222277377512</v>
      </c>
      <c r="H264" s="34">
        <f t="shared" si="107"/>
        <v>4729.222277377512</v>
      </c>
      <c r="I264" s="33">
        <f t="shared" si="108"/>
        <v>0</v>
      </c>
      <c r="J264" s="35">
        <f t="shared" si="109"/>
        <v>0</v>
      </c>
      <c r="K264" s="60">
        <f t="shared" si="110"/>
        <v>0.22886555853612861</v>
      </c>
      <c r="L264" s="30">
        <f t="shared" si="111"/>
        <v>4748.5207494845117</v>
      </c>
      <c r="M264" s="34">
        <f t="shared" si="112"/>
        <v>4511.0947120102865</v>
      </c>
      <c r="N264" s="33">
        <f t="shared" si="113"/>
        <v>0</v>
      </c>
      <c r="O264" s="35">
        <f t="shared" si="114"/>
        <v>0</v>
      </c>
      <c r="P264" s="31">
        <f t="shared" si="115"/>
        <v>0.24091111424855643</v>
      </c>
      <c r="Q264" s="30">
        <f t="shared" si="116"/>
        <v>4729.222277377512</v>
      </c>
      <c r="R264" s="34">
        <f t="shared" si="117"/>
        <v>4729.222277377512</v>
      </c>
      <c r="S264" s="33">
        <f t="shared" si="118"/>
        <v>0</v>
      </c>
      <c r="T264" s="35">
        <f t="shared" si="119"/>
        <v>0</v>
      </c>
      <c r="U264" s="31">
        <f t="shared" si="120"/>
        <v>0</v>
      </c>
      <c r="V264" s="30" t="e">
        <f t="shared" si="121"/>
        <v>#DIV/0!</v>
      </c>
      <c r="W264" s="34" t="e">
        <f t="shared" si="122"/>
        <v>#DIV/0!</v>
      </c>
      <c r="X264" s="33">
        <f t="shared" si="123"/>
        <v>0</v>
      </c>
      <c r="Y264" s="35">
        <f t="shared" si="124"/>
        <v>0</v>
      </c>
      <c r="Z264" s="30">
        <f t="shared" si="125"/>
        <v>57665.282217424559</v>
      </c>
      <c r="AA264" s="35">
        <f>IF(C264&lt;C$13,0,(IF(VLOOKUP(C$7,profiel!$A$3:$F$297,2,FALSE)&gt;4,VLOOKUP($C$7,profiel!$A$3:$F$297,3,FALSE),IF(B$9="flens loodrecht op gevel",(VLOOKUP(C$7,profiel!$A$3:$F$297,6,FALSE)-2*VLOOKUP(C$7,profiel!$A$3:$F$297,4,FALSE))/2,VLOOKUP(C$7,profiel!$A$3:$F$297,4,FALSE))))/1000*Z264*D$36)</f>
        <v>0</v>
      </c>
      <c r="AB264" s="30">
        <f t="shared" si="128"/>
        <v>57665.282217424559</v>
      </c>
      <c r="AC264" s="35">
        <f t="shared" si="126"/>
        <v>11533.056443484911</v>
      </c>
      <c r="AD264" s="32">
        <f t="shared" si="127"/>
        <v>1.129385799409345</v>
      </c>
      <c r="AE264" s="32">
        <f t="shared" si="101"/>
        <v>213.95050209047301</v>
      </c>
      <c r="AF264" s="204">
        <f t="shared" si="102"/>
        <v>534.76596704518931</v>
      </c>
    </row>
    <row r="265" spans="1:32" ht="12" customHeight="1" x14ac:dyDescent="0.15">
      <c r="A265" s="199">
        <f t="shared" si="103"/>
        <v>213.95050209047301</v>
      </c>
      <c r="B265" s="38">
        <f t="shared" si="104"/>
        <v>1080</v>
      </c>
      <c r="C265" s="200">
        <f t="shared" si="98"/>
        <v>18</v>
      </c>
      <c r="D265" s="36">
        <f t="shared" si="99"/>
        <v>765.67196077106632</v>
      </c>
      <c r="E265" s="36">
        <f t="shared" si="100"/>
        <v>678.57122297903334</v>
      </c>
      <c r="F265" s="37">
        <f t="shared" si="105"/>
        <v>0.24073049012684228</v>
      </c>
      <c r="G265" s="42">
        <f t="shared" si="106"/>
        <v>4727.2075558294246</v>
      </c>
      <c r="H265" s="43">
        <f t="shared" si="107"/>
        <v>4727.2075558294255</v>
      </c>
      <c r="I265" s="42">
        <f t="shared" si="108"/>
        <v>0</v>
      </c>
      <c r="J265" s="44">
        <f t="shared" si="109"/>
        <v>0</v>
      </c>
      <c r="K265" s="216">
        <f t="shared" si="110"/>
        <v>0.22869396562050018</v>
      </c>
      <c r="L265" s="42">
        <f t="shared" si="111"/>
        <v>4746.477420382178</v>
      </c>
      <c r="M265" s="43">
        <f t="shared" si="112"/>
        <v>4509.153549363069</v>
      </c>
      <c r="N265" s="42">
        <f t="shared" si="113"/>
        <v>0</v>
      </c>
      <c r="O265" s="44">
        <f t="shared" si="114"/>
        <v>0</v>
      </c>
      <c r="P265" s="37">
        <f t="shared" si="115"/>
        <v>0.24073049012684228</v>
      </c>
      <c r="Q265" s="42">
        <f t="shared" si="116"/>
        <v>4727.2075558294246</v>
      </c>
      <c r="R265" s="43">
        <f t="shared" si="117"/>
        <v>4727.2075558294255</v>
      </c>
      <c r="S265" s="42">
        <f t="shared" si="118"/>
        <v>0</v>
      </c>
      <c r="T265" s="44">
        <f t="shared" si="119"/>
        <v>0</v>
      </c>
      <c r="U265" s="37">
        <f t="shared" si="120"/>
        <v>0</v>
      </c>
      <c r="V265" s="42" t="e">
        <f t="shared" si="121"/>
        <v>#DIV/0!</v>
      </c>
      <c r="W265" s="43" t="e">
        <f t="shared" si="122"/>
        <v>#DIV/0!</v>
      </c>
      <c r="X265" s="42">
        <f t="shared" si="123"/>
        <v>0</v>
      </c>
      <c r="Y265" s="44">
        <f t="shared" si="124"/>
        <v>0</v>
      </c>
      <c r="Z265" s="42">
        <f t="shared" si="125"/>
        <v>57756.390185011849</v>
      </c>
      <c r="AA265" s="44">
        <f>IF(C265&lt;C$13,0,(IF(VLOOKUP(C$7,profiel!$A$3:$F$297,2,FALSE)&gt;4,VLOOKUP($C$7,profiel!$A$3:$F$297,3,FALSE),IF(B$9="flens loodrecht op gevel",(VLOOKUP(C$7,profiel!$A$3:$F$297,6,FALSE)-2*VLOOKUP(C$7,profiel!$A$3:$F$297,4,FALSE))/2,VLOOKUP(C$7,profiel!$A$3:$F$297,4,FALSE))))/1000*Z265*D$36)</f>
        <v>0</v>
      </c>
      <c r="AB265" s="42">
        <f t="shared" si="128"/>
        <v>57756.390185011849</v>
      </c>
      <c r="AC265" s="44">
        <f t="shared" si="126"/>
        <v>11551.278037002372</v>
      </c>
      <c r="AD265" s="41">
        <f t="shared" si="127"/>
        <v>1.1290811674865131</v>
      </c>
      <c r="AE265" s="41">
        <f t="shared" si="101"/>
        <v>215.07958325795951</v>
      </c>
      <c r="AF265" s="201">
        <f t="shared" si="102"/>
        <v>535.16612595370793</v>
      </c>
    </row>
    <row r="266" spans="1:32" ht="12" customHeight="1" x14ac:dyDescent="0.15">
      <c r="A266" s="202">
        <f t="shared" si="103"/>
        <v>215.07958325795951</v>
      </c>
      <c r="B266" s="54">
        <f t="shared" si="104"/>
        <v>1085</v>
      </c>
      <c r="C266" s="133">
        <f t="shared" si="98"/>
        <v>18.083333333333332</v>
      </c>
      <c r="D266" s="30">
        <f t="shared" si="99"/>
        <v>766.35926287651193</v>
      </c>
      <c r="E266" s="30">
        <f t="shared" si="100"/>
        <v>678.60882017568156</v>
      </c>
      <c r="F266" s="31">
        <f t="shared" si="105"/>
        <v>0.24055048910378679</v>
      </c>
      <c r="G266" s="30">
        <f t="shared" si="106"/>
        <v>4725.1487389274398</v>
      </c>
      <c r="H266" s="34">
        <f t="shared" si="107"/>
        <v>4725.1487389274398</v>
      </c>
      <c r="I266" s="33">
        <f t="shared" si="108"/>
        <v>0</v>
      </c>
      <c r="J266" s="35">
        <f t="shared" si="109"/>
        <v>0</v>
      </c>
      <c r="K266" s="60">
        <f t="shared" si="110"/>
        <v>0.22852296464859745</v>
      </c>
      <c r="L266" s="30">
        <f t="shared" si="111"/>
        <v>4744.3899679345732</v>
      </c>
      <c r="M266" s="34">
        <f t="shared" si="112"/>
        <v>4507.1704695378448</v>
      </c>
      <c r="N266" s="33">
        <f t="shared" si="113"/>
        <v>0</v>
      </c>
      <c r="O266" s="35">
        <f t="shared" si="114"/>
        <v>0</v>
      </c>
      <c r="P266" s="31">
        <f t="shared" si="115"/>
        <v>0.24055048910378679</v>
      </c>
      <c r="Q266" s="30">
        <f t="shared" si="116"/>
        <v>4725.1487389274398</v>
      </c>
      <c r="R266" s="34">
        <f t="shared" si="117"/>
        <v>4725.1487389274398</v>
      </c>
      <c r="S266" s="33">
        <f t="shared" si="118"/>
        <v>0</v>
      </c>
      <c r="T266" s="35">
        <f t="shared" si="119"/>
        <v>0</v>
      </c>
      <c r="U266" s="31">
        <f t="shared" si="120"/>
        <v>0</v>
      </c>
      <c r="V266" s="30" t="e">
        <f t="shared" si="121"/>
        <v>#DIV/0!</v>
      </c>
      <c r="W266" s="34" t="e">
        <f t="shared" si="122"/>
        <v>#DIV/0!</v>
      </c>
      <c r="X266" s="33">
        <f t="shared" si="123"/>
        <v>0</v>
      </c>
      <c r="Y266" s="35">
        <f t="shared" si="124"/>
        <v>0</v>
      </c>
      <c r="Z266" s="30">
        <f t="shared" si="125"/>
        <v>57846.96853977564</v>
      </c>
      <c r="AA266" s="35">
        <f>IF(C266&lt;C$13,0,(IF(VLOOKUP(C$7,profiel!$A$3:$F$297,2,FALSE)&gt;4,VLOOKUP($C$7,profiel!$A$3:$F$297,3,FALSE),IF(B$9="flens loodrecht op gevel",(VLOOKUP(C$7,profiel!$A$3:$F$297,6,FALSE)-2*VLOOKUP(C$7,profiel!$A$3:$F$297,4,FALSE))/2,VLOOKUP(C$7,profiel!$A$3:$F$297,4,FALSE))))/1000*Z266*D$36)</f>
        <v>0</v>
      </c>
      <c r="AB266" s="30">
        <f t="shared" si="128"/>
        <v>57846.96853977564</v>
      </c>
      <c r="AC266" s="35">
        <f t="shared" si="126"/>
        <v>11569.393707955129</v>
      </c>
      <c r="AD266" s="32">
        <f t="shared" si="127"/>
        <v>1.1287682089115121</v>
      </c>
      <c r="AE266" s="32">
        <f t="shared" si="101"/>
        <v>216.20835146687102</v>
      </c>
      <c r="AF266" s="204">
        <f t="shared" si="102"/>
        <v>535.5655175045581</v>
      </c>
    </row>
    <row r="267" spans="1:32" ht="12" customHeight="1" x14ac:dyDescent="0.15">
      <c r="A267" s="199">
        <f t="shared" si="103"/>
        <v>216.20835146687102</v>
      </c>
      <c r="B267" s="38">
        <f t="shared" si="104"/>
        <v>1090</v>
      </c>
      <c r="C267" s="200">
        <f t="shared" si="98"/>
        <v>18.166666666666668</v>
      </c>
      <c r="D267" s="36">
        <f t="shared" si="99"/>
        <v>767.04342660524844</v>
      </c>
      <c r="E267" s="36">
        <f t="shared" si="100"/>
        <v>678.64542803027348</v>
      </c>
      <c r="F267" s="37">
        <f t="shared" si="105"/>
        <v>0.24037110146630675</v>
      </c>
      <c r="G267" s="42">
        <f t="shared" si="106"/>
        <v>4723.0464063712034</v>
      </c>
      <c r="H267" s="43">
        <f t="shared" si="107"/>
        <v>4723.0464063712034</v>
      </c>
      <c r="I267" s="42">
        <f t="shared" si="108"/>
        <v>0</v>
      </c>
      <c r="J267" s="44">
        <f t="shared" si="109"/>
        <v>0</v>
      </c>
      <c r="K267" s="216">
        <f t="shared" si="110"/>
        <v>0.22835254639299141</v>
      </c>
      <c r="L267" s="42">
        <f t="shared" si="111"/>
        <v>4742.2589724187073</v>
      </c>
      <c r="M267" s="43">
        <f t="shared" si="112"/>
        <v>4505.1460237977717</v>
      </c>
      <c r="N267" s="42">
        <f t="shared" si="113"/>
        <v>0</v>
      </c>
      <c r="O267" s="44">
        <f t="shared" si="114"/>
        <v>0</v>
      </c>
      <c r="P267" s="37">
        <f t="shared" si="115"/>
        <v>0.24037110146630675</v>
      </c>
      <c r="Q267" s="42">
        <f t="shared" si="116"/>
        <v>4723.0464063712034</v>
      </c>
      <c r="R267" s="43">
        <f t="shared" si="117"/>
        <v>4723.0464063712034</v>
      </c>
      <c r="S267" s="42">
        <f t="shared" si="118"/>
        <v>0</v>
      </c>
      <c r="T267" s="44">
        <f t="shared" si="119"/>
        <v>0</v>
      </c>
      <c r="U267" s="37">
        <f t="shared" si="120"/>
        <v>0</v>
      </c>
      <c r="V267" s="42" t="e">
        <f t="shared" si="121"/>
        <v>#DIV/0!</v>
      </c>
      <c r="W267" s="43" t="e">
        <f t="shared" si="122"/>
        <v>#DIV/0!</v>
      </c>
      <c r="X267" s="42">
        <f t="shared" si="123"/>
        <v>0</v>
      </c>
      <c r="Y267" s="44">
        <f t="shared" si="124"/>
        <v>0</v>
      </c>
      <c r="Z267" s="42">
        <f t="shared" si="125"/>
        <v>57937.019945850458</v>
      </c>
      <c r="AA267" s="44">
        <f>IF(C267&lt;C$13,0,(IF(VLOOKUP(C$7,profiel!$A$3:$F$297,2,FALSE)&gt;4,VLOOKUP($C$7,profiel!$A$3:$F$297,3,FALSE),IF(B$9="flens loodrecht op gevel",(VLOOKUP(C$7,profiel!$A$3:$F$297,6,FALSE)-2*VLOOKUP(C$7,profiel!$A$3:$F$297,4,FALSE))/2,VLOOKUP(C$7,profiel!$A$3:$F$297,4,FALSE))))/1000*Z267*D$36)</f>
        <v>0</v>
      </c>
      <c r="AB267" s="42">
        <f t="shared" si="128"/>
        <v>57937.019945850458</v>
      </c>
      <c r="AC267" s="44">
        <f t="shared" si="126"/>
        <v>11587.40398917009</v>
      </c>
      <c r="AD267" s="41">
        <f t="shared" si="127"/>
        <v>1.1284470047740016</v>
      </c>
      <c r="AE267" s="41">
        <f t="shared" si="101"/>
        <v>217.33679847164501</v>
      </c>
      <c r="AF267" s="201">
        <f t="shared" si="102"/>
        <v>535.96415848172114</v>
      </c>
    </row>
    <row r="268" spans="1:32" ht="12" customHeight="1" x14ac:dyDescent="0.15">
      <c r="A268" s="202">
        <f t="shared" si="103"/>
        <v>217.33679847164501</v>
      </c>
      <c r="B268" s="54">
        <f t="shared" si="104"/>
        <v>1095</v>
      </c>
      <c r="C268" s="133">
        <f t="shared" si="98"/>
        <v>18.25</v>
      </c>
      <c r="D268" s="30">
        <f t="shared" si="99"/>
        <v>767.72448048812078</v>
      </c>
      <c r="E268" s="30">
        <f t="shared" si="100"/>
        <v>678.68107257660404</v>
      </c>
      <c r="F268" s="31">
        <f t="shared" si="105"/>
        <v>0.24019231755090142</v>
      </c>
      <c r="G268" s="30">
        <f t="shared" si="106"/>
        <v>4720.9011294081183</v>
      </c>
      <c r="H268" s="34">
        <f t="shared" si="107"/>
        <v>4720.9011294081192</v>
      </c>
      <c r="I268" s="33">
        <f t="shared" si="108"/>
        <v>0</v>
      </c>
      <c r="J268" s="35">
        <f t="shared" si="109"/>
        <v>0</v>
      </c>
      <c r="K268" s="60">
        <f t="shared" si="110"/>
        <v>0.22818270167335636</v>
      </c>
      <c r="L268" s="30">
        <f t="shared" si="111"/>
        <v>4740.0850056463914</v>
      </c>
      <c r="M268" s="34">
        <f t="shared" si="112"/>
        <v>4503.0807553640725</v>
      </c>
      <c r="N268" s="33">
        <f t="shared" si="113"/>
        <v>0</v>
      </c>
      <c r="O268" s="35">
        <f t="shared" si="114"/>
        <v>0</v>
      </c>
      <c r="P268" s="31">
        <f t="shared" si="115"/>
        <v>0.24019231755090142</v>
      </c>
      <c r="Q268" s="30">
        <f t="shared" si="116"/>
        <v>4720.9011294081183</v>
      </c>
      <c r="R268" s="34">
        <f t="shared" si="117"/>
        <v>4720.9011294081192</v>
      </c>
      <c r="S268" s="33">
        <f t="shared" si="118"/>
        <v>0</v>
      </c>
      <c r="T268" s="35">
        <f t="shared" si="119"/>
        <v>0</v>
      </c>
      <c r="U268" s="31">
        <f t="shared" si="120"/>
        <v>0</v>
      </c>
      <c r="V268" s="30" t="e">
        <f t="shared" si="121"/>
        <v>#DIV/0!</v>
      </c>
      <c r="W268" s="34" t="e">
        <f t="shared" si="122"/>
        <v>#DIV/0!</v>
      </c>
      <c r="X268" s="33">
        <f t="shared" si="123"/>
        <v>0</v>
      </c>
      <c r="Y268" s="35">
        <f t="shared" si="124"/>
        <v>0</v>
      </c>
      <c r="Z268" s="30">
        <f t="shared" si="125"/>
        <v>58026.547034643547</v>
      </c>
      <c r="AA268" s="35">
        <f>IF(C268&lt;C$13,0,(IF(VLOOKUP(C$7,profiel!$A$3:$F$297,2,FALSE)&gt;4,VLOOKUP($C$7,profiel!$A$3:$F$297,3,FALSE),IF(B$9="flens loodrecht op gevel",(VLOOKUP(C$7,profiel!$A$3:$F$297,6,FALSE)-2*VLOOKUP(C$7,profiel!$A$3:$F$297,4,FALSE))/2,VLOOKUP(C$7,profiel!$A$3:$F$297,4,FALSE))))/1000*Z268*D$36)</f>
        <v>0</v>
      </c>
      <c r="AB268" s="30">
        <f t="shared" si="128"/>
        <v>58026.547034643547</v>
      </c>
      <c r="AC268" s="35">
        <f t="shared" si="126"/>
        <v>11605.309406928709</v>
      </c>
      <c r="AD268" s="32">
        <f t="shared" si="127"/>
        <v>1.1281176344664803</v>
      </c>
      <c r="AE268" s="32">
        <f t="shared" si="101"/>
        <v>218.4649161061115</v>
      </c>
      <c r="AF268" s="204">
        <f t="shared" si="102"/>
        <v>536.36206568292391</v>
      </c>
    </row>
    <row r="269" spans="1:32" ht="12" customHeight="1" x14ac:dyDescent="0.15">
      <c r="A269" s="199">
        <f t="shared" si="103"/>
        <v>218.4649161061115</v>
      </c>
      <c r="B269" s="38">
        <f t="shared" si="104"/>
        <v>1100</v>
      </c>
      <c r="C269" s="200">
        <f t="shared" si="98"/>
        <v>18.333333333333332</v>
      </c>
      <c r="D269" s="36">
        <f t="shared" si="99"/>
        <v>768.40245266867544</v>
      </c>
      <c r="E269" s="36">
        <f t="shared" si="100"/>
        <v>678.71577916340834</v>
      </c>
      <c r="F269" s="37">
        <f t="shared" si="105"/>
        <v>0.2400141277441607</v>
      </c>
      <c r="G269" s="42">
        <f t="shared" si="106"/>
        <v>4718.7134710017317</v>
      </c>
      <c r="H269" s="43">
        <f t="shared" si="107"/>
        <v>4718.7134710017317</v>
      </c>
      <c r="I269" s="42">
        <f t="shared" si="108"/>
        <v>0</v>
      </c>
      <c r="J269" s="44">
        <f t="shared" si="109"/>
        <v>0</v>
      </c>
      <c r="K269" s="216">
        <f t="shared" si="110"/>
        <v>0.22801342135695266</v>
      </c>
      <c r="L269" s="42">
        <f t="shared" si="111"/>
        <v>4737.8686311329984</v>
      </c>
      <c r="M269" s="43">
        <f t="shared" si="112"/>
        <v>4500.975199576349</v>
      </c>
      <c r="N269" s="42">
        <f t="shared" si="113"/>
        <v>0</v>
      </c>
      <c r="O269" s="44">
        <f t="shared" si="114"/>
        <v>0</v>
      </c>
      <c r="P269" s="37">
        <f t="shared" si="115"/>
        <v>0.2400141277441607</v>
      </c>
      <c r="Q269" s="42">
        <f t="shared" si="116"/>
        <v>4718.7134710017317</v>
      </c>
      <c r="R269" s="43">
        <f t="shared" si="117"/>
        <v>4718.7134710017317</v>
      </c>
      <c r="S269" s="42">
        <f t="shared" si="118"/>
        <v>0</v>
      </c>
      <c r="T269" s="44">
        <f t="shared" si="119"/>
        <v>0</v>
      </c>
      <c r="U269" s="37">
        <f t="shared" si="120"/>
        <v>0</v>
      </c>
      <c r="V269" s="42" t="e">
        <f t="shared" si="121"/>
        <v>#DIV/0!</v>
      </c>
      <c r="W269" s="43" t="e">
        <f t="shared" si="122"/>
        <v>#DIV/0!</v>
      </c>
      <c r="X269" s="42">
        <f t="shared" si="123"/>
        <v>0</v>
      </c>
      <c r="Y269" s="44">
        <f t="shared" si="124"/>
        <v>0</v>
      </c>
      <c r="Z269" s="42">
        <f t="shared" si="125"/>
        <v>58115.55240543434</v>
      </c>
      <c r="AA269" s="44">
        <f>IF(C269&lt;C$13,0,(IF(VLOOKUP(C$7,profiel!$A$3:$F$297,2,FALSE)&gt;4,VLOOKUP($C$7,profiel!$A$3:$F$297,3,FALSE),IF(B$9="flens loodrecht op gevel",(VLOOKUP(C$7,profiel!$A$3:$F$297,6,FALSE)-2*VLOOKUP(C$7,profiel!$A$3:$F$297,4,FALSE))/2,VLOOKUP(C$7,profiel!$A$3:$F$297,4,FALSE))))/1000*Z269*D$36)</f>
        <v>0</v>
      </c>
      <c r="AB269" s="42">
        <f t="shared" si="128"/>
        <v>58115.55240543434</v>
      </c>
      <c r="AC269" s="44">
        <f t="shared" si="126"/>
        <v>11623.110481086867</v>
      </c>
      <c r="AD269" s="41">
        <f t="shared" si="127"/>
        <v>1.1277801757262309</v>
      </c>
      <c r="AE269" s="41">
        <f t="shared" si="101"/>
        <v>219.59269628183773</v>
      </c>
      <c r="AF269" s="201">
        <f t="shared" si="102"/>
        <v>536.75925591746045</v>
      </c>
    </row>
    <row r="270" spans="1:32" ht="12" customHeight="1" x14ac:dyDescent="0.15">
      <c r="A270" s="202">
        <f t="shared" si="103"/>
        <v>219.59269628183773</v>
      </c>
      <c r="B270" s="54">
        <f t="shared" si="104"/>
        <v>1105</v>
      </c>
      <c r="C270" s="133">
        <f t="shared" si="98"/>
        <v>18.416666666666668</v>
      </c>
      <c r="D270" s="30">
        <f t="shared" si="99"/>
        <v>769.07737091013792</v>
      </c>
      <c r="E270" s="30">
        <f t="shared" si="100"/>
        <v>678.74957247238831</v>
      </c>
      <c r="F270" s="31">
        <f t="shared" si="105"/>
        <v>0.23983652248325496</v>
      </c>
      <c r="G270" s="30">
        <f t="shared" si="106"/>
        <v>4716.483985998836</v>
      </c>
      <c r="H270" s="34">
        <f t="shared" si="107"/>
        <v>4716.4839859988369</v>
      </c>
      <c r="I270" s="33">
        <f t="shared" si="108"/>
        <v>0</v>
      </c>
      <c r="J270" s="35">
        <f t="shared" si="109"/>
        <v>0</v>
      </c>
      <c r="K270" s="60">
        <f t="shared" si="110"/>
        <v>0.22784469635909221</v>
      </c>
      <c r="L270" s="30">
        <f t="shared" si="111"/>
        <v>4735.610404264924</v>
      </c>
      <c r="M270" s="34">
        <f t="shared" si="112"/>
        <v>4498.8298840516782</v>
      </c>
      <c r="N270" s="33">
        <f t="shared" si="113"/>
        <v>0</v>
      </c>
      <c r="O270" s="35">
        <f t="shared" si="114"/>
        <v>0</v>
      </c>
      <c r="P270" s="31">
        <f t="shared" si="115"/>
        <v>0.23983652248325496</v>
      </c>
      <c r="Q270" s="30">
        <f t="shared" si="116"/>
        <v>4716.483985998836</v>
      </c>
      <c r="R270" s="34">
        <f t="shared" si="117"/>
        <v>4716.4839859988369</v>
      </c>
      <c r="S270" s="33">
        <f t="shared" si="118"/>
        <v>0</v>
      </c>
      <c r="T270" s="35">
        <f t="shared" si="119"/>
        <v>0</v>
      </c>
      <c r="U270" s="31">
        <f t="shared" si="120"/>
        <v>0</v>
      </c>
      <c r="V270" s="30" t="e">
        <f t="shared" si="121"/>
        <v>#DIV/0!</v>
      </c>
      <c r="W270" s="34" t="e">
        <f t="shared" si="122"/>
        <v>#DIV/0!</v>
      </c>
      <c r="X270" s="33">
        <f t="shared" si="123"/>
        <v>0</v>
      </c>
      <c r="Y270" s="35">
        <f t="shared" si="124"/>
        <v>0</v>
      </c>
      <c r="Z270" s="30">
        <f t="shared" si="125"/>
        <v>58204.038625960799</v>
      </c>
      <c r="AA270" s="35">
        <f>IF(C270&lt;C$13,0,(IF(VLOOKUP(C$7,profiel!$A$3:$F$297,2,FALSE)&gt;4,VLOOKUP($C$7,profiel!$A$3:$F$297,3,FALSE),IF(B$9="flens loodrecht op gevel",(VLOOKUP(C$7,profiel!$A$3:$F$297,6,FALSE)-2*VLOOKUP(C$7,profiel!$A$3:$F$297,4,FALSE))/2,VLOOKUP(C$7,profiel!$A$3:$F$297,4,FALSE))))/1000*Z270*D$36)</f>
        <v>0</v>
      </c>
      <c r="AB270" s="30">
        <f t="shared" si="128"/>
        <v>58204.038625960799</v>
      </c>
      <c r="AC270" s="35">
        <f t="shared" si="126"/>
        <v>11640.80772519216</v>
      </c>
      <c r="AD270" s="32">
        <f t="shared" si="127"/>
        <v>1.1274347046766253</v>
      </c>
      <c r="AE270" s="32">
        <f t="shared" si="101"/>
        <v>220.72013098651436</v>
      </c>
      <c r="AF270" s="204">
        <f t="shared" si="102"/>
        <v>537.15574600405762</v>
      </c>
    </row>
    <row r="271" spans="1:32" ht="12" customHeight="1" x14ac:dyDescent="0.15">
      <c r="A271" s="199">
        <f t="shared" si="103"/>
        <v>220.72013098651436</v>
      </c>
      <c r="B271" s="38">
        <f t="shared" si="104"/>
        <v>1110</v>
      </c>
      <c r="C271" s="200">
        <f t="shared" si="98"/>
        <v>18.5</v>
      </c>
      <c r="D271" s="36">
        <f t="shared" si="99"/>
        <v>769.74926260223458</v>
      </c>
      <c r="E271" s="36">
        <f t="shared" si="100"/>
        <v>678.78247653576557</v>
      </c>
      <c r="F271" s="37">
        <f t="shared" si="105"/>
        <v>0.23965949225640557</v>
      </c>
      <c r="G271" s="42">
        <f t="shared" si="106"/>
        <v>4714.2132212905271</v>
      </c>
      <c r="H271" s="43">
        <f t="shared" si="107"/>
        <v>4714.2132212905271</v>
      </c>
      <c r="I271" s="42">
        <f t="shared" si="108"/>
        <v>0</v>
      </c>
      <c r="J271" s="44">
        <f t="shared" si="109"/>
        <v>0</v>
      </c>
      <c r="K271" s="216">
        <f t="shared" si="110"/>
        <v>0.22767651764358529</v>
      </c>
      <c r="L271" s="42">
        <f t="shared" si="111"/>
        <v>4733.3108724610074</v>
      </c>
      <c r="M271" s="43">
        <f t="shared" si="112"/>
        <v>4496.6453288379571</v>
      </c>
      <c r="N271" s="42">
        <f t="shared" si="113"/>
        <v>0</v>
      </c>
      <c r="O271" s="44">
        <f t="shared" si="114"/>
        <v>0</v>
      </c>
      <c r="P271" s="37">
        <f t="shared" si="115"/>
        <v>0.23965949225640557</v>
      </c>
      <c r="Q271" s="42">
        <f t="shared" si="116"/>
        <v>4714.2132212905271</v>
      </c>
      <c r="R271" s="43">
        <f t="shared" si="117"/>
        <v>4714.2132212905271</v>
      </c>
      <c r="S271" s="42">
        <f t="shared" si="118"/>
        <v>0</v>
      </c>
      <c r="T271" s="44">
        <f t="shared" si="119"/>
        <v>0</v>
      </c>
      <c r="U271" s="37">
        <f t="shared" si="120"/>
        <v>0</v>
      </c>
      <c r="V271" s="42" t="e">
        <f t="shared" si="121"/>
        <v>#DIV/0!</v>
      </c>
      <c r="W271" s="43" t="e">
        <f t="shared" si="122"/>
        <v>#DIV/0!</v>
      </c>
      <c r="X271" s="42">
        <f t="shared" si="123"/>
        <v>0</v>
      </c>
      <c r="Y271" s="44">
        <f t="shared" si="124"/>
        <v>0</v>
      </c>
      <c r="Z271" s="42">
        <f t="shared" si="125"/>
        <v>58292.008232994856</v>
      </c>
      <c r="AA271" s="44">
        <f>IF(C271&lt;C$13,0,(IF(VLOOKUP(C$7,profiel!$A$3:$F$297,2,FALSE)&gt;4,VLOOKUP($C$7,profiel!$A$3:$F$297,3,FALSE),IF(B$9="flens loodrecht op gevel",(VLOOKUP(C$7,profiel!$A$3:$F$297,6,FALSE)-2*VLOOKUP(C$7,profiel!$A$3:$F$297,4,FALSE))/2,VLOOKUP(C$7,profiel!$A$3:$F$297,4,FALSE))))/1000*Z271*D$36)</f>
        <v>0</v>
      </c>
      <c r="AB271" s="42">
        <f t="shared" si="128"/>
        <v>58292.008232994856</v>
      </c>
      <c r="AC271" s="44">
        <f t="shared" si="126"/>
        <v>11658.40164659897</v>
      </c>
      <c r="AD271" s="41">
        <f t="shared" si="127"/>
        <v>1.1270812958671761</v>
      </c>
      <c r="AE271" s="41">
        <f t="shared" si="101"/>
        <v>221.84721228238155</v>
      </c>
      <c r="AF271" s="201">
        <f t="shared" si="102"/>
        <v>537.5515527687794</v>
      </c>
    </row>
    <row r="272" spans="1:32" ht="12" customHeight="1" x14ac:dyDescent="0.15">
      <c r="A272" s="202">
        <f t="shared" si="103"/>
        <v>221.84721228238155</v>
      </c>
      <c r="B272" s="54">
        <f t="shared" si="104"/>
        <v>1115</v>
      </c>
      <c r="C272" s="133">
        <f t="shared" si="98"/>
        <v>18.583333333333332</v>
      </c>
      <c r="D272" s="30">
        <f t="shared" si="99"/>
        <v>770.41815476786292</v>
      </c>
      <c r="E272" s="30">
        <f t="shared" si="100"/>
        <v>678.8145147533719</v>
      </c>
      <c r="F272" s="31">
        <f t="shared" si="105"/>
        <v>0.23948302760333881</v>
      </c>
      <c r="G272" s="30">
        <f t="shared" si="106"/>
        <v>4711.9017159694122</v>
      </c>
      <c r="H272" s="34">
        <f t="shared" si="107"/>
        <v>4711.9017159694122</v>
      </c>
      <c r="I272" s="33">
        <f t="shared" si="108"/>
        <v>0</v>
      </c>
      <c r="J272" s="35">
        <f t="shared" si="109"/>
        <v>0</v>
      </c>
      <c r="K272" s="60">
        <f t="shared" si="110"/>
        <v>0.22750887622317187</v>
      </c>
      <c r="L272" s="30">
        <f t="shared" si="111"/>
        <v>4730.970575330075</v>
      </c>
      <c r="M272" s="34">
        <f t="shared" si="112"/>
        <v>4494.4220465635717</v>
      </c>
      <c r="N272" s="33">
        <f t="shared" si="113"/>
        <v>0</v>
      </c>
      <c r="O272" s="35">
        <f t="shared" si="114"/>
        <v>0</v>
      </c>
      <c r="P272" s="31">
        <f t="shared" si="115"/>
        <v>0.23948302760333881</v>
      </c>
      <c r="Q272" s="30">
        <f t="shared" si="116"/>
        <v>4711.9017159694122</v>
      </c>
      <c r="R272" s="34">
        <f t="shared" si="117"/>
        <v>4711.9017159694122</v>
      </c>
      <c r="S272" s="33">
        <f t="shared" si="118"/>
        <v>0</v>
      </c>
      <c r="T272" s="35">
        <f t="shared" si="119"/>
        <v>0</v>
      </c>
      <c r="U272" s="31">
        <f t="shared" si="120"/>
        <v>0</v>
      </c>
      <c r="V272" s="30" t="e">
        <f t="shared" si="121"/>
        <v>#DIV/0!</v>
      </c>
      <c r="W272" s="34" t="e">
        <f t="shared" si="122"/>
        <v>#DIV/0!</v>
      </c>
      <c r="X272" s="33">
        <f t="shared" si="123"/>
        <v>0</v>
      </c>
      <c r="Y272" s="35">
        <f t="shared" si="124"/>
        <v>0</v>
      </c>
      <c r="Z272" s="30">
        <f t="shared" si="125"/>
        <v>58379.46373290669</v>
      </c>
      <c r="AA272" s="35">
        <f>IF(C272&lt;C$13,0,(IF(VLOOKUP(C$7,profiel!$A$3:$F$297,2,FALSE)&gt;4,VLOOKUP($C$7,profiel!$A$3:$F$297,3,FALSE),IF(B$9="flens loodrecht op gevel",(VLOOKUP(C$7,profiel!$A$3:$F$297,6,FALSE)-2*VLOOKUP(C$7,profiel!$A$3:$F$297,4,FALSE))/2,VLOOKUP(C$7,profiel!$A$3:$F$297,4,FALSE))))/1000*Z272*D$36)</f>
        <v>0</v>
      </c>
      <c r="AB272" s="30">
        <f t="shared" si="128"/>
        <v>58379.46373290669</v>
      </c>
      <c r="AC272" s="35">
        <f t="shared" si="126"/>
        <v>11675.892746581338</v>
      </c>
      <c r="AD272" s="32">
        <f t="shared" si="127"/>
        <v>1.1267200223126552</v>
      </c>
      <c r="AE272" s="32">
        <f t="shared" si="101"/>
        <v>222.97393230469422</v>
      </c>
      <c r="AF272" s="204">
        <f t="shared" si="102"/>
        <v>537.94669304297258</v>
      </c>
    </row>
    <row r="273" spans="1:32" ht="12" customHeight="1" x14ac:dyDescent="0.15">
      <c r="A273" s="199">
        <f t="shared" si="103"/>
        <v>222.97393230469422</v>
      </c>
      <c r="B273" s="38">
        <f t="shared" si="104"/>
        <v>1120</v>
      </c>
      <c r="C273" s="200">
        <f t="shared" ref="C273:C336" si="129">B273/60</f>
        <v>18.666666666666668</v>
      </c>
      <c r="D273" s="36">
        <f t="shared" ref="D273:D336" si="130">20+345*LOG10(8*C273+1)</f>
        <v>771.08407406961294</v>
      </c>
      <c r="E273" s="36">
        <f t="shared" ref="E273:E336" si="131">20+660*(1-0.687*EXP(-0.32*C273)-0.313*EXP(-3.8*C273))</f>
        <v>678.84570990928978</v>
      </c>
      <c r="F273" s="37">
        <f t="shared" si="105"/>
        <v>0.23930711911572167</v>
      </c>
      <c r="G273" s="42">
        <f t="shared" si="106"/>
        <v>4709.5500014836216</v>
      </c>
      <c r="H273" s="43">
        <f t="shared" si="107"/>
        <v>4709.5500014836216</v>
      </c>
      <c r="I273" s="42">
        <f t="shared" si="108"/>
        <v>0</v>
      </c>
      <c r="J273" s="44">
        <f t="shared" si="109"/>
        <v>0</v>
      </c>
      <c r="K273" s="216">
        <f t="shared" si="110"/>
        <v>0.22734176315993559</v>
      </c>
      <c r="L273" s="42">
        <f t="shared" si="111"/>
        <v>4728.5900448253005</v>
      </c>
      <c r="M273" s="43">
        <f t="shared" si="112"/>
        <v>4492.1605425840353</v>
      </c>
      <c r="N273" s="42">
        <f t="shared" si="113"/>
        <v>0</v>
      </c>
      <c r="O273" s="44">
        <f t="shared" si="114"/>
        <v>0</v>
      </c>
      <c r="P273" s="37">
        <f t="shared" si="115"/>
        <v>0.23930711911572167</v>
      </c>
      <c r="Q273" s="42">
        <f t="shared" si="116"/>
        <v>4709.5500014836216</v>
      </c>
      <c r="R273" s="43">
        <f t="shared" si="117"/>
        <v>4709.5500014836216</v>
      </c>
      <c r="S273" s="42">
        <f t="shared" si="118"/>
        <v>0</v>
      </c>
      <c r="T273" s="44">
        <f t="shared" si="119"/>
        <v>0</v>
      </c>
      <c r="U273" s="37">
        <f t="shared" si="120"/>
        <v>0</v>
      </c>
      <c r="V273" s="42" t="e">
        <f t="shared" si="121"/>
        <v>#DIV/0!</v>
      </c>
      <c r="W273" s="43" t="e">
        <f t="shared" si="122"/>
        <v>#DIV/0!</v>
      </c>
      <c r="X273" s="42">
        <f t="shared" si="123"/>
        <v>0</v>
      </c>
      <c r="Y273" s="44">
        <f t="shared" si="124"/>
        <v>0</v>
      </c>
      <c r="Z273" s="42">
        <f t="shared" si="125"/>
        <v>58466.407602217238</v>
      </c>
      <c r="AA273" s="44">
        <f>IF(C273&lt;C$13,0,(IF(VLOOKUP(C$7,profiel!$A$3:$F$297,2,FALSE)&gt;4,VLOOKUP($C$7,profiel!$A$3:$F$297,3,FALSE),IF(B$9="flens loodrecht op gevel",(VLOOKUP(C$7,profiel!$A$3:$F$297,6,FALSE)-2*VLOOKUP(C$7,profiel!$A$3:$F$297,4,FALSE))/2,VLOOKUP(C$7,profiel!$A$3:$F$297,4,FALSE))))/1000*Z273*D$36)</f>
        <v>0</v>
      </c>
      <c r="AB273" s="42">
        <f t="shared" si="128"/>
        <v>58466.407602217238</v>
      </c>
      <c r="AC273" s="44">
        <f t="shared" si="126"/>
        <v>11693.281520443448</v>
      </c>
      <c r="AD273" s="41">
        <f t="shared" si="127"/>
        <v>1.1263509555313431</v>
      </c>
      <c r="AE273" s="41">
        <f t="shared" ref="AE273:AE336" si="132">AE272+AD273</f>
        <v>224.10028326022555</v>
      </c>
      <c r="AF273" s="201">
        <f t="shared" ref="AF273:AF336" si="133">IF(AE273&lt;600,425+0.773*AE273-0.00169*AE273^2+0.00000222*AE273^3,IF(AE273&lt;735,666+(13002/(738-AE273)),IF(AE273&lt;900,545+(17820/(AE273-731)),650)))</f>
        <v>538.34118366125062</v>
      </c>
    </row>
    <row r="274" spans="1:32" ht="12" customHeight="1" x14ac:dyDescent="0.15">
      <c r="A274" s="202">
        <f t="shared" si="103"/>
        <v>224.10028326022555</v>
      </c>
      <c r="B274" s="54">
        <f t="shared" si="104"/>
        <v>1125</v>
      </c>
      <c r="C274" s="133">
        <f t="shared" si="129"/>
        <v>18.75</v>
      </c>
      <c r="D274" s="30">
        <f t="shared" si="130"/>
        <v>771.74704681614344</v>
      </c>
      <c r="E274" s="30">
        <f t="shared" si="131"/>
        <v>678.87608418805598</v>
      </c>
      <c r="F274" s="31">
        <f t="shared" si="105"/>
        <v>0.2391317574375825</v>
      </c>
      <c r="G274" s="30">
        <f t="shared" si="106"/>
        <v>4707.158601787185</v>
      </c>
      <c r="H274" s="34">
        <f t="shared" si="107"/>
        <v>4707.158601787185</v>
      </c>
      <c r="I274" s="33">
        <f t="shared" si="108"/>
        <v>0</v>
      </c>
      <c r="J274" s="35">
        <f t="shared" si="109"/>
        <v>0</v>
      </c>
      <c r="K274" s="60">
        <f t="shared" si="110"/>
        <v>0.22717516956570338</v>
      </c>
      <c r="L274" s="30">
        <f t="shared" si="111"/>
        <v>4726.1698053949149</v>
      </c>
      <c r="M274" s="34">
        <f t="shared" si="112"/>
        <v>4489.8613151251693</v>
      </c>
      <c r="N274" s="33">
        <f t="shared" si="113"/>
        <v>0</v>
      </c>
      <c r="O274" s="35">
        <f t="shared" si="114"/>
        <v>0</v>
      </c>
      <c r="P274" s="31">
        <f t="shared" si="115"/>
        <v>0.2391317574375825</v>
      </c>
      <c r="Q274" s="30">
        <f t="shared" si="116"/>
        <v>4707.158601787185</v>
      </c>
      <c r="R274" s="34">
        <f t="shared" si="117"/>
        <v>4707.158601787185</v>
      </c>
      <c r="S274" s="33">
        <f t="shared" si="118"/>
        <v>0</v>
      </c>
      <c r="T274" s="35">
        <f t="shared" si="119"/>
        <v>0</v>
      </c>
      <c r="U274" s="31">
        <f t="shared" si="120"/>
        <v>0</v>
      </c>
      <c r="V274" s="30" t="e">
        <f t="shared" si="121"/>
        <v>#DIV/0!</v>
      </c>
      <c r="W274" s="34" t="e">
        <f t="shared" si="122"/>
        <v>#DIV/0!</v>
      </c>
      <c r="X274" s="33">
        <f t="shared" si="123"/>
        <v>0</v>
      </c>
      <c r="Y274" s="35">
        <f t="shared" si="124"/>
        <v>0</v>
      </c>
      <c r="Z274" s="30">
        <f t="shared" si="125"/>
        <v>58552.842288140506</v>
      </c>
      <c r="AA274" s="35">
        <f>IF(C274&lt;C$13,0,(IF(VLOOKUP(C$7,profiel!$A$3:$F$297,2,FALSE)&gt;4,VLOOKUP($C$7,profiel!$A$3:$F$297,3,FALSE),IF(B$9="flens loodrecht op gevel",(VLOOKUP(C$7,profiel!$A$3:$F$297,6,FALSE)-2*VLOOKUP(C$7,profiel!$A$3:$F$297,4,FALSE))/2,VLOOKUP(C$7,profiel!$A$3:$F$297,4,FALSE))))/1000*Z274*D$36)</f>
        <v>0</v>
      </c>
      <c r="AB274" s="30">
        <f t="shared" si="128"/>
        <v>58552.842288140506</v>
      </c>
      <c r="AC274" s="35">
        <f t="shared" si="126"/>
        <v>11710.568457628102</v>
      </c>
      <c r="AD274" s="32">
        <f t="shared" si="127"/>
        <v>1.1259741655823956</v>
      </c>
      <c r="AE274" s="32">
        <f t="shared" si="132"/>
        <v>225.22625742580794</v>
      </c>
      <c r="AF274" s="204">
        <f t="shared" si="133"/>
        <v>538.7350414595162</v>
      </c>
    </row>
    <row r="275" spans="1:32" ht="12" customHeight="1" x14ac:dyDescent="0.15">
      <c r="A275" s="199">
        <f t="shared" si="103"/>
        <v>225.22625742580794</v>
      </c>
      <c r="B275" s="38">
        <f t="shared" si="104"/>
        <v>1130</v>
      </c>
      <c r="C275" s="200">
        <f t="shared" si="129"/>
        <v>18.833333333333332</v>
      </c>
      <c r="D275" s="36">
        <f t="shared" si="130"/>
        <v>772.4070989684202</v>
      </c>
      <c r="E275" s="36">
        <f t="shared" si="131"/>
        <v>678.9056591904374</v>
      </c>
      <c r="F275" s="37">
        <f t="shared" si="105"/>
        <v>0.23895693326571391</v>
      </c>
      <c r="G275" s="42">
        <f t="shared" si="106"/>
        <v>4704.7280334849384</v>
      </c>
      <c r="H275" s="43">
        <f t="shared" si="107"/>
        <v>4704.7280334849384</v>
      </c>
      <c r="I275" s="42">
        <f t="shared" si="108"/>
        <v>0</v>
      </c>
      <c r="J275" s="44">
        <f t="shared" si="109"/>
        <v>0</v>
      </c>
      <c r="K275" s="216">
        <f t="shared" si="110"/>
        <v>0.22700908660242819</v>
      </c>
      <c r="L275" s="42">
        <f t="shared" si="111"/>
        <v>4723.7103741274095</v>
      </c>
      <c r="M275" s="43">
        <f t="shared" si="112"/>
        <v>4487.5248554210393</v>
      </c>
      <c r="N275" s="42">
        <f t="shared" si="113"/>
        <v>0</v>
      </c>
      <c r="O275" s="44">
        <f t="shared" si="114"/>
        <v>0</v>
      </c>
      <c r="P275" s="37">
        <f t="shared" si="115"/>
        <v>0.23895693326571391</v>
      </c>
      <c r="Q275" s="42">
        <f t="shared" si="116"/>
        <v>4704.7280334849384</v>
      </c>
      <c r="R275" s="43">
        <f t="shared" si="117"/>
        <v>4704.7280334849384</v>
      </c>
      <c r="S275" s="42">
        <f t="shared" si="118"/>
        <v>0</v>
      </c>
      <c r="T275" s="44">
        <f t="shared" si="119"/>
        <v>0</v>
      </c>
      <c r="U275" s="37">
        <f t="shared" si="120"/>
        <v>0</v>
      </c>
      <c r="V275" s="42" t="e">
        <f t="shared" si="121"/>
        <v>#DIV/0!</v>
      </c>
      <c r="W275" s="43" t="e">
        <f t="shared" si="122"/>
        <v>#DIV/0!</v>
      </c>
      <c r="X275" s="42">
        <f t="shared" si="123"/>
        <v>0</v>
      </c>
      <c r="Y275" s="44">
        <f t="shared" si="124"/>
        <v>0</v>
      </c>
      <c r="Z275" s="42">
        <f t="shared" si="125"/>
        <v>58638.770209115391</v>
      </c>
      <c r="AA275" s="44">
        <f>IF(C275&lt;C$13,0,(IF(VLOOKUP(C$7,profiel!$A$3:$F$297,2,FALSE)&gt;4,VLOOKUP($C$7,profiel!$A$3:$F$297,3,FALSE),IF(B$9="flens loodrecht op gevel",(VLOOKUP(C$7,profiel!$A$3:$F$297,6,FALSE)-2*VLOOKUP(C$7,profiel!$A$3:$F$297,4,FALSE))/2,VLOOKUP(C$7,profiel!$A$3:$F$297,4,FALSE))))/1000*Z275*D$36)</f>
        <v>0</v>
      </c>
      <c r="AB275" s="42">
        <f t="shared" si="128"/>
        <v>58638.770209115391</v>
      </c>
      <c r="AC275" s="44">
        <f t="shared" si="126"/>
        <v>11727.75404182308</v>
      </c>
      <c r="AD275" s="41">
        <f t="shared" si="127"/>
        <v>1.1255897211020753</v>
      </c>
      <c r="AE275" s="41">
        <f t="shared" si="132"/>
        <v>226.35184714691002</v>
      </c>
      <c r="AF275" s="201">
        <f t="shared" si="133"/>
        <v>539.12828327301929</v>
      </c>
    </row>
    <row r="276" spans="1:32" ht="12" customHeight="1" x14ac:dyDescent="0.15">
      <c r="A276" s="202">
        <f t="shared" si="103"/>
        <v>226.35184714691002</v>
      </c>
      <c r="B276" s="54">
        <f t="shared" si="104"/>
        <v>1135</v>
      </c>
      <c r="C276" s="133">
        <f t="shared" si="129"/>
        <v>18.916666666666668</v>
      </c>
      <c r="D276" s="30">
        <f t="shared" si="130"/>
        <v>773.06425614581474</v>
      </c>
      <c r="E276" s="30">
        <f t="shared" si="131"/>
        <v>678.93445594879336</v>
      </c>
      <c r="F276" s="31">
        <f t="shared" si="105"/>
        <v>0.23878263735006267</v>
      </c>
      <c r="G276" s="30">
        <f t="shared" si="106"/>
        <v>4702.2588059766595</v>
      </c>
      <c r="H276" s="34">
        <f t="shared" si="107"/>
        <v>4702.2588059766604</v>
      </c>
      <c r="I276" s="33">
        <f t="shared" si="108"/>
        <v>0</v>
      </c>
      <c r="J276" s="35">
        <f t="shared" si="109"/>
        <v>0</v>
      </c>
      <c r="K276" s="60">
        <f t="shared" si="110"/>
        <v>0.22684350548255955</v>
      </c>
      <c r="L276" s="30">
        <f t="shared" si="111"/>
        <v>4721.2122608960299</v>
      </c>
      <c r="M276" s="34">
        <f t="shared" si="112"/>
        <v>4485.1516478512285</v>
      </c>
      <c r="N276" s="33">
        <f t="shared" si="113"/>
        <v>0</v>
      </c>
      <c r="O276" s="35">
        <f t="shared" si="114"/>
        <v>0</v>
      </c>
      <c r="P276" s="31">
        <f t="shared" si="115"/>
        <v>0.23878263735006267</v>
      </c>
      <c r="Q276" s="30">
        <f t="shared" si="116"/>
        <v>4702.2588059766595</v>
      </c>
      <c r="R276" s="34">
        <f t="shared" si="117"/>
        <v>4702.2588059766604</v>
      </c>
      <c r="S276" s="33">
        <f t="shared" si="118"/>
        <v>0</v>
      </c>
      <c r="T276" s="35">
        <f t="shared" si="119"/>
        <v>0</v>
      </c>
      <c r="U276" s="31">
        <f t="shared" si="120"/>
        <v>0</v>
      </c>
      <c r="V276" s="30" t="e">
        <f t="shared" si="121"/>
        <v>#DIV/0!</v>
      </c>
      <c r="W276" s="34" t="e">
        <f t="shared" si="122"/>
        <v>#DIV/0!</v>
      </c>
      <c r="X276" s="33">
        <f t="shared" si="123"/>
        <v>0</v>
      </c>
      <c r="Y276" s="35">
        <f t="shared" si="124"/>
        <v>0</v>
      </c>
      <c r="Z276" s="30">
        <f t="shared" si="125"/>
        <v>58724.193755326894</v>
      </c>
      <c r="AA276" s="35">
        <f>IF(C276&lt;C$13,0,(IF(VLOOKUP(C$7,profiel!$A$3:$F$297,2,FALSE)&gt;4,VLOOKUP($C$7,profiel!$A$3:$F$297,3,FALSE),IF(B$9="flens loodrecht op gevel",(VLOOKUP(C$7,profiel!$A$3:$F$297,6,FALSE)-2*VLOOKUP(C$7,profiel!$A$3:$F$297,4,FALSE))/2,VLOOKUP(C$7,profiel!$A$3:$F$297,4,FALSE))))/1000*Z276*D$36)</f>
        <v>0</v>
      </c>
      <c r="AB276" s="30">
        <f t="shared" si="128"/>
        <v>58724.193755326894</v>
      </c>
      <c r="AC276" s="35">
        <f t="shared" si="126"/>
        <v>11744.838751065379</v>
      </c>
      <c r="AD276" s="32">
        <f t="shared" si="127"/>
        <v>1.1251976893394908</v>
      </c>
      <c r="AE276" s="32">
        <f t="shared" si="132"/>
        <v>227.47704483624952</v>
      </c>
      <c r="AF276" s="204">
        <f t="shared" si="133"/>
        <v>539.52092593445343</v>
      </c>
    </row>
    <row r="277" spans="1:32" ht="12" customHeight="1" x14ac:dyDescent="0.15">
      <c r="A277" s="199">
        <f t="shared" si="103"/>
        <v>227.47704483624952</v>
      </c>
      <c r="B277" s="38">
        <f t="shared" si="104"/>
        <v>1140</v>
      </c>
      <c r="C277" s="200">
        <f t="shared" si="129"/>
        <v>19</v>
      </c>
      <c r="D277" s="36">
        <f t="shared" si="130"/>
        <v>773.7185436320716</v>
      </c>
      <c r="E277" s="36">
        <f t="shared" si="131"/>
        <v>678.96249494203198</v>
      </c>
      <c r="F277" s="37">
        <f t="shared" si="105"/>
        <v>0.2386088604941029</v>
      </c>
      <c r="G277" s="42">
        <f t="shared" si="106"/>
        <v>4699.7514215953206</v>
      </c>
      <c r="H277" s="43">
        <f t="shared" si="107"/>
        <v>4699.7514215953206</v>
      </c>
      <c r="I277" s="42">
        <f t="shared" si="108"/>
        <v>0</v>
      </c>
      <c r="J277" s="44">
        <f t="shared" si="109"/>
        <v>0</v>
      </c>
      <c r="K277" s="216">
        <f t="shared" si="110"/>
        <v>0.22667841746939776</v>
      </c>
      <c r="L277" s="42">
        <f t="shared" si="111"/>
        <v>4718.6759684972903</v>
      </c>
      <c r="M277" s="43">
        <f t="shared" si="112"/>
        <v>4482.7421700724262</v>
      </c>
      <c r="N277" s="42">
        <f t="shared" si="113"/>
        <v>0</v>
      </c>
      <c r="O277" s="44">
        <f t="shared" si="114"/>
        <v>0</v>
      </c>
      <c r="P277" s="37">
        <f t="shared" si="115"/>
        <v>0.2386088604941029</v>
      </c>
      <c r="Q277" s="42">
        <f t="shared" si="116"/>
        <v>4699.7514215953206</v>
      </c>
      <c r="R277" s="43">
        <f t="shared" si="117"/>
        <v>4699.7514215953206</v>
      </c>
      <c r="S277" s="42">
        <f t="shared" si="118"/>
        <v>0</v>
      </c>
      <c r="T277" s="44">
        <f t="shared" si="119"/>
        <v>0</v>
      </c>
      <c r="U277" s="37">
        <f t="shared" si="120"/>
        <v>0</v>
      </c>
      <c r="V277" s="42" t="e">
        <f t="shared" si="121"/>
        <v>#DIV/0!</v>
      </c>
      <c r="W277" s="43" t="e">
        <f t="shared" si="122"/>
        <v>#DIV/0!</v>
      </c>
      <c r="X277" s="42">
        <f t="shared" si="123"/>
        <v>0</v>
      </c>
      <c r="Y277" s="44">
        <f t="shared" si="124"/>
        <v>0</v>
      </c>
      <c r="Z277" s="42">
        <f t="shared" si="125"/>
        <v>58809.11528921729</v>
      </c>
      <c r="AA277" s="44">
        <f>IF(C277&lt;C$13,0,(IF(VLOOKUP(C$7,profiel!$A$3:$F$297,2,FALSE)&gt;4,VLOOKUP($C$7,profiel!$A$3:$F$297,3,FALSE),IF(B$9="flens loodrecht op gevel",(VLOOKUP(C$7,profiel!$A$3:$F$297,6,FALSE)-2*VLOOKUP(C$7,profiel!$A$3:$F$297,4,FALSE))/2,VLOOKUP(C$7,profiel!$A$3:$F$297,4,FALSE))))/1000*Z277*D$36)</f>
        <v>0</v>
      </c>
      <c r="AB277" s="42">
        <f t="shared" si="128"/>
        <v>58809.11528921729</v>
      </c>
      <c r="AC277" s="44">
        <f t="shared" si="126"/>
        <v>11761.823057843458</v>
      </c>
      <c r="AD277" s="41">
        <f t="shared" si="127"/>
        <v>1.1247981361911645</v>
      </c>
      <c r="AE277" s="41">
        <f t="shared" si="132"/>
        <v>228.60184297244069</v>
      </c>
      <c r="AF277" s="201">
        <f t="shared" si="133"/>
        <v>539.91298627208528</v>
      </c>
    </row>
    <row r="278" spans="1:32" ht="12" customHeight="1" x14ac:dyDescent="0.15">
      <c r="A278" s="202">
        <f t="shared" si="103"/>
        <v>228.60184297244069</v>
      </c>
      <c r="B278" s="54">
        <f t="shared" si="104"/>
        <v>1145</v>
      </c>
      <c r="C278" s="133">
        <f t="shared" si="129"/>
        <v>19.083333333333332</v>
      </c>
      <c r="D278" s="30">
        <f t="shared" si="130"/>
        <v>774.36998638114505</v>
      </c>
      <c r="E278" s="30">
        <f t="shared" si="131"/>
        <v>678.98979611017478</v>
      </c>
      <c r="F278" s="31">
        <f t="shared" si="105"/>
        <v>0.23843559355519631</v>
      </c>
      <c r="G278" s="30">
        <f t="shared" si="106"/>
        <v>4697.2063757434416</v>
      </c>
      <c r="H278" s="34">
        <f t="shared" si="107"/>
        <v>4697.2063757434425</v>
      </c>
      <c r="I278" s="33">
        <f t="shared" si="108"/>
        <v>0</v>
      </c>
      <c r="J278" s="35">
        <f t="shared" si="109"/>
        <v>0</v>
      </c>
      <c r="K278" s="60">
        <f t="shared" si="110"/>
        <v>0.22651381387743649</v>
      </c>
      <c r="L278" s="30">
        <f t="shared" si="111"/>
        <v>4716.1019927876323</v>
      </c>
      <c r="M278" s="34">
        <f t="shared" si="112"/>
        <v>4480.296893148251</v>
      </c>
      <c r="N278" s="33">
        <f t="shared" si="113"/>
        <v>0</v>
      </c>
      <c r="O278" s="35">
        <f t="shared" si="114"/>
        <v>0</v>
      </c>
      <c r="P278" s="31">
        <f t="shared" si="115"/>
        <v>0.23843559355519631</v>
      </c>
      <c r="Q278" s="30">
        <f t="shared" si="116"/>
        <v>4697.2063757434416</v>
      </c>
      <c r="R278" s="34">
        <f t="shared" si="117"/>
        <v>4697.2063757434425</v>
      </c>
      <c r="S278" s="33">
        <f t="shared" si="118"/>
        <v>0</v>
      </c>
      <c r="T278" s="35">
        <f t="shared" si="119"/>
        <v>0</v>
      </c>
      <c r="U278" s="31">
        <f t="shared" si="120"/>
        <v>0</v>
      </c>
      <c r="V278" s="30" t="e">
        <f t="shared" si="121"/>
        <v>#DIV/0!</v>
      </c>
      <c r="W278" s="34" t="e">
        <f t="shared" si="122"/>
        <v>#DIV/0!</v>
      </c>
      <c r="X278" s="33">
        <f t="shared" si="123"/>
        <v>0</v>
      </c>
      <c r="Y278" s="35">
        <f t="shared" si="124"/>
        <v>0</v>
      </c>
      <c r="Z278" s="30">
        <f t="shared" si="125"/>
        <v>58893.537145988084</v>
      </c>
      <c r="AA278" s="35">
        <f>IF(C278&lt;C$13,0,(IF(VLOOKUP(C$7,profiel!$A$3:$F$297,2,FALSE)&gt;4,VLOOKUP($C$7,profiel!$A$3:$F$297,3,FALSE),IF(B$9="flens loodrecht op gevel",(VLOOKUP(C$7,profiel!$A$3:$F$297,6,FALSE)-2*VLOOKUP(C$7,profiel!$A$3:$F$297,4,FALSE))/2,VLOOKUP(C$7,profiel!$A$3:$F$297,4,FALSE))))/1000*Z278*D$36)</f>
        <v>0</v>
      </c>
      <c r="AB278" s="30">
        <f t="shared" si="128"/>
        <v>58893.537145988084</v>
      </c>
      <c r="AC278" s="35">
        <f t="shared" si="126"/>
        <v>11778.707429197617</v>
      </c>
      <c r="AD278" s="32">
        <f t="shared" si="127"/>
        <v>1.1243911262349853</v>
      </c>
      <c r="AE278" s="32">
        <f t="shared" si="132"/>
        <v>229.72623409867569</v>
      </c>
      <c r="AF278" s="204">
        <f t="shared" si="133"/>
        <v>540.3044811079194</v>
      </c>
    </row>
    <row r="279" spans="1:32" ht="12" customHeight="1" x14ac:dyDescent="0.15">
      <c r="A279" s="199">
        <f t="shared" si="103"/>
        <v>229.72623409867569</v>
      </c>
      <c r="B279" s="38">
        <f t="shared" si="104"/>
        <v>1150</v>
      </c>
      <c r="C279" s="200">
        <f t="shared" si="129"/>
        <v>19.166666666666668</v>
      </c>
      <c r="D279" s="36">
        <f t="shared" si="130"/>
        <v>775.01860902291025</v>
      </c>
      <c r="E279" s="36">
        <f t="shared" si="131"/>
        <v>679.01637886853609</v>
      </c>
      <c r="F279" s="37">
        <f t="shared" si="105"/>
        <v>0.23826282744493846</v>
      </c>
      <c r="G279" s="42">
        <f t="shared" si="106"/>
        <v>4694.6241570251723</v>
      </c>
      <c r="H279" s="43">
        <f t="shared" si="107"/>
        <v>4694.6241570251723</v>
      </c>
      <c r="I279" s="42">
        <f t="shared" si="108"/>
        <v>0</v>
      </c>
      <c r="J279" s="44">
        <f t="shared" si="109"/>
        <v>0</v>
      </c>
      <c r="K279" s="216">
        <f t="shared" si="110"/>
        <v>0.22634968607269151</v>
      </c>
      <c r="L279" s="42">
        <f t="shared" si="111"/>
        <v>4713.4908228158338</v>
      </c>
      <c r="M279" s="43">
        <f t="shared" si="112"/>
        <v>4477.8162816750419</v>
      </c>
      <c r="N279" s="42">
        <f t="shared" si="113"/>
        <v>0</v>
      </c>
      <c r="O279" s="44">
        <f t="shared" si="114"/>
        <v>0</v>
      </c>
      <c r="P279" s="37">
        <f t="shared" si="115"/>
        <v>0.23826282744493846</v>
      </c>
      <c r="Q279" s="42">
        <f t="shared" si="116"/>
        <v>4694.6241570251723</v>
      </c>
      <c r="R279" s="43">
        <f t="shared" si="117"/>
        <v>4694.6241570251723</v>
      </c>
      <c r="S279" s="42">
        <f t="shared" si="118"/>
        <v>0</v>
      </c>
      <c r="T279" s="44">
        <f t="shared" si="119"/>
        <v>0</v>
      </c>
      <c r="U279" s="37">
        <f t="shared" si="120"/>
        <v>0</v>
      </c>
      <c r="V279" s="42" t="e">
        <f t="shared" si="121"/>
        <v>#DIV/0!</v>
      </c>
      <c r="W279" s="43" t="e">
        <f t="shared" si="122"/>
        <v>#DIV/0!</v>
      </c>
      <c r="X279" s="42">
        <f t="shared" si="123"/>
        <v>0</v>
      </c>
      <c r="Y279" s="44">
        <f t="shared" si="124"/>
        <v>0</v>
      </c>
      <c r="Z279" s="42">
        <f t="shared" si="125"/>
        <v>58977.461634091633</v>
      </c>
      <c r="AA279" s="44">
        <f>IF(C279&lt;C$13,0,(IF(VLOOKUP(C$7,profiel!$A$3:$F$297,2,FALSE)&gt;4,VLOOKUP($C$7,profiel!$A$3:$F$297,3,FALSE),IF(B$9="flens loodrecht op gevel",(VLOOKUP(C$7,profiel!$A$3:$F$297,6,FALSE)-2*VLOOKUP(C$7,profiel!$A$3:$F$297,4,FALSE))/2,VLOOKUP(C$7,profiel!$A$3:$F$297,4,FALSE))))/1000*Z279*D$36)</f>
        <v>0</v>
      </c>
      <c r="AB279" s="42">
        <f t="shared" si="128"/>
        <v>58977.461634091633</v>
      </c>
      <c r="AC279" s="44">
        <f t="shared" si="126"/>
        <v>11795.492326818328</v>
      </c>
      <c r="AD279" s="41">
        <f t="shared" si="127"/>
        <v>1.1239767227632249</v>
      </c>
      <c r="AE279" s="41">
        <f t="shared" si="132"/>
        <v>230.85021082143891</v>
      </c>
      <c r="AF279" s="201">
        <f t="shared" si="133"/>
        <v>540.69542725589702</v>
      </c>
    </row>
    <row r="280" spans="1:32" ht="12" customHeight="1" x14ac:dyDescent="0.15">
      <c r="A280" s="202">
        <f t="shared" si="103"/>
        <v>230.85021082143891</v>
      </c>
      <c r="B280" s="54">
        <f t="shared" si="104"/>
        <v>1155</v>
      </c>
      <c r="C280" s="133">
        <f t="shared" si="129"/>
        <v>19.25</v>
      </c>
      <c r="D280" s="30">
        <f t="shared" si="130"/>
        <v>775.6644358687505</v>
      </c>
      <c r="E280" s="30">
        <f t="shared" si="131"/>
        <v>679.04226212153094</v>
      </c>
      <c r="F280" s="31">
        <f t="shared" si="105"/>
        <v>0.23809055312949146</v>
      </c>
      <c r="G280" s="30">
        <f t="shared" si="106"/>
        <v>4692.0052473761925</v>
      </c>
      <c r="H280" s="34">
        <f t="shared" si="107"/>
        <v>4692.0052473761925</v>
      </c>
      <c r="I280" s="33">
        <f t="shared" si="108"/>
        <v>0</v>
      </c>
      <c r="J280" s="35">
        <f t="shared" si="109"/>
        <v>0</v>
      </c>
      <c r="K280" s="60">
        <f t="shared" si="110"/>
        <v>0.22618602547301689</v>
      </c>
      <c r="L280" s="30">
        <f t="shared" si="111"/>
        <v>4710.8429409531491</v>
      </c>
      <c r="M280" s="34">
        <f t="shared" si="112"/>
        <v>4475.3007939054914</v>
      </c>
      <c r="N280" s="33">
        <f t="shared" si="113"/>
        <v>0</v>
      </c>
      <c r="O280" s="35">
        <f t="shared" si="114"/>
        <v>0</v>
      </c>
      <c r="P280" s="31">
        <f t="shared" si="115"/>
        <v>0.23809055312949146</v>
      </c>
      <c r="Q280" s="30">
        <f t="shared" si="116"/>
        <v>4692.0052473761925</v>
      </c>
      <c r="R280" s="34">
        <f t="shared" si="117"/>
        <v>4692.0052473761925</v>
      </c>
      <c r="S280" s="33">
        <f t="shared" si="118"/>
        <v>0</v>
      </c>
      <c r="T280" s="35">
        <f t="shared" si="119"/>
        <v>0</v>
      </c>
      <c r="U280" s="31">
        <f t="shared" si="120"/>
        <v>0</v>
      </c>
      <c r="V280" s="30" t="e">
        <f t="shared" si="121"/>
        <v>#DIV/0!</v>
      </c>
      <c r="W280" s="34" t="e">
        <f t="shared" si="122"/>
        <v>#DIV/0!</v>
      </c>
      <c r="X280" s="33">
        <f t="shared" si="123"/>
        <v>0</v>
      </c>
      <c r="Y280" s="35">
        <f t="shared" si="124"/>
        <v>0</v>
      </c>
      <c r="Z280" s="30">
        <f t="shared" si="125"/>
        <v>59060.891035713867</v>
      </c>
      <c r="AA280" s="35">
        <f>IF(C280&lt;C$13,0,(IF(VLOOKUP(C$7,profiel!$A$3:$F$297,2,FALSE)&gt;4,VLOOKUP($C$7,profiel!$A$3:$F$297,3,FALSE),IF(B$9="flens loodrecht op gevel",(VLOOKUP(C$7,profiel!$A$3:$F$297,6,FALSE)-2*VLOOKUP(C$7,profiel!$A$3:$F$297,4,FALSE))/2,VLOOKUP(C$7,profiel!$A$3:$F$297,4,FALSE))))/1000*Z280*D$36)</f>
        <v>0</v>
      </c>
      <c r="AB280" s="30">
        <f t="shared" si="128"/>
        <v>59060.891035713867</v>
      </c>
      <c r="AC280" s="35">
        <f t="shared" si="126"/>
        <v>11812.178207142771</v>
      </c>
      <c r="AD280" s="32">
        <f t="shared" si="127"/>
        <v>1.1235549878149091</v>
      </c>
      <c r="AE280" s="32">
        <f t="shared" si="132"/>
        <v>231.97376580925382</v>
      </c>
      <c r="AF280" s="204">
        <f t="shared" si="133"/>
        <v>541.08584152012656</v>
      </c>
    </row>
    <row r="281" spans="1:32" ht="12" customHeight="1" x14ac:dyDescent="0.15">
      <c r="A281" s="199">
        <f t="shared" si="103"/>
        <v>231.97376580925382</v>
      </c>
      <c r="B281" s="38">
        <f t="shared" si="104"/>
        <v>1160</v>
      </c>
      <c r="C281" s="200">
        <f t="shared" si="129"/>
        <v>19.333333333333332</v>
      </c>
      <c r="D281" s="36">
        <f t="shared" si="130"/>
        <v>776.30749091702512</v>
      </c>
      <c r="E281" s="36">
        <f t="shared" si="131"/>
        <v>679.06746427611893</v>
      </c>
      <c r="F281" s="37">
        <f t="shared" si="105"/>
        <v>0.23791876162990439</v>
      </c>
      <c r="G281" s="42">
        <f t="shared" si="106"/>
        <v>4689.3501221896977</v>
      </c>
      <c r="H281" s="43">
        <f t="shared" si="107"/>
        <v>4689.3501221896977</v>
      </c>
      <c r="I281" s="42">
        <f t="shared" si="108"/>
        <v>0</v>
      </c>
      <c r="J281" s="44">
        <f t="shared" si="109"/>
        <v>0</v>
      </c>
      <c r="K281" s="216">
        <f t="shared" si="110"/>
        <v>0.22602282354840916</v>
      </c>
      <c r="L281" s="42">
        <f t="shared" si="111"/>
        <v>4708.1588230195966</v>
      </c>
      <c r="M281" s="43">
        <f t="shared" si="112"/>
        <v>4472.7508818686165</v>
      </c>
      <c r="N281" s="42">
        <f t="shared" si="113"/>
        <v>0</v>
      </c>
      <c r="O281" s="44">
        <f t="shared" si="114"/>
        <v>0</v>
      </c>
      <c r="P281" s="37">
        <f t="shared" si="115"/>
        <v>0.23791876162990439</v>
      </c>
      <c r="Q281" s="42">
        <f t="shared" si="116"/>
        <v>4689.3501221896977</v>
      </c>
      <c r="R281" s="43">
        <f t="shared" si="117"/>
        <v>4689.3501221896977</v>
      </c>
      <c r="S281" s="42">
        <f t="shared" si="118"/>
        <v>0</v>
      </c>
      <c r="T281" s="44">
        <f t="shared" si="119"/>
        <v>0</v>
      </c>
      <c r="U281" s="37">
        <f t="shared" si="120"/>
        <v>0</v>
      </c>
      <c r="V281" s="42" t="e">
        <f t="shared" si="121"/>
        <v>#DIV/0!</v>
      </c>
      <c r="W281" s="43" t="e">
        <f t="shared" si="122"/>
        <v>#DIV/0!</v>
      </c>
      <c r="X281" s="42">
        <f t="shared" si="123"/>
        <v>0</v>
      </c>
      <c r="Y281" s="44">
        <f t="shared" si="124"/>
        <v>0</v>
      </c>
      <c r="Z281" s="42">
        <f t="shared" si="125"/>
        <v>59143.82760724808</v>
      </c>
      <c r="AA281" s="44">
        <f>IF(C281&lt;C$13,0,(IF(VLOOKUP(C$7,profiel!$A$3:$F$297,2,FALSE)&gt;4,VLOOKUP($C$7,profiel!$A$3:$F$297,3,FALSE),IF(B$9="flens loodrecht op gevel",(VLOOKUP(C$7,profiel!$A$3:$F$297,6,FALSE)-2*VLOOKUP(C$7,profiel!$A$3:$F$297,4,FALSE))/2,VLOOKUP(C$7,profiel!$A$3:$F$297,4,FALSE))))/1000*Z281*D$36)</f>
        <v>0</v>
      </c>
      <c r="AB281" s="42">
        <f t="shared" si="128"/>
        <v>59143.82760724808</v>
      </c>
      <c r="AC281" s="44">
        <f t="shared" si="126"/>
        <v>11828.765521449615</v>
      </c>
      <c r="AD281" s="41">
        <f t="shared" si="127"/>
        <v>1.1231259822073298</v>
      </c>
      <c r="AE281" s="41">
        <f t="shared" si="132"/>
        <v>233.09689179146116</v>
      </c>
      <c r="AF281" s="201">
        <f t="shared" si="133"/>
        <v>541.47574069314726</v>
      </c>
    </row>
    <row r="282" spans="1:32" ht="12" customHeight="1" x14ac:dyDescent="0.15">
      <c r="A282" s="202">
        <f t="shared" si="103"/>
        <v>233.09689179146116</v>
      </c>
      <c r="B282" s="54">
        <f t="shared" si="104"/>
        <v>1165</v>
      </c>
      <c r="C282" s="133">
        <f t="shared" si="129"/>
        <v>19.416666666666668</v>
      </c>
      <c r="D282" s="30">
        <f t="shared" si="130"/>
        <v>776.94779785842013</v>
      </c>
      <c r="E282" s="30">
        <f t="shared" si="131"/>
        <v>679.09200325489428</v>
      </c>
      <c r="F282" s="31">
        <f t="shared" si="105"/>
        <v>0.23774744402242146</v>
      </c>
      <c r="G282" s="30">
        <f t="shared" si="106"/>
        <v>4686.6592504399268</v>
      </c>
      <c r="H282" s="34">
        <f t="shared" si="107"/>
        <v>4686.6592504399268</v>
      </c>
      <c r="I282" s="33">
        <f t="shared" si="108"/>
        <v>0</v>
      </c>
      <c r="J282" s="35">
        <f t="shared" si="109"/>
        <v>0</v>
      </c>
      <c r="K282" s="60">
        <f t="shared" si="110"/>
        <v>0.22586007182130038</v>
      </c>
      <c r="L282" s="30">
        <f t="shared" si="111"/>
        <v>4705.4389384077485</v>
      </c>
      <c r="M282" s="34">
        <f t="shared" si="112"/>
        <v>4470.166991487361</v>
      </c>
      <c r="N282" s="33">
        <f t="shared" si="113"/>
        <v>0</v>
      </c>
      <c r="O282" s="35">
        <f t="shared" si="114"/>
        <v>0</v>
      </c>
      <c r="P282" s="31">
        <f t="shared" si="115"/>
        <v>0.23774744402242146</v>
      </c>
      <c r="Q282" s="30">
        <f t="shared" si="116"/>
        <v>4686.6592504399268</v>
      </c>
      <c r="R282" s="34">
        <f t="shared" si="117"/>
        <v>4686.6592504399268</v>
      </c>
      <c r="S282" s="33">
        <f t="shared" si="118"/>
        <v>0</v>
      </c>
      <c r="T282" s="35">
        <f t="shared" si="119"/>
        <v>0</v>
      </c>
      <c r="U282" s="31">
        <f t="shared" si="120"/>
        <v>0</v>
      </c>
      <c r="V282" s="30" t="e">
        <f t="shared" si="121"/>
        <v>#DIV/0!</v>
      </c>
      <c r="W282" s="34" t="e">
        <f t="shared" si="122"/>
        <v>#DIV/0!</v>
      </c>
      <c r="X282" s="33">
        <f t="shared" si="123"/>
        <v>0</v>
      </c>
      <c r="Y282" s="35">
        <f t="shared" si="124"/>
        <v>0</v>
      </c>
      <c r="Z282" s="30">
        <f t="shared" si="125"/>
        <v>59226.273579759087</v>
      </c>
      <c r="AA282" s="35">
        <f>IF(C282&lt;C$13,0,(IF(VLOOKUP(C$7,profiel!$A$3:$F$297,2,FALSE)&gt;4,VLOOKUP($C$7,profiel!$A$3:$F$297,3,FALSE),IF(B$9="flens loodrecht op gevel",(VLOOKUP(C$7,profiel!$A$3:$F$297,6,FALSE)-2*VLOOKUP(C$7,profiel!$A$3:$F$297,4,FALSE))/2,VLOOKUP(C$7,profiel!$A$3:$F$297,4,FALSE))))/1000*Z282*D$36)</f>
        <v>0</v>
      </c>
      <c r="AB282" s="30">
        <f t="shared" si="128"/>
        <v>59226.273579759087</v>
      </c>
      <c r="AC282" s="35">
        <f t="shared" si="126"/>
        <v>11845.254715951816</v>
      </c>
      <c r="AD282" s="32">
        <f t="shared" si="127"/>
        <v>1.1226897655668855</v>
      </c>
      <c r="AE282" s="32">
        <f t="shared" si="132"/>
        <v>234.21958155702805</v>
      </c>
      <c r="AF282" s="204">
        <f t="shared" si="133"/>
        <v>541.8651415542231</v>
      </c>
    </row>
    <row r="283" spans="1:32" ht="12" customHeight="1" x14ac:dyDescent="0.15">
      <c r="A283" s="199">
        <f t="shared" si="103"/>
        <v>234.21958155702805</v>
      </c>
      <c r="B283" s="38">
        <f t="shared" si="104"/>
        <v>1170</v>
      </c>
      <c r="C283" s="200">
        <f t="shared" si="129"/>
        <v>19.5</v>
      </c>
      <c r="D283" s="36">
        <f t="shared" si="130"/>
        <v>777.58538008118558</v>
      </c>
      <c r="E283" s="36">
        <f t="shared" si="131"/>
        <v>679.11589650883161</v>
      </c>
      <c r="F283" s="37">
        <f t="shared" si="105"/>
        <v>0.23757659143877791</v>
      </c>
      <c r="G283" s="42">
        <f t="shared" si="106"/>
        <v>4683.9330948022771</v>
      </c>
      <c r="H283" s="43">
        <f t="shared" si="107"/>
        <v>4683.9330948022771</v>
      </c>
      <c r="I283" s="42">
        <f t="shared" si="108"/>
        <v>0</v>
      </c>
      <c r="J283" s="44">
        <f t="shared" si="109"/>
        <v>0</v>
      </c>
      <c r="K283" s="216">
        <f t="shared" si="110"/>
        <v>0.22569776186683901</v>
      </c>
      <c r="L283" s="42">
        <f t="shared" si="111"/>
        <v>4702.6837502031085</v>
      </c>
      <c r="M283" s="43">
        <f t="shared" si="112"/>
        <v>4467.5495626929533</v>
      </c>
      <c r="N283" s="42">
        <f t="shared" si="113"/>
        <v>0</v>
      </c>
      <c r="O283" s="44">
        <f t="shared" si="114"/>
        <v>0</v>
      </c>
      <c r="P283" s="37">
        <f t="shared" si="115"/>
        <v>0.23757659143877791</v>
      </c>
      <c r="Q283" s="42">
        <f t="shared" si="116"/>
        <v>4683.9330948022771</v>
      </c>
      <c r="R283" s="43">
        <f t="shared" si="117"/>
        <v>4683.9330948022771</v>
      </c>
      <c r="S283" s="42">
        <f t="shared" si="118"/>
        <v>0</v>
      </c>
      <c r="T283" s="44">
        <f t="shared" si="119"/>
        <v>0</v>
      </c>
      <c r="U283" s="37">
        <f t="shared" si="120"/>
        <v>0</v>
      </c>
      <c r="V283" s="42" t="e">
        <f t="shared" si="121"/>
        <v>#DIV/0!</v>
      </c>
      <c r="W283" s="43" t="e">
        <f t="shared" si="122"/>
        <v>#DIV/0!</v>
      </c>
      <c r="X283" s="42">
        <f t="shared" si="123"/>
        <v>0</v>
      </c>
      <c r="Y283" s="44">
        <f t="shared" si="124"/>
        <v>0</v>
      </c>
      <c r="Z283" s="42">
        <f t="shared" si="125"/>
        <v>59308.231159439434</v>
      </c>
      <c r="AA283" s="44">
        <f>IF(C283&lt;C$13,0,(IF(VLOOKUP(C$7,profiel!$A$3:$F$297,2,FALSE)&gt;4,VLOOKUP($C$7,profiel!$A$3:$F$297,3,FALSE),IF(B$9="flens loodrecht op gevel",(VLOOKUP(C$7,profiel!$A$3:$F$297,6,FALSE)-2*VLOOKUP(C$7,profiel!$A$3:$F$297,4,FALSE))/2,VLOOKUP(C$7,profiel!$A$3:$F$297,4,FALSE))))/1000*Z283*D$36)</f>
        <v>0</v>
      </c>
      <c r="AB283" s="42">
        <f t="shared" si="128"/>
        <v>59308.231159439434</v>
      </c>
      <c r="AC283" s="44">
        <f t="shared" si="126"/>
        <v>11861.646231887888</v>
      </c>
      <c r="AD283" s="41">
        <f t="shared" si="127"/>
        <v>1.122246396359148</v>
      </c>
      <c r="AE283" s="41">
        <f t="shared" si="132"/>
        <v>235.3418279533872</v>
      </c>
      <c r="AF283" s="201">
        <f t="shared" si="133"/>
        <v>542.25406086766736</v>
      </c>
    </row>
    <row r="284" spans="1:32" ht="12" customHeight="1" x14ac:dyDescent="0.15">
      <c r="A284" s="202">
        <f t="shared" si="103"/>
        <v>235.3418279533872</v>
      </c>
      <c r="B284" s="54">
        <f t="shared" si="104"/>
        <v>1175</v>
      </c>
      <c r="C284" s="133">
        <f t="shared" si="129"/>
        <v>19.583333333333332</v>
      </c>
      <c r="D284" s="30">
        <f t="shared" si="130"/>
        <v>778.22026067626143</v>
      </c>
      <c r="E284" s="30">
        <f t="shared" si="131"/>
        <v>679.13916102969597</v>
      </c>
      <c r="F284" s="31">
        <f t="shared" si="105"/>
        <v>0.23740619506648525</v>
      </c>
      <c r="G284" s="30">
        <f t="shared" si="106"/>
        <v>4681.1721117710913</v>
      </c>
      <c r="H284" s="34">
        <f t="shared" si="107"/>
        <v>4681.1721117710913</v>
      </c>
      <c r="I284" s="33">
        <f t="shared" si="108"/>
        <v>0</v>
      </c>
      <c r="J284" s="35">
        <f t="shared" si="109"/>
        <v>0</v>
      </c>
      <c r="K284" s="60">
        <f t="shared" si="110"/>
        <v>0.22553588531316099</v>
      </c>
      <c r="L284" s="30">
        <f t="shared" si="111"/>
        <v>4699.8937153021643</v>
      </c>
      <c r="M284" s="34">
        <f t="shared" si="112"/>
        <v>4464.8990295370559</v>
      </c>
      <c r="N284" s="33">
        <f t="shared" si="113"/>
        <v>0</v>
      </c>
      <c r="O284" s="35">
        <f t="shared" si="114"/>
        <v>0</v>
      </c>
      <c r="P284" s="31">
        <f t="shared" si="115"/>
        <v>0.23740619506648525</v>
      </c>
      <c r="Q284" s="30">
        <f t="shared" si="116"/>
        <v>4681.1721117710913</v>
      </c>
      <c r="R284" s="34">
        <f t="shared" si="117"/>
        <v>4681.1721117710913</v>
      </c>
      <c r="S284" s="33">
        <f t="shared" si="118"/>
        <v>0</v>
      </c>
      <c r="T284" s="35">
        <f t="shared" si="119"/>
        <v>0</v>
      </c>
      <c r="U284" s="31">
        <f t="shared" si="120"/>
        <v>0</v>
      </c>
      <c r="V284" s="30" t="e">
        <f t="shared" si="121"/>
        <v>#DIV/0!</v>
      </c>
      <c r="W284" s="34" t="e">
        <f t="shared" si="122"/>
        <v>#DIV/0!</v>
      </c>
      <c r="X284" s="33">
        <f t="shared" si="123"/>
        <v>0</v>
      </c>
      <c r="Y284" s="35">
        <f t="shared" si="124"/>
        <v>0</v>
      </c>
      <c r="Z284" s="30">
        <f t="shared" si="125"/>
        <v>59389.702528056587</v>
      </c>
      <c r="AA284" s="35">
        <f>IF(C284&lt;C$13,0,(IF(VLOOKUP(C$7,profiel!$A$3:$F$297,2,FALSE)&gt;4,VLOOKUP($C$7,profiel!$A$3:$F$297,3,FALSE),IF(B$9="flens loodrecht op gevel",(VLOOKUP(C$7,profiel!$A$3:$F$297,6,FALSE)-2*VLOOKUP(C$7,profiel!$A$3:$F$297,4,FALSE))/2,VLOOKUP(C$7,profiel!$A$3:$F$297,4,FALSE))))/1000*Z284*D$36)</f>
        <v>0</v>
      </c>
      <c r="AB284" s="30">
        <f t="shared" si="128"/>
        <v>59389.702528056587</v>
      </c>
      <c r="AC284" s="35">
        <f t="shared" si="126"/>
        <v>11877.940505611316</v>
      </c>
      <c r="AD284" s="32">
        <f t="shared" si="127"/>
        <v>1.1217959319182975</v>
      </c>
      <c r="AE284" s="32">
        <f t="shared" si="132"/>
        <v>236.46362388530548</v>
      </c>
      <c r="AF284" s="204">
        <f t="shared" si="133"/>
        <v>542.64251538119834</v>
      </c>
    </row>
    <row r="285" spans="1:32" ht="12" customHeight="1" x14ac:dyDescent="0.15">
      <c r="A285" s="199">
        <f t="shared" si="103"/>
        <v>236.46362388530548</v>
      </c>
      <c r="B285" s="38">
        <f t="shared" si="104"/>
        <v>1180</v>
      </c>
      <c r="C285" s="200">
        <f t="shared" si="129"/>
        <v>19.666666666666668</v>
      </c>
      <c r="D285" s="36">
        <f t="shared" si="130"/>
        <v>778.8524624422954</v>
      </c>
      <c r="E285" s="36">
        <f t="shared" si="131"/>
        <v>679.16181336212708</v>
      </c>
      <c r="F285" s="37">
        <f t="shared" si="105"/>
        <v>0.23723624614910455</v>
      </c>
      <c r="G285" s="42">
        <f t="shared" si="106"/>
        <v>4678.3767517744409</v>
      </c>
      <c r="H285" s="43">
        <f t="shared" si="107"/>
        <v>4678.3767517744409</v>
      </c>
      <c r="I285" s="42">
        <f t="shared" si="108"/>
        <v>0</v>
      </c>
      <c r="J285" s="44">
        <f t="shared" si="109"/>
        <v>0</v>
      </c>
      <c r="K285" s="216">
        <f t="shared" si="110"/>
        <v>0.22537443384164932</v>
      </c>
      <c r="L285" s="42">
        <f t="shared" si="111"/>
        <v>4697.0692845273998</v>
      </c>
      <c r="M285" s="43">
        <f t="shared" si="112"/>
        <v>4462.2158203010295</v>
      </c>
      <c r="N285" s="42">
        <f t="shared" si="113"/>
        <v>0</v>
      </c>
      <c r="O285" s="44">
        <f t="shared" si="114"/>
        <v>0</v>
      </c>
      <c r="P285" s="37">
        <f t="shared" si="115"/>
        <v>0.23723624614910455</v>
      </c>
      <c r="Q285" s="42">
        <f t="shared" si="116"/>
        <v>4678.3767517744409</v>
      </c>
      <c r="R285" s="43">
        <f t="shared" si="117"/>
        <v>4678.3767517744409</v>
      </c>
      <c r="S285" s="42">
        <f t="shared" si="118"/>
        <v>0</v>
      </c>
      <c r="T285" s="44">
        <f t="shared" si="119"/>
        <v>0</v>
      </c>
      <c r="U285" s="37">
        <f t="shared" si="120"/>
        <v>0</v>
      </c>
      <c r="V285" s="42" t="e">
        <f t="shared" si="121"/>
        <v>#DIV/0!</v>
      </c>
      <c r="W285" s="43" t="e">
        <f t="shared" si="122"/>
        <v>#DIV/0!</v>
      </c>
      <c r="X285" s="42">
        <f t="shared" si="123"/>
        <v>0</v>
      </c>
      <c r="Y285" s="44">
        <f t="shared" si="124"/>
        <v>0</v>
      </c>
      <c r="Z285" s="42">
        <f t="shared" si="125"/>
        <v>59470.689843392043</v>
      </c>
      <c r="AA285" s="44">
        <f>IF(C285&lt;C$13,0,(IF(VLOOKUP(C$7,profiel!$A$3:$F$297,2,FALSE)&gt;4,VLOOKUP($C$7,profiel!$A$3:$F$297,3,FALSE),IF(B$9="flens loodrecht op gevel",(VLOOKUP(C$7,profiel!$A$3:$F$297,6,FALSE)-2*VLOOKUP(C$7,profiel!$A$3:$F$297,4,FALSE))/2,VLOOKUP(C$7,profiel!$A$3:$F$297,4,FALSE))))/1000*Z285*D$36)</f>
        <v>0</v>
      </c>
      <c r="AB285" s="42">
        <f t="shared" si="128"/>
        <v>59470.689843392043</v>
      </c>
      <c r="AC285" s="44">
        <f t="shared" si="126"/>
        <v>11894.137968678409</v>
      </c>
      <c r="AD285" s="41">
        <f t="shared" si="127"/>
        <v>1.1213384284758428</v>
      </c>
      <c r="AE285" s="41">
        <f t="shared" si="132"/>
        <v>237.58496231378132</v>
      </c>
      <c r="AF285" s="201">
        <f t="shared" si="133"/>
        <v>543.0305218243218</v>
      </c>
    </row>
    <row r="286" spans="1:32" ht="12" customHeight="1" x14ac:dyDescent="0.15">
      <c r="A286" s="202">
        <f t="shared" si="103"/>
        <v>237.58496231378132</v>
      </c>
      <c r="B286" s="54">
        <f t="shared" si="104"/>
        <v>1185</v>
      </c>
      <c r="C286" s="133">
        <f t="shared" si="129"/>
        <v>19.75</v>
      </c>
      <c r="D286" s="30">
        <f t="shared" si="130"/>
        <v>779.48200789055568</v>
      </c>
      <c r="E286" s="30">
        <f t="shared" si="131"/>
        <v>679.18386961540489</v>
      </c>
      <c r="F286" s="31">
        <f t="shared" si="105"/>
        <v>0.2370667359865099</v>
      </c>
      <c r="G286" s="30">
        <f t="shared" si="106"/>
        <v>4675.5474592860264</v>
      </c>
      <c r="H286" s="34">
        <f t="shared" si="107"/>
        <v>4675.5474592860264</v>
      </c>
      <c r="I286" s="33">
        <f t="shared" si="108"/>
        <v>0</v>
      </c>
      <c r="J286" s="35">
        <f t="shared" si="109"/>
        <v>0</v>
      </c>
      <c r="K286" s="60">
        <f t="shared" si="110"/>
        <v>0.22521339918718442</v>
      </c>
      <c r="L286" s="30">
        <f t="shared" si="111"/>
        <v>4694.2109027394663</v>
      </c>
      <c r="M286" s="34">
        <f t="shared" si="112"/>
        <v>4459.5003576024928</v>
      </c>
      <c r="N286" s="33">
        <f t="shared" si="113"/>
        <v>0</v>
      </c>
      <c r="O286" s="35">
        <f t="shared" si="114"/>
        <v>0</v>
      </c>
      <c r="P286" s="31">
        <f t="shared" si="115"/>
        <v>0.2370667359865099</v>
      </c>
      <c r="Q286" s="30">
        <f t="shared" si="116"/>
        <v>4675.5474592860264</v>
      </c>
      <c r="R286" s="34">
        <f t="shared" si="117"/>
        <v>4675.5474592860264</v>
      </c>
      <c r="S286" s="33">
        <f t="shared" si="118"/>
        <v>0</v>
      </c>
      <c r="T286" s="35">
        <f t="shared" si="119"/>
        <v>0</v>
      </c>
      <c r="U286" s="31">
        <f t="shared" si="120"/>
        <v>0</v>
      </c>
      <c r="V286" s="30" t="e">
        <f t="shared" si="121"/>
        <v>#DIV/0!</v>
      </c>
      <c r="W286" s="34" t="e">
        <f t="shared" si="122"/>
        <v>#DIV/0!</v>
      </c>
      <c r="X286" s="33">
        <f t="shared" si="123"/>
        <v>0</v>
      </c>
      <c r="Y286" s="35">
        <f t="shared" si="124"/>
        <v>0</v>
      </c>
      <c r="Z286" s="30">
        <f t="shared" si="125"/>
        <v>59551.195239672365</v>
      </c>
      <c r="AA286" s="35">
        <f>IF(C286&lt;C$13,0,(IF(VLOOKUP(C$7,profiel!$A$3:$F$297,2,FALSE)&gt;4,VLOOKUP($C$7,profiel!$A$3:$F$297,3,FALSE),IF(B$9="flens loodrecht op gevel",(VLOOKUP(C$7,profiel!$A$3:$F$297,6,FALSE)-2*VLOOKUP(C$7,profiel!$A$3:$F$297,4,FALSE))/2,VLOOKUP(C$7,profiel!$A$3:$F$297,4,FALSE))))/1000*Z286*D$36)</f>
        <v>0</v>
      </c>
      <c r="AB286" s="30">
        <f t="shared" si="128"/>
        <v>59551.195239672365</v>
      </c>
      <c r="AC286" s="35">
        <f t="shared" si="126"/>
        <v>11910.239047934474</v>
      </c>
      <c r="AD286" s="32">
        <f t="shared" si="127"/>
        <v>1.1208739411886608</v>
      </c>
      <c r="AE286" s="32">
        <f t="shared" si="132"/>
        <v>238.70583625496997</v>
      </c>
      <c r="AF286" s="204">
        <f t="shared" si="133"/>
        <v>543.41809690674415</v>
      </c>
    </row>
    <row r="287" spans="1:32" ht="12" customHeight="1" x14ac:dyDescent="0.15">
      <c r="A287" s="199">
        <f t="shared" si="103"/>
        <v>238.70583625496997</v>
      </c>
      <c r="B287" s="38">
        <f t="shared" si="104"/>
        <v>1190</v>
      </c>
      <c r="C287" s="200">
        <f t="shared" si="129"/>
        <v>19.833333333333332</v>
      </c>
      <c r="D287" s="36">
        <f t="shared" si="130"/>
        <v>780.10891924974067</v>
      </c>
      <c r="E287" s="36">
        <f t="shared" si="131"/>
        <v>679.2053454749057</v>
      </c>
      <c r="F287" s="37">
        <f t="shared" si="105"/>
        <v>0.23689765593514145</v>
      </c>
      <c r="G287" s="42">
        <f t="shared" si="106"/>
        <v>4672.6846729347817</v>
      </c>
      <c r="H287" s="43">
        <f t="shared" si="107"/>
        <v>4672.6846729347817</v>
      </c>
      <c r="I287" s="42">
        <f t="shared" si="108"/>
        <v>0</v>
      </c>
      <c r="J287" s="44">
        <f t="shared" si="109"/>
        <v>0</v>
      </c>
      <c r="K287" s="216">
        <f t="shared" si="110"/>
        <v>0.22505277313838437</v>
      </c>
      <c r="L287" s="42">
        <f t="shared" si="111"/>
        <v>4691.3190089470118</v>
      </c>
      <c r="M287" s="43">
        <f t="shared" si="112"/>
        <v>4456.7530584996612</v>
      </c>
      <c r="N287" s="42">
        <f t="shared" si="113"/>
        <v>0</v>
      </c>
      <c r="O287" s="44">
        <f t="shared" si="114"/>
        <v>0</v>
      </c>
      <c r="P287" s="37">
        <f t="shared" si="115"/>
        <v>0.23689765593514145</v>
      </c>
      <c r="Q287" s="42">
        <f t="shared" si="116"/>
        <v>4672.6846729347817</v>
      </c>
      <c r="R287" s="43">
        <f t="shared" si="117"/>
        <v>4672.6846729347817</v>
      </c>
      <c r="S287" s="42">
        <f t="shared" si="118"/>
        <v>0</v>
      </c>
      <c r="T287" s="44">
        <f t="shared" si="119"/>
        <v>0</v>
      </c>
      <c r="U287" s="37">
        <f t="shared" si="120"/>
        <v>0</v>
      </c>
      <c r="V287" s="42" t="e">
        <f t="shared" si="121"/>
        <v>#DIV/0!</v>
      </c>
      <c r="W287" s="43" t="e">
        <f t="shared" si="122"/>
        <v>#DIV/0!</v>
      </c>
      <c r="X287" s="42">
        <f t="shared" si="123"/>
        <v>0</v>
      </c>
      <c r="Y287" s="44">
        <f t="shared" si="124"/>
        <v>0</v>
      </c>
      <c r="Z287" s="42">
        <f t="shared" si="125"/>
        <v>59631.22082799187</v>
      </c>
      <c r="AA287" s="44">
        <f>IF(C287&lt;C$13,0,(IF(VLOOKUP(C$7,profiel!$A$3:$F$297,2,FALSE)&gt;4,VLOOKUP($C$7,profiel!$A$3:$F$297,3,FALSE),IF(B$9="flens loodrecht op gevel",(VLOOKUP(C$7,profiel!$A$3:$F$297,6,FALSE)-2*VLOOKUP(C$7,profiel!$A$3:$F$297,4,FALSE))/2,VLOOKUP(C$7,profiel!$A$3:$F$297,4,FALSE))))/1000*Z287*D$36)</f>
        <v>0</v>
      </c>
      <c r="AB287" s="42">
        <f t="shared" si="128"/>
        <v>59631.22082799187</v>
      </c>
      <c r="AC287" s="44">
        <f t="shared" si="126"/>
        <v>11926.244165598373</v>
      </c>
      <c r="AD287" s="41">
        <f t="shared" si="127"/>
        <v>1.1204025241664299</v>
      </c>
      <c r="AE287" s="41">
        <f t="shared" si="132"/>
        <v>239.82623877913639</v>
      </c>
      <c r="AF287" s="201">
        <f t="shared" si="133"/>
        <v>543.80525731681189</v>
      </c>
    </row>
    <row r="288" spans="1:32" ht="12" customHeight="1" x14ac:dyDescent="0.15">
      <c r="A288" s="202">
        <f t="shared" si="103"/>
        <v>239.82623877913639</v>
      </c>
      <c r="B288" s="54">
        <f t="shared" si="104"/>
        <v>1195</v>
      </c>
      <c r="C288" s="133">
        <f t="shared" si="129"/>
        <v>19.916666666666668</v>
      </c>
      <c r="D288" s="30">
        <f t="shared" si="130"/>
        <v>780.73321847068837</v>
      </c>
      <c r="E288" s="30">
        <f t="shared" si="131"/>
        <v>679.22625621325665</v>
      </c>
      <c r="F288" s="31">
        <f t="shared" si="105"/>
        <v>0.23672899740824804</v>
      </c>
      <c r="G288" s="30">
        <f t="shared" si="106"/>
        <v>4669.7888256119377</v>
      </c>
      <c r="H288" s="34">
        <f t="shared" si="107"/>
        <v>4669.7888256119386</v>
      </c>
      <c r="I288" s="33">
        <f t="shared" si="108"/>
        <v>0</v>
      </c>
      <c r="J288" s="35">
        <f t="shared" si="109"/>
        <v>0</v>
      </c>
      <c r="K288" s="60">
        <f t="shared" si="110"/>
        <v>0.22489254753783564</v>
      </c>
      <c r="L288" s="30">
        <f t="shared" si="111"/>
        <v>4688.3940364139753</v>
      </c>
      <c r="M288" s="34">
        <f t="shared" si="112"/>
        <v>4453.9743345932766</v>
      </c>
      <c r="N288" s="33">
        <f t="shared" si="113"/>
        <v>0</v>
      </c>
      <c r="O288" s="35">
        <f t="shared" si="114"/>
        <v>0</v>
      </c>
      <c r="P288" s="31">
        <f t="shared" si="115"/>
        <v>0.23672899740824804</v>
      </c>
      <c r="Q288" s="30">
        <f t="shared" si="116"/>
        <v>4669.7888256119377</v>
      </c>
      <c r="R288" s="34">
        <f t="shared" si="117"/>
        <v>4669.7888256119386</v>
      </c>
      <c r="S288" s="33">
        <f t="shared" si="118"/>
        <v>0</v>
      </c>
      <c r="T288" s="35">
        <f t="shared" si="119"/>
        <v>0</v>
      </c>
      <c r="U288" s="31">
        <f t="shared" si="120"/>
        <v>0</v>
      </c>
      <c r="V288" s="30" t="e">
        <f t="shared" si="121"/>
        <v>#DIV/0!</v>
      </c>
      <c r="W288" s="34" t="e">
        <f t="shared" si="122"/>
        <v>#DIV/0!</v>
      </c>
      <c r="X288" s="33">
        <f t="shared" si="123"/>
        <v>0</v>
      </c>
      <c r="Y288" s="35">
        <f t="shared" si="124"/>
        <v>0</v>
      </c>
      <c r="Z288" s="30">
        <f t="shared" si="125"/>
        <v>59710.768696728061</v>
      </c>
      <c r="AA288" s="35">
        <f>IF(C288&lt;C$13,0,(IF(VLOOKUP(C$7,profiel!$A$3:$F$297,2,FALSE)&gt;4,VLOOKUP($C$7,profiel!$A$3:$F$297,3,FALSE),IF(B$9="flens loodrecht op gevel",(VLOOKUP(C$7,profiel!$A$3:$F$297,6,FALSE)-2*VLOOKUP(C$7,profiel!$A$3:$F$297,4,FALSE))/2,VLOOKUP(C$7,profiel!$A$3:$F$297,4,FALSE))))/1000*Z288*D$36)</f>
        <v>0</v>
      </c>
      <c r="AB288" s="30">
        <f t="shared" si="128"/>
        <v>59710.768696728061</v>
      </c>
      <c r="AC288" s="35">
        <f t="shared" si="126"/>
        <v>11942.153739345611</v>
      </c>
      <c r="AD288" s="32">
        <f t="shared" si="127"/>
        <v>1.1199242304984356</v>
      </c>
      <c r="AE288" s="32">
        <f t="shared" si="132"/>
        <v>240.94616300963483</v>
      </c>
      <c r="AF288" s="204">
        <f t="shared" si="133"/>
        <v>544.19201971997995</v>
      </c>
    </row>
    <row r="289" spans="1:32" ht="12" customHeight="1" x14ac:dyDescent="0.15">
      <c r="A289" s="199">
        <f t="shared" si="103"/>
        <v>240.94616300963483</v>
      </c>
      <c r="B289" s="38">
        <f t="shared" si="104"/>
        <v>1200</v>
      </c>
      <c r="C289" s="200">
        <f t="shared" si="129"/>
        <v>20</v>
      </c>
      <c r="D289" s="36">
        <f t="shared" si="130"/>
        <v>781.3549272309881</v>
      </c>
      <c r="E289" s="36">
        <f t="shared" si="131"/>
        <v>679.24661670119747</v>
      </c>
      <c r="F289" s="37">
        <f t="shared" si="105"/>
        <v>0.23656075187612077</v>
      </c>
      <c r="G289" s="42">
        <f t="shared" si="106"/>
        <v>4666.8603445754597</v>
      </c>
      <c r="H289" s="43">
        <f t="shared" si="107"/>
        <v>4666.8603445754597</v>
      </c>
      <c r="I289" s="42">
        <f t="shared" si="108"/>
        <v>0</v>
      </c>
      <c r="J289" s="44">
        <f t="shared" si="109"/>
        <v>0</v>
      </c>
      <c r="K289" s="216">
        <f t="shared" si="110"/>
        <v>0.22473271428231473</v>
      </c>
      <c r="L289" s="42">
        <f t="shared" si="111"/>
        <v>4685.4364127642502</v>
      </c>
      <c r="M289" s="43">
        <f t="shared" si="112"/>
        <v>4451.1645921260379</v>
      </c>
      <c r="N289" s="42">
        <f t="shared" si="113"/>
        <v>0</v>
      </c>
      <c r="O289" s="44">
        <f t="shared" si="114"/>
        <v>0</v>
      </c>
      <c r="P289" s="37">
        <f t="shared" si="115"/>
        <v>0.23656075187612077</v>
      </c>
      <c r="Q289" s="42">
        <f t="shared" si="116"/>
        <v>4666.8603445754597</v>
      </c>
      <c r="R289" s="43">
        <f t="shared" si="117"/>
        <v>4666.8603445754597</v>
      </c>
      <c r="S289" s="42">
        <f t="shared" si="118"/>
        <v>0</v>
      </c>
      <c r="T289" s="44">
        <f t="shared" si="119"/>
        <v>0</v>
      </c>
      <c r="U289" s="37">
        <f t="shared" si="120"/>
        <v>0</v>
      </c>
      <c r="V289" s="42" t="e">
        <f t="shared" si="121"/>
        <v>#DIV/0!</v>
      </c>
      <c r="W289" s="43" t="e">
        <f t="shared" si="122"/>
        <v>#DIV/0!</v>
      </c>
      <c r="X289" s="42">
        <f t="shared" si="123"/>
        <v>0</v>
      </c>
      <c r="Y289" s="44">
        <f t="shared" si="124"/>
        <v>0</v>
      </c>
      <c r="Z289" s="42">
        <f t="shared" si="125"/>
        <v>59789.840911949002</v>
      </c>
      <c r="AA289" s="44">
        <f>IF(C289&lt;C$13,0,(IF(VLOOKUP(C$7,profiel!$A$3:$F$297,2,FALSE)&gt;4,VLOOKUP($C$7,profiel!$A$3:$F$297,3,FALSE),IF(B$9="flens loodrecht op gevel",(VLOOKUP(C$7,profiel!$A$3:$F$297,6,FALSE)-2*VLOOKUP(C$7,profiel!$A$3:$F$297,4,FALSE))/2,VLOOKUP(C$7,profiel!$A$3:$F$297,4,FALSE))))/1000*Z289*D$36)</f>
        <v>0</v>
      </c>
      <c r="AB289" s="42">
        <f t="shared" si="128"/>
        <v>59789.840911949002</v>
      </c>
      <c r="AC289" s="44">
        <f t="shared" si="126"/>
        <v>11957.968182389803</v>
      </c>
      <c r="AD289" s="41">
        <f t="shared" si="127"/>
        <v>1.1194391122797442</v>
      </c>
      <c r="AE289" s="41">
        <f t="shared" si="132"/>
        <v>242.06560212191457</v>
      </c>
      <c r="AF289" s="201">
        <f t="shared" si="133"/>
        <v>544.57840075730428</v>
      </c>
    </row>
    <row r="290" spans="1:32" ht="12" customHeight="1" x14ac:dyDescent="0.15">
      <c r="A290" s="202">
        <f t="shared" si="103"/>
        <v>242.06560212191457</v>
      </c>
      <c r="B290" s="54">
        <f t="shared" si="104"/>
        <v>1205</v>
      </c>
      <c r="C290" s="133">
        <f t="shared" si="129"/>
        <v>20.083333333333332</v>
      </c>
      <c r="D290" s="30">
        <f t="shared" si="130"/>
        <v>781.97406693949745</v>
      </c>
      <c r="E290" s="30">
        <f t="shared" si="131"/>
        <v>679.2664414181553</v>
      </c>
      <c r="F290" s="31">
        <f t="shared" si="105"/>
        <v>0.23639291086631764</v>
      </c>
      <c r="G290" s="30">
        <f t="shared" si="106"/>
        <v>4663.8996515517965</v>
      </c>
      <c r="H290" s="34">
        <f t="shared" si="107"/>
        <v>4663.8996515517965</v>
      </c>
      <c r="I290" s="33">
        <f t="shared" si="108"/>
        <v>0</v>
      </c>
      <c r="J290" s="35">
        <f t="shared" si="109"/>
        <v>0</v>
      </c>
      <c r="K290" s="60">
        <f t="shared" si="110"/>
        <v>0.22457326532300176</v>
      </c>
      <c r="L290" s="30">
        <f t="shared" si="111"/>
        <v>4682.4465600836711</v>
      </c>
      <c r="M290" s="34">
        <f t="shared" si="112"/>
        <v>4448.324232079487</v>
      </c>
      <c r="N290" s="33">
        <f t="shared" si="113"/>
        <v>0</v>
      </c>
      <c r="O290" s="35">
        <f t="shared" si="114"/>
        <v>0</v>
      </c>
      <c r="P290" s="31">
        <f t="shared" si="115"/>
        <v>0.23639291086631764</v>
      </c>
      <c r="Q290" s="30">
        <f t="shared" si="116"/>
        <v>4663.8996515517965</v>
      </c>
      <c r="R290" s="34">
        <f t="shared" si="117"/>
        <v>4663.8996515517965</v>
      </c>
      <c r="S290" s="33">
        <f t="shared" si="118"/>
        <v>0</v>
      </c>
      <c r="T290" s="35">
        <f t="shared" si="119"/>
        <v>0</v>
      </c>
      <c r="U290" s="31">
        <f t="shared" si="120"/>
        <v>0</v>
      </c>
      <c r="V290" s="30" t="e">
        <f t="shared" si="121"/>
        <v>#DIV/0!</v>
      </c>
      <c r="W290" s="34" t="e">
        <f t="shared" si="122"/>
        <v>#DIV/0!</v>
      </c>
      <c r="X290" s="33">
        <f t="shared" si="123"/>
        <v>0</v>
      </c>
      <c r="Y290" s="35">
        <f t="shared" si="124"/>
        <v>0</v>
      </c>
      <c r="Z290" s="30">
        <f t="shared" si="125"/>
        <v>59868.439517813589</v>
      </c>
      <c r="AA290" s="35">
        <f>IF(C290&lt;C$13,0,(IF(VLOOKUP(C$7,profiel!$A$3:$F$297,2,FALSE)&gt;4,VLOOKUP($C$7,profiel!$A$3:$F$297,3,FALSE),IF(B$9="flens loodrecht op gevel",(VLOOKUP(C$7,profiel!$A$3:$F$297,6,FALSE)-2*VLOOKUP(C$7,profiel!$A$3:$F$297,4,FALSE))/2,VLOOKUP(C$7,profiel!$A$3:$F$297,4,FALSE))))/1000*Z290*D$36)</f>
        <v>0</v>
      </c>
      <c r="AB290" s="30">
        <f t="shared" si="128"/>
        <v>59868.439517813589</v>
      </c>
      <c r="AC290" s="35">
        <f t="shared" si="126"/>
        <v>11973.687903562717</v>
      </c>
      <c r="AD290" s="32">
        <f t="shared" si="127"/>
        <v>1.1189472206367503</v>
      </c>
      <c r="AE290" s="32">
        <f t="shared" si="132"/>
        <v>243.18454934255132</v>
      </c>
      <c r="AF290" s="204">
        <f t="shared" si="133"/>
        <v>544.96441704396238</v>
      </c>
    </row>
    <row r="291" spans="1:32" ht="12" customHeight="1" x14ac:dyDescent="0.15">
      <c r="A291" s="199">
        <f t="shared" si="103"/>
        <v>243.18454934255132</v>
      </c>
      <c r="B291" s="38">
        <f t="shared" si="104"/>
        <v>1210</v>
      </c>
      <c r="C291" s="200">
        <f t="shared" si="129"/>
        <v>20.166666666666668</v>
      </c>
      <c r="D291" s="36">
        <f t="shared" si="130"/>
        <v>782.59065874076532</v>
      </c>
      <c r="E291" s="36">
        <f t="shared" si="131"/>
        <v>679.28574446254208</v>
      </c>
      <c r="F291" s="37">
        <f t="shared" si="105"/>
        <v>0.23622546596387811</v>
      </c>
      <c r="G291" s="42">
        <f t="shared" si="106"/>
        <v>4660.9071628362171</v>
      </c>
      <c r="H291" s="43">
        <f t="shared" si="107"/>
        <v>4660.907162836218</v>
      </c>
      <c r="I291" s="42">
        <f t="shared" si="108"/>
        <v>0</v>
      </c>
      <c r="J291" s="44">
        <f t="shared" si="109"/>
        <v>0</v>
      </c>
      <c r="K291" s="216">
        <f t="shared" si="110"/>
        <v>0.22441419266568419</v>
      </c>
      <c r="L291" s="42">
        <f t="shared" si="111"/>
        <v>4679.4248950205447</v>
      </c>
      <c r="M291" s="43">
        <f t="shared" si="112"/>
        <v>4445.4536502695173</v>
      </c>
      <c r="N291" s="42">
        <f t="shared" si="113"/>
        <v>0</v>
      </c>
      <c r="O291" s="44">
        <f t="shared" si="114"/>
        <v>0</v>
      </c>
      <c r="P291" s="37">
        <f t="shared" si="115"/>
        <v>0.23622546596387811</v>
      </c>
      <c r="Q291" s="42">
        <f t="shared" si="116"/>
        <v>4660.9071628362171</v>
      </c>
      <c r="R291" s="43">
        <f t="shared" si="117"/>
        <v>4660.907162836218</v>
      </c>
      <c r="S291" s="42">
        <f t="shared" si="118"/>
        <v>0</v>
      </c>
      <c r="T291" s="44">
        <f t="shared" si="119"/>
        <v>0</v>
      </c>
      <c r="U291" s="37">
        <f t="shared" si="120"/>
        <v>0</v>
      </c>
      <c r="V291" s="42" t="e">
        <f t="shared" si="121"/>
        <v>#DIV/0!</v>
      </c>
      <c r="W291" s="43" t="e">
        <f t="shared" si="122"/>
        <v>#DIV/0!</v>
      </c>
      <c r="X291" s="42">
        <f t="shared" si="123"/>
        <v>0</v>
      </c>
      <c r="Y291" s="44">
        <f t="shared" si="124"/>
        <v>0</v>
      </c>
      <c r="Z291" s="42">
        <f t="shared" si="125"/>
        <v>59946.566536964427</v>
      </c>
      <c r="AA291" s="44">
        <f>IF(C291&lt;C$13,0,(IF(VLOOKUP(C$7,profiel!$A$3:$F$297,2,FALSE)&gt;4,VLOOKUP($C$7,profiel!$A$3:$F$297,3,FALSE),IF(B$9="flens loodrecht op gevel",(VLOOKUP(C$7,profiel!$A$3:$F$297,6,FALSE)-2*VLOOKUP(C$7,profiel!$A$3:$F$297,4,FALSE))/2,VLOOKUP(C$7,profiel!$A$3:$F$297,4,FALSE))))/1000*Z291*D$36)</f>
        <v>0</v>
      </c>
      <c r="AB291" s="42">
        <f t="shared" si="128"/>
        <v>59946.566536964427</v>
      </c>
      <c r="AC291" s="44">
        <f t="shared" si="126"/>
        <v>11989.313307392886</v>
      </c>
      <c r="AD291" s="41">
        <f t="shared" si="127"/>
        <v>1.1184486057522562</v>
      </c>
      <c r="AE291" s="41">
        <f t="shared" si="132"/>
        <v>244.30299794830358</v>
      </c>
      <c r="AF291" s="201">
        <f t="shared" si="133"/>
        <v>545.35008516779919</v>
      </c>
    </row>
    <row r="292" spans="1:32" ht="12" customHeight="1" x14ac:dyDescent="0.15">
      <c r="A292" s="202">
        <f t="shared" si="103"/>
        <v>244.30299794830358</v>
      </c>
      <c r="B292" s="54">
        <f t="shared" si="104"/>
        <v>1215</v>
      </c>
      <c r="C292" s="133">
        <f t="shared" si="129"/>
        <v>20.25</v>
      </c>
      <c r="D292" s="30">
        <f t="shared" si="130"/>
        <v>783.20472351936542</v>
      </c>
      <c r="E292" s="30">
        <f t="shared" si="131"/>
        <v>679.30453956178076</v>
      </c>
      <c r="F292" s="31">
        <f t="shared" si="105"/>
        <v>0.23605840881153031</v>
      </c>
      <c r="G292" s="30">
        <f t="shared" si="106"/>
        <v>4657.8832893896042</v>
      </c>
      <c r="H292" s="34">
        <f t="shared" si="107"/>
        <v>4657.8832893896042</v>
      </c>
      <c r="I292" s="33">
        <f t="shared" si="108"/>
        <v>0</v>
      </c>
      <c r="J292" s="35">
        <f t="shared" si="109"/>
        <v>0</v>
      </c>
      <c r="K292" s="60">
        <f t="shared" si="110"/>
        <v>0.2242554883709538</v>
      </c>
      <c r="L292" s="30">
        <f t="shared" si="111"/>
        <v>4676.3718288826522</v>
      </c>
      <c r="M292" s="34">
        <f t="shared" si="112"/>
        <v>4442.5532374385193</v>
      </c>
      <c r="N292" s="33">
        <f t="shared" si="113"/>
        <v>0</v>
      </c>
      <c r="O292" s="35">
        <f t="shared" si="114"/>
        <v>0</v>
      </c>
      <c r="P292" s="31">
        <f t="shared" si="115"/>
        <v>0.23605840881153031</v>
      </c>
      <c r="Q292" s="30">
        <f t="shared" si="116"/>
        <v>4657.8832893896042</v>
      </c>
      <c r="R292" s="34">
        <f t="shared" si="117"/>
        <v>4657.8832893896042</v>
      </c>
      <c r="S292" s="33">
        <f t="shared" si="118"/>
        <v>0</v>
      </c>
      <c r="T292" s="35">
        <f t="shared" si="119"/>
        <v>0</v>
      </c>
      <c r="U292" s="31">
        <f t="shared" si="120"/>
        <v>0</v>
      </c>
      <c r="V292" s="30" t="e">
        <f t="shared" si="121"/>
        <v>#DIV/0!</v>
      </c>
      <c r="W292" s="34" t="e">
        <f t="shared" si="122"/>
        <v>#DIV/0!</v>
      </c>
      <c r="X292" s="33">
        <f t="shared" si="123"/>
        <v>0</v>
      </c>
      <c r="Y292" s="35">
        <f t="shared" si="124"/>
        <v>0</v>
      </c>
      <c r="Z292" s="30">
        <f t="shared" si="125"/>
        <v>60024.223970913372</v>
      </c>
      <c r="AA292" s="35">
        <f>IF(C292&lt;C$13,0,(IF(VLOOKUP(C$7,profiel!$A$3:$F$297,2,FALSE)&gt;4,VLOOKUP($C$7,profiel!$A$3:$F$297,3,FALSE),IF(B$9="flens loodrecht op gevel",(VLOOKUP(C$7,profiel!$A$3:$F$297,6,FALSE)-2*VLOOKUP(C$7,profiel!$A$3:$F$297,4,FALSE))/2,VLOOKUP(C$7,profiel!$A$3:$F$297,4,FALSE))))/1000*Z292*D$36)</f>
        <v>0</v>
      </c>
      <c r="AB292" s="30">
        <f t="shared" si="128"/>
        <v>60024.223970913372</v>
      </c>
      <c r="AC292" s="35">
        <f t="shared" si="126"/>
        <v>12004.844794182674</v>
      </c>
      <c r="AD292" s="32">
        <f t="shared" si="127"/>
        <v>1.1179433168898252</v>
      </c>
      <c r="AE292" s="32">
        <f t="shared" si="132"/>
        <v>245.42094126519342</v>
      </c>
      <c r="AF292" s="204">
        <f t="shared" si="133"/>
        <v>545.73542168789618</v>
      </c>
    </row>
    <row r="293" spans="1:32" ht="12" customHeight="1" x14ac:dyDescent="0.15">
      <c r="A293" s="199">
        <f t="shared" si="103"/>
        <v>245.42094126519342</v>
      </c>
      <c r="B293" s="38">
        <f t="shared" si="104"/>
        <v>1220</v>
      </c>
      <c r="C293" s="200">
        <f t="shared" si="129"/>
        <v>20.333333333333332</v>
      </c>
      <c r="D293" s="36">
        <f t="shared" si="130"/>
        <v>783.81628190414062</v>
      </c>
      <c r="E293" s="36">
        <f t="shared" si="131"/>
        <v>679.32284008206693</v>
      </c>
      <c r="F293" s="37">
        <f t="shared" si="105"/>
        <v>0.23589173110988923</v>
      </c>
      <c r="G293" s="42">
        <f t="shared" si="106"/>
        <v>4654.8284369340636</v>
      </c>
      <c r="H293" s="43">
        <f t="shared" si="107"/>
        <v>4654.8284369340636</v>
      </c>
      <c r="I293" s="42">
        <f t="shared" si="108"/>
        <v>0</v>
      </c>
      <c r="J293" s="44">
        <f t="shared" si="109"/>
        <v>0</v>
      </c>
      <c r="K293" s="216">
        <f t="shared" si="110"/>
        <v>0.22409714455439475</v>
      </c>
      <c r="L293" s="42">
        <f t="shared" si="111"/>
        <v>4673.2877677330998</v>
      </c>
      <c r="M293" s="43">
        <f t="shared" si="112"/>
        <v>4439.6233793464453</v>
      </c>
      <c r="N293" s="42">
        <f t="shared" si="113"/>
        <v>0</v>
      </c>
      <c r="O293" s="44">
        <f t="shared" si="114"/>
        <v>0</v>
      </c>
      <c r="P293" s="37">
        <f t="shared" si="115"/>
        <v>0.23589173110988923</v>
      </c>
      <c r="Q293" s="42">
        <f t="shared" si="116"/>
        <v>4654.8284369340636</v>
      </c>
      <c r="R293" s="43">
        <f t="shared" si="117"/>
        <v>4654.8284369340636</v>
      </c>
      <c r="S293" s="42">
        <f t="shared" si="118"/>
        <v>0</v>
      </c>
      <c r="T293" s="44">
        <f t="shared" si="119"/>
        <v>0</v>
      </c>
      <c r="U293" s="37">
        <f t="shared" si="120"/>
        <v>0</v>
      </c>
      <c r="V293" s="42" t="e">
        <f t="shared" si="121"/>
        <v>#DIV/0!</v>
      </c>
      <c r="W293" s="43" t="e">
        <f t="shared" si="122"/>
        <v>#DIV/0!</v>
      </c>
      <c r="X293" s="42">
        <f t="shared" si="123"/>
        <v>0</v>
      </c>
      <c r="Y293" s="44">
        <f t="shared" si="124"/>
        <v>0</v>
      </c>
      <c r="Z293" s="42">
        <f t="shared" si="125"/>
        <v>60101.413800420618</v>
      </c>
      <c r="AA293" s="44">
        <f>IF(C293&lt;C$13,0,(IF(VLOOKUP(C$7,profiel!$A$3:$F$297,2,FALSE)&gt;4,VLOOKUP($C$7,profiel!$A$3:$F$297,3,FALSE),IF(B$9="flens loodrecht op gevel",(VLOOKUP(C$7,profiel!$A$3:$F$297,6,FALSE)-2*VLOOKUP(C$7,profiel!$A$3:$F$297,4,FALSE))/2,VLOOKUP(C$7,profiel!$A$3:$F$297,4,FALSE))))/1000*Z293*D$36)</f>
        <v>0</v>
      </c>
      <c r="AB293" s="42">
        <f t="shared" si="128"/>
        <v>60101.413800420618</v>
      </c>
      <c r="AC293" s="44">
        <f t="shared" si="126"/>
        <v>12020.282760084121</v>
      </c>
      <c r="AD293" s="41">
        <f t="shared" si="127"/>
        <v>1.1174314024177208</v>
      </c>
      <c r="AE293" s="41">
        <f t="shared" si="132"/>
        <v>246.53837266761113</v>
      </c>
      <c r="AF293" s="201">
        <f t="shared" si="133"/>
        <v>546.12044313316699</v>
      </c>
    </row>
    <row r="294" spans="1:32" ht="12" customHeight="1" x14ac:dyDescent="0.15">
      <c r="A294" s="202">
        <f t="shared" si="103"/>
        <v>246.53837266761113</v>
      </c>
      <c r="B294" s="54">
        <f t="shared" si="104"/>
        <v>1225</v>
      </c>
      <c r="C294" s="133">
        <f t="shared" si="129"/>
        <v>20.416666666666668</v>
      </c>
      <c r="D294" s="30">
        <f t="shared" si="130"/>
        <v>784.42535427236078</v>
      </c>
      <c r="E294" s="30">
        <f t="shared" si="131"/>
        <v>679.34065903787553</v>
      </c>
      <c r="F294" s="31">
        <f t="shared" si="105"/>
        <v>0.23572542461764676</v>
      </c>
      <c r="G294" s="30">
        <f t="shared" si="106"/>
        <v>4651.7430060462029</v>
      </c>
      <c r="H294" s="34">
        <f t="shared" si="107"/>
        <v>4651.7430060462029</v>
      </c>
      <c r="I294" s="33">
        <f t="shared" si="108"/>
        <v>0</v>
      </c>
      <c r="J294" s="35">
        <f t="shared" si="109"/>
        <v>0</v>
      </c>
      <c r="K294" s="60">
        <f t="shared" si="110"/>
        <v>0.22393915338676443</v>
      </c>
      <c r="L294" s="30">
        <f t="shared" si="111"/>
        <v>4670.1731124837479</v>
      </c>
      <c r="M294" s="34">
        <f t="shared" si="112"/>
        <v>4436.6644568595602</v>
      </c>
      <c r="N294" s="33">
        <f t="shared" si="113"/>
        <v>0</v>
      </c>
      <c r="O294" s="35">
        <f t="shared" si="114"/>
        <v>0</v>
      </c>
      <c r="P294" s="31">
        <f t="shared" si="115"/>
        <v>0.23572542461764676</v>
      </c>
      <c r="Q294" s="30">
        <f t="shared" si="116"/>
        <v>4651.7430060462029</v>
      </c>
      <c r="R294" s="34">
        <f t="shared" si="117"/>
        <v>4651.7430060462029</v>
      </c>
      <c r="S294" s="33">
        <f t="shared" si="118"/>
        <v>0</v>
      </c>
      <c r="T294" s="35">
        <f t="shared" si="119"/>
        <v>0</v>
      </c>
      <c r="U294" s="31">
        <f t="shared" si="120"/>
        <v>0</v>
      </c>
      <c r="V294" s="30" t="e">
        <f t="shared" si="121"/>
        <v>#DIV/0!</v>
      </c>
      <c r="W294" s="34" t="e">
        <f t="shared" si="122"/>
        <v>#DIV/0!</v>
      </c>
      <c r="X294" s="33">
        <f t="shared" si="123"/>
        <v>0</v>
      </c>
      <c r="Y294" s="35">
        <f t="shared" si="124"/>
        <v>0</v>
      </c>
      <c r="Z294" s="30">
        <f t="shared" si="125"/>
        <v>60178.137985866342</v>
      </c>
      <c r="AA294" s="35">
        <f>IF(C294&lt;C$13,0,(IF(VLOOKUP(C$7,profiel!$A$3:$F$297,2,FALSE)&gt;4,VLOOKUP($C$7,profiel!$A$3:$F$297,3,FALSE),IF(B$9="flens loodrecht op gevel",(VLOOKUP(C$7,profiel!$A$3:$F$297,6,FALSE)-2*VLOOKUP(C$7,profiel!$A$3:$F$297,4,FALSE))/2,VLOOKUP(C$7,profiel!$A$3:$F$297,4,FALSE))))/1000*Z294*D$36)</f>
        <v>0</v>
      </c>
      <c r="AB294" s="30">
        <f t="shared" si="128"/>
        <v>60178.137985866342</v>
      </c>
      <c r="AC294" s="35">
        <f t="shared" si="126"/>
        <v>12035.627597173268</v>
      </c>
      <c r="AD294" s="32">
        <f t="shared" si="127"/>
        <v>1.1169129098322788</v>
      </c>
      <c r="AE294" s="32">
        <f t="shared" si="132"/>
        <v>247.65528557744341</v>
      </c>
      <c r="AF294" s="204">
        <f t="shared" si="133"/>
        <v>546.50516600097512</v>
      </c>
    </row>
    <row r="295" spans="1:32" ht="12" customHeight="1" x14ac:dyDescent="0.15">
      <c r="A295" s="199">
        <f t="shared" si="103"/>
        <v>247.65528557744341</v>
      </c>
      <c r="B295" s="38">
        <f t="shared" si="104"/>
        <v>1230</v>
      </c>
      <c r="C295" s="200">
        <f t="shared" si="129"/>
        <v>20.5</v>
      </c>
      <c r="D295" s="36">
        <f t="shared" si="130"/>
        <v>785.03196075379765</v>
      </c>
      <c r="E295" s="36">
        <f t="shared" si="131"/>
        <v>679.35800910121463</v>
      </c>
      <c r="F295" s="37">
        <f t="shared" si="105"/>
        <v>0.2355594811517546</v>
      </c>
      <c r="G295" s="42">
        <f t="shared" si="106"/>
        <v>4648.6273922473156</v>
      </c>
      <c r="H295" s="43">
        <f t="shared" si="107"/>
        <v>4648.6273922473156</v>
      </c>
      <c r="I295" s="42">
        <f t="shared" si="108"/>
        <v>0</v>
      </c>
      <c r="J295" s="44">
        <f t="shared" si="109"/>
        <v>0</v>
      </c>
      <c r="K295" s="216">
        <f t="shared" si="110"/>
        <v>0.22378150709416689</v>
      </c>
      <c r="L295" s="42">
        <f t="shared" si="111"/>
        <v>4667.0282589856206</v>
      </c>
      <c r="M295" s="43">
        <f t="shared" si="112"/>
        <v>4433.6768460363401</v>
      </c>
      <c r="N295" s="42">
        <f t="shared" si="113"/>
        <v>0</v>
      </c>
      <c r="O295" s="44">
        <f t="shared" si="114"/>
        <v>0</v>
      </c>
      <c r="P295" s="37">
        <f t="shared" si="115"/>
        <v>0.2355594811517546</v>
      </c>
      <c r="Q295" s="42">
        <f t="shared" si="116"/>
        <v>4648.6273922473156</v>
      </c>
      <c r="R295" s="43">
        <f t="shared" si="117"/>
        <v>4648.6273922473156</v>
      </c>
      <c r="S295" s="42">
        <f t="shared" si="118"/>
        <v>0</v>
      </c>
      <c r="T295" s="44">
        <f t="shared" si="119"/>
        <v>0</v>
      </c>
      <c r="U295" s="37">
        <f t="shared" si="120"/>
        <v>0</v>
      </c>
      <c r="V295" s="42" t="e">
        <f t="shared" si="121"/>
        <v>#DIV/0!</v>
      </c>
      <c r="W295" s="43" t="e">
        <f t="shared" si="122"/>
        <v>#DIV/0!</v>
      </c>
      <c r="X295" s="42">
        <f t="shared" si="123"/>
        <v>0</v>
      </c>
      <c r="Y295" s="44">
        <f t="shared" si="124"/>
        <v>0</v>
      </c>
      <c r="Z295" s="42">
        <f t="shared" si="125"/>
        <v>60254.398467616258</v>
      </c>
      <c r="AA295" s="44">
        <f>IF(C295&lt;C$13,0,(IF(VLOOKUP(C$7,profiel!$A$3:$F$297,2,FALSE)&gt;4,VLOOKUP($C$7,profiel!$A$3:$F$297,3,FALSE),IF(B$9="flens loodrecht op gevel",(VLOOKUP(C$7,profiel!$A$3:$F$297,6,FALSE)-2*VLOOKUP(C$7,profiel!$A$3:$F$297,4,FALSE))/2,VLOOKUP(C$7,profiel!$A$3:$F$297,4,FALSE))))/1000*Z295*D$36)</f>
        <v>0</v>
      </c>
      <c r="AB295" s="42">
        <f t="shared" si="128"/>
        <v>60254.398467616258</v>
      </c>
      <c r="AC295" s="44">
        <f t="shared" si="126"/>
        <v>12050.879693523253</v>
      </c>
      <c r="AD295" s="41">
        <f t="shared" si="127"/>
        <v>1.1163878857806331</v>
      </c>
      <c r="AE295" s="41">
        <f t="shared" si="132"/>
        <v>248.77167346322403</v>
      </c>
      <c r="AF295" s="201">
        <f t="shared" si="133"/>
        <v>546.88960675577687</v>
      </c>
    </row>
    <row r="296" spans="1:32" ht="12" customHeight="1" x14ac:dyDescent="0.15">
      <c r="A296" s="202">
        <f t="shared" si="103"/>
        <v>248.77167346322403</v>
      </c>
      <c r="B296" s="54">
        <f t="shared" si="104"/>
        <v>1235</v>
      </c>
      <c r="C296" s="133">
        <f t="shared" si="129"/>
        <v>20.583333333333332</v>
      </c>
      <c r="D296" s="30">
        <f t="shared" si="130"/>
        <v>785.63612123471603</v>
      </c>
      <c r="E296" s="30">
        <f t="shared" si="131"/>
        <v>679.37490261063817</v>
      </c>
      <c r="F296" s="31">
        <f t="shared" si="105"/>
        <v>0.2353938925875983</v>
      </c>
      <c r="G296" s="30">
        <f t="shared" si="106"/>
        <v>4645.4819860932639</v>
      </c>
      <c r="H296" s="34">
        <f t="shared" si="107"/>
        <v>4645.4819860932639</v>
      </c>
      <c r="I296" s="33">
        <f t="shared" si="108"/>
        <v>0</v>
      </c>
      <c r="J296" s="35">
        <f t="shared" si="109"/>
        <v>0</v>
      </c>
      <c r="K296" s="60">
        <f t="shared" si="110"/>
        <v>0.22362419795821839</v>
      </c>
      <c r="L296" s="30">
        <f t="shared" si="111"/>
        <v>4663.8535981189789</v>
      </c>
      <c r="M296" s="34">
        <f t="shared" si="112"/>
        <v>4430.6609182130305</v>
      </c>
      <c r="N296" s="33">
        <f t="shared" si="113"/>
        <v>0</v>
      </c>
      <c r="O296" s="35">
        <f t="shared" si="114"/>
        <v>0</v>
      </c>
      <c r="P296" s="31">
        <f t="shared" si="115"/>
        <v>0.2353938925875983</v>
      </c>
      <c r="Q296" s="30">
        <f t="shared" si="116"/>
        <v>4645.4819860932639</v>
      </c>
      <c r="R296" s="34">
        <f t="shared" si="117"/>
        <v>4645.4819860932639</v>
      </c>
      <c r="S296" s="33">
        <f t="shared" si="118"/>
        <v>0</v>
      </c>
      <c r="T296" s="35">
        <f t="shared" si="119"/>
        <v>0</v>
      </c>
      <c r="U296" s="31">
        <f t="shared" si="120"/>
        <v>0</v>
      </c>
      <c r="V296" s="30" t="e">
        <f t="shared" si="121"/>
        <v>#DIV/0!</v>
      </c>
      <c r="W296" s="34" t="e">
        <f t="shared" si="122"/>
        <v>#DIV/0!</v>
      </c>
      <c r="X296" s="33">
        <f t="shared" si="123"/>
        <v>0</v>
      </c>
      <c r="Y296" s="35">
        <f t="shared" si="124"/>
        <v>0</v>
      </c>
      <c r="Z296" s="30">
        <f t="shared" si="125"/>
        <v>60330.197166380283</v>
      </c>
      <c r="AA296" s="35">
        <f>IF(C296&lt;C$13,0,(IF(VLOOKUP(C$7,profiel!$A$3:$F$297,2,FALSE)&gt;4,VLOOKUP($C$7,profiel!$A$3:$F$297,3,FALSE),IF(B$9="flens loodrecht op gevel",(VLOOKUP(C$7,profiel!$A$3:$F$297,6,FALSE)-2*VLOOKUP(C$7,profiel!$A$3:$F$297,4,FALSE))/2,VLOOKUP(C$7,profiel!$A$3:$F$297,4,FALSE))))/1000*Z296*D$36)</f>
        <v>0</v>
      </c>
      <c r="AB296" s="30">
        <f t="shared" si="128"/>
        <v>60330.197166380283</v>
      </c>
      <c r="AC296" s="35">
        <f t="shared" si="126"/>
        <v>12066.039433276057</v>
      </c>
      <c r="AD296" s="32">
        <f t="shared" si="127"/>
        <v>1.1158563760831504</v>
      </c>
      <c r="AE296" s="32">
        <f t="shared" si="132"/>
        <v>249.88752983930718</v>
      </c>
      <c r="AF296" s="204">
        <f t="shared" si="133"/>
        <v>547.27378182778466</v>
      </c>
    </row>
    <row r="297" spans="1:32" ht="12" customHeight="1" x14ac:dyDescent="0.15">
      <c r="A297" s="199">
        <f t="shared" si="103"/>
        <v>249.88752983930718</v>
      </c>
      <c r="B297" s="38">
        <f t="shared" si="104"/>
        <v>1240</v>
      </c>
      <c r="C297" s="200">
        <f t="shared" si="129"/>
        <v>20.666666666666668</v>
      </c>
      <c r="D297" s="36">
        <f t="shared" si="130"/>
        <v>786.23785536178605</v>
      </c>
      <c r="E297" s="36">
        <f t="shared" si="131"/>
        <v>679.39135158002057</v>
      </c>
      <c r="F297" s="37">
        <f t="shared" si="105"/>
        <v>0.23522865085916575</v>
      </c>
      <c r="G297" s="42">
        <f t="shared" si="106"/>
        <v>4642.3071732606459</v>
      </c>
      <c r="H297" s="43">
        <f t="shared" si="107"/>
        <v>4642.3071732606459</v>
      </c>
      <c r="I297" s="42">
        <f t="shared" si="108"/>
        <v>0</v>
      </c>
      <c r="J297" s="44">
        <f t="shared" si="109"/>
        <v>0</v>
      </c>
      <c r="K297" s="216">
        <f t="shared" si="110"/>
        <v>0.22346721831620747</v>
      </c>
      <c r="L297" s="42">
        <f t="shared" si="111"/>
        <v>4660.649515879657</v>
      </c>
      <c r="M297" s="43">
        <f t="shared" si="112"/>
        <v>4427.6170400856736</v>
      </c>
      <c r="N297" s="42">
        <f t="shared" si="113"/>
        <v>0</v>
      </c>
      <c r="O297" s="44">
        <f t="shared" si="114"/>
        <v>0</v>
      </c>
      <c r="P297" s="37">
        <f t="shared" si="115"/>
        <v>0.23522865085916575</v>
      </c>
      <c r="Q297" s="42">
        <f t="shared" si="116"/>
        <v>4642.3071732606459</v>
      </c>
      <c r="R297" s="43">
        <f t="shared" si="117"/>
        <v>4642.3071732606459</v>
      </c>
      <c r="S297" s="42">
        <f t="shared" si="118"/>
        <v>0</v>
      </c>
      <c r="T297" s="44">
        <f t="shared" si="119"/>
        <v>0</v>
      </c>
      <c r="U297" s="37">
        <f t="shared" si="120"/>
        <v>0</v>
      </c>
      <c r="V297" s="42" t="e">
        <f t="shared" si="121"/>
        <v>#DIV/0!</v>
      </c>
      <c r="W297" s="43" t="e">
        <f t="shared" si="122"/>
        <v>#DIV/0!</v>
      </c>
      <c r="X297" s="42">
        <f t="shared" si="123"/>
        <v>0</v>
      </c>
      <c r="Y297" s="44">
        <f t="shared" si="124"/>
        <v>0</v>
      </c>
      <c r="Z297" s="42">
        <f t="shared" si="125"/>
        <v>60405.535983564921</v>
      </c>
      <c r="AA297" s="44">
        <f>IF(C297&lt;C$13,0,(IF(VLOOKUP(C$7,profiel!$A$3:$F$297,2,FALSE)&gt;4,VLOOKUP($C$7,profiel!$A$3:$F$297,3,FALSE),IF(B$9="flens loodrecht op gevel",(VLOOKUP(C$7,profiel!$A$3:$F$297,6,FALSE)-2*VLOOKUP(C$7,profiel!$A$3:$F$297,4,FALSE))/2,VLOOKUP(C$7,profiel!$A$3:$F$297,4,FALSE))))/1000*Z297*D$36)</f>
        <v>0</v>
      </c>
      <c r="AB297" s="42">
        <f t="shared" si="128"/>
        <v>60405.535983564921</v>
      </c>
      <c r="AC297" s="44">
        <f t="shared" si="126"/>
        <v>12081.107196712985</v>
      </c>
      <c r="AD297" s="41">
        <f t="shared" si="127"/>
        <v>1.1153184257551503</v>
      </c>
      <c r="AE297" s="41">
        <f t="shared" si="132"/>
        <v>251.00284826506234</v>
      </c>
      <c r="AF297" s="201">
        <f t="shared" si="133"/>
        <v>547.65770761165527</v>
      </c>
    </row>
    <row r="298" spans="1:32" ht="12" customHeight="1" x14ac:dyDescent="0.15">
      <c r="A298" s="202">
        <f t="shared" si="103"/>
        <v>251.00284826506234</v>
      </c>
      <c r="B298" s="54">
        <f t="shared" si="104"/>
        <v>1245</v>
      </c>
      <c r="C298" s="133">
        <f t="shared" si="129"/>
        <v>20.75</v>
      </c>
      <c r="D298" s="30">
        <f t="shared" si="130"/>
        <v>786.83718254591622</v>
      </c>
      <c r="E298" s="30">
        <f t="shared" si="131"/>
        <v>679.40736770709964</v>
      </c>
      <c r="F298" s="31">
        <f t="shared" si="105"/>
        <v>0.23506374795920698</v>
      </c>
      <c r="G298" s="30">
        <f t="shared" si="106"/>
        <v>4639.1033346323202</v>
      </c>
      <c r="H298" s="34">
        <f t="shared" si="107"/>
        <v>4639.1033346323202</v>
      </c>
      <c r="I298" s="33">
        <f t="shared" si="108"/>
        <v>0</v>
      </c>
      <c r="J298" s="35">
        <f t="shared" si="109"/>
        <v>0</v>
      </c>
      <c r="K298" s="60">
        <f t="shared" si="110"/>
        <v>0.22331056056124665</v>
      </c>
      <c r="L298" s="30">
        <f t="shared" si="111"/>
        <v>4657.416393464785</v>
      </c>
      <c r="M298" s="34">
        <f t="shared" si="112"/>
        <v>4424.5455737915454</v>
      </c>
      <c r="N298" s="33">
        <f t="shared" si="113"/>
        <v>0</v>
      </c>
      <c r="O298" s="35">
        <f t="shared" si="114"/>
        <v>0</v>
      </c>
      <c r="P298" s="31">
        <f t="shared" si="115"/>
        <v>0.23506374795920698</v>
      </c>
      <c r="Q298" s="30">
        <f t="shared" si="116"/>
        <v>4639.1033346323202</v>
      </c>
      <c r="R298" s="34">
        <f t="shared" si="117"/>
        <v>4639.1033346323202</v>
      </c>
      <c r="S298" s="33">
        <f t="shared" si="118"/>
        <v>0</v>
      </c>
      <c r="T298" s="35">
        <f t="shared" si="119"/>
        <v>0</v>
      </c>
      <c r="U298" s="31">
        <f t="shared" si="120"/>
        <v>0</v>
      </c>
      <c r="V298" s="30" t="e">
        <f t="shared" si="121"/>
        <v>#DIV/0!</v>
      </c>
      <c r="W298" s="34" t="e">
        <f t="shared" si="122"/>
        <v>#DIV/0!</v>
      </c>
      <c r="X298" s="33">
        <f t="shared" si="123"/>
        <v>0</v>
      </c>
      <c r="Y298" s="35">
        <f t="shared" si="124"/>
        <v>0</v>
      </c>
      <c r="Z298" s="30">
        <f t="shared" si="125"/>
        <v>60480.416801619373</v>
      </c>
      <c r="AA298" s="35">
        <f>IF(C298&lt;C$13,0,(IF(VLOOKUP(C$7,profiel!$A$3:$F$297,2,FALSE)&gt;4,VLOOKUP($C$7,profiel!$A$3:$F$297,3,FALSE),IF(B$9="flens loodrecht op gevel",(VLOOKUP(C$7,profiel!$A$3:$F$297,6,FALSE)-2*VLOOKUP(C$7,profiel!$A$3:$F$297,4,FALSE))/2,VLOOKUP(C$7,profiel!$A$3:$F$297,4,FALSE))))/1000*Z298*D$36)</f>
        <v>0</v>
      </c>
      <c r="AB298" s="30">
        <f t="shared" si="128"/>
        <v>60480.416801619373</v>
      </c>
      <c r="AC298" s="35">
        <f t="shared" si="126"/>
        <v>12096.083360323873</v>
      </c>
      <c r="AD298" s="32">
        <f t="shared" si="127"/>
        <v>1.1147740790282989</v>
      </c>
      <c r="AE298" s="32">
        <f t="shared" si="132"/>
        <v>252.11762234409065</v>
      </c>
      <c r="AF298" s="204">
        <f t="shared" si="133"/>
        <v>548.04140046519774</v>
      </c>
    </row>
    <row r="299" spans="1:32" ht="12" customHeight="1" x14ac:dyDescent="0.15">
      <c r="A299" s="199">
        <f t="shared" si="103"/>
        <v>252.11762234409065</v>
      </c>
      <c r="B299" s="38">
        <f t="shared" si="104"/>
        <v>1250</v>
      </c>
      <c r="C299" s="200">
        <f t="shared" si="129"/>
        <v>20.833333333333332</v>
      </c>
      <c r="D299" s="36">
        <f t="shared" si="130"/>
        <v>787.43412196601128</v>
      </c>
      <c r="E299" s="36">
        <f t="shared" si="131"/>
        <v>679.42296238179654</v>
      </c>
      <c r="F299" s="37">
        <f t="shared" si="105"/>
        <v>0.23489917593938822</v>
      </c>
      <c r="G299" s="42">
        <f t="shared" si="106"/>
        <v>4635.870846379903</v>
      </c>
      <c r="H299" s="43">
        <f t="shared" si="107"/>
        <v>4635.870846379903</v>
      </c>
      <c r="I299" s="42">
        <f t="shared" si="108"/>
        <v>0</v>
      </c>
      <c r="J299" s="44">
        <f t="shared" si="109"/>
        <v>0</v>
      </c>
      <c r="K299" s="216">
        <f t="shared" si="110"/>
        <v>0.22315421714241881</v>
      </c>
      <c r="L299" s="42">
        <f t="shared" si="111"/>
        <v>4654.1546073554473</v>
      </c>
      <c r="M299" s="43">
        <f t="shared" si="112"/>
        <v>4421.4468769876748</v>
      </c>
      <c r="N299" s="42">
        <f t="shared" si="113"/>
        <v>0</v>
      </c>
      <c r="O299" s="44">
        <f t="shared" si="114"/>
        <v>0</v>
      </c>
      <c r="P299" s="37">
        <f t="shared" si="115"/>
        <v>0.23489917593938822</v>
      </c>
      <c r="Q299" s="42">
        <f t="shared" si="116"/>
        <v>4635.870846379903</v>
      </c>
      <c r="R299" s="43">
        <f t="shared" si="117"/>
        <v>4635.870846379903</v>
      </c>
      <c r="S299" s="42">
        <f t="shared" si="118"/>
        <v>0</v>
      </c>
      <c r="T299" s="44">
        <f t="shared" si="119"/>
        <v>0</v>
      </c>
      <c r="U299" s="37">
        <f t="shared" si="120"/>
        <v>0</v>
      </c>
      <c r="V299" s="42" t="e">
        <f t="shared" si="121"/>
        <v>#DIV/0!</v>
      </c>
      <c r="W299" s="43" t="e">
        <f t="shared" si="122"/>
        <v>#DIV/0!</v>
      </c>
      <c r="X299" s="42">
        <f t="shared" si="123"/>
        <v>0</v>
      </c>
      <c r="Y299" s="44">
        <f t="shared" si="124"/>
        <v>0</v>
      </c>
      <c r="Z299" s="42">
        <f t="shared" si="125"/>
        <v>60554.841484375618</v>
      </c>
      <c r="AA299" s="44">
        <f>IF(C299&lt;C$13,0,(IF(VLOOKUP(C$7,profiel!$A$3:$F$297,2,FALSE)&gt;4,VLOOKUP($C$7,profiel!$A$3:$F$297,3,FALSE),IF(B$9="flens loodrecht op gevel",(VLOOKUP(C$7,profiel!$A$3:$F$297,6,FALSE)-2*VLOOKUP(C$7,profiel!$A$3:$F$297,4,FALSE))/2,VLOOKUP(C$7,profiel!$A$3:$F$297,4,FALSE))))/1000*Z299*D$36)</f>
        <v>0</v>
      </c>
      <c r="AB299" s="42">
        <f t="shared" si="128"/>
        <v>60554.841484375618</v>
      </c>
      <c r="AC299" s="44">
        <f t="shared" si="126"/>
        <v>12110.968296875126</v>
      </c>
      <c r="AD299" s="41">
        <f t="shared" si="127"/>
        <v>1.1142233793713892</v>
      </c>
      <c r="AE299" s="41">
        <f t="shared" si="132"/>
        <v>253.23184572346204</v>
      </c>
      <c r="AF299" s="201">
        <f t="shared" si="133"/>
        <v>548.42487670810499</v>
      </c>
    </row>
    <row r="300" spans="1:32" ht="12" customHeight="1" x14ac:dyDescent="0.15">
      <c r="A300" s="202">
        <f t="shared" si="103"/>
        <v>253.23184572346204</v>
      </c>
      <c r="B300" s="54">
        <f t="shared" si="104"/>
        <v>1255</v>
      </c>
      <c r="C300" s="133">
        <f t="shared" si="129"/>
        <v>20.916666666666668</v>
      </c>
      <c r="D300" s="30">
        <f t="shared" si="130"/>
        <v>788.02869257265456</v>
      </c>
      <c r="E300" s="30">
        <f t="shared" si="131"/>
        <v>679.43814669431458</v>
      </c>
      <c r="F300" s="31">
        <f t="shared" si="105"/>
        <v>0.2347349269104384</v>
      </c>
      <c r="G300" s="30">
        <f t="shared" si="106"/>
        <v>4632.6100800454433</v>
      </c>
      <c r="H300" s="34">
        <f t="shared" si="107"/>
        <v>4632.6100800454433</v>
      </c>
      <c r="I300" s="33">
        <f t="shared" si="108"/>
        <v>0</v>
      </c>
      <c r="J300" s="35">
        <f t="shared" si="109"/>
        <v>0</v>
      </c>
      <c r="K300" s="60">
        <f t="shared" si="110"/>
        <v>0.22299818056491649</v>
      </c>
      <c r="L300" s="30">
        <f t="shared" si="111"/>
        <v>4650.8645293985428</v>
      </c>
      <c r="M300" s="34">
        <f t="shared" si="112"/>
        <v>4418.3213029286153</v>
      </c>
      <c r="N300" s="33">
        <f t="shared" si="113"/>
        <v>0</v>
      </c>
      <c r="O300" s="35">
        <f t="shared" si="114"/>
        <v>0</v>
      </c>
      <c r="P300" s="31">
        <f t="shared" si="115"/>
        <v>0.2347349269104384</v>
      </c>
      <c r="Q300" s="30">
        <f t="shared" si="116"/>
        <v>4632.6100800454433</v>
      </c>
      <c r="R300" s="34">
        <f t="shared" si="117"/>
        <v>4632.6100800454433</v>
      </c>
      <c r="S300" s="33">
        <f t="shared" si="118"/>
        <v>0</v>
      </c>
      <c r="T300" s="35">
        <f t="shared" si="119"/>
        <v>0</v>
      </c>
      <c r="U300" s="31">
        <f t="shared" si="120"/>
        <v>0</v>
      </c>
      <c r="V300" s="30" t="e">
        <f t="shared" si="121"/>
        <v>#DIV/0!</v>
      </c>
      <c r="W300" s="34" t="e">
        <f t="shared" si="122"/>
        <v>#DIV/0!</v>
      </c>
      <c r="X300" s="33">
        <f t="shared" si="123"/>
        <v>0</v>
      </c>
      <c r="Y300" s="35">
        <f t="shared" si="124"/>
        <v>0</v>
      </c>
      <c r="Z300" s="30">
        <f t="shared" si="125"/>
        <v>60628.811877382359</v>
      </c>
      <c r="AA300" s="35">
        <f>IF(C300&lt;C$13,0,(IF(VLOOKUP(C$7,profiel!$A$3:$F$297,2,FALSE)&gt;4,VLOOKUP($C$7,profiel!$A$3:$F$297,3,FALSE),IF(B$9="flens loodrecht op gevel",(VLOOKUP(C$7,profiel!$A$3:$F$297,6,FALSE)-2*VLOOKUP(C$7,profiel!$A$3:$F$297,4,FALSE))/2,VLOOKUP(C$7,profiel!$A$3:$F$297,4,FALSE))))/1000*Z300*D$36)</f>
        <v>0</v>
      </c>
      <c r="AB300" s="30">
        <f t="shared" si="128"/>
        <v>60628.811877382359</v>
      </c>
      <c r="AC300" s="35">
        <f t="shared" si="126"/>
        <v>12125.762375476472</v>
      </c>
      <c r="AD300" s="32">
        <f t="shared" si="127"/>
        <v>1.1136663695107811</v>
      </c>
      <c r="AE300" s="32">
        <f t="shared" si="132"/>
        <v>254.34551209297283</v>
      </c>
      <c r="AF300" s="204">
        <f t="shared" si="133"/>
        <v>548.80815262070462</v>
      </c>
    </row>
    <row r="301" spans="1:32" ht="12" customHeight="1" x14ac:dyDescent="0.15">
      <c r="A301" s="199">
        <f t="shared" si="103"/>
        <v>254.34551209297283</v>
      </c>
      <c r="B301" s="38">
        <f t="shared" si="104"/>
        <v>1260</v>
      </c>
      <c r="C301" s="200">
        <f t="shared" si="129"/>
        <v>21</v>
      </c>
      <c r="D301" s="36">
        <f t="shared" si="130"/>
        <v>788.62091309171728</v>
      </c>
      <c r="E301" s="36">
        <f t="shared" si="131"/>
        <v>679.45293144302718</v>
      </c>
      <c r="F301" s="37">
        <f t="shared" si="105"/>
        <v>0.23457099304228982</v>
      </c>
      <c r="G301" s="42">
        <f t="shared" si="106"/>
        <v>4629.3214026211153</v>
      </c>
      <c r="H301" s="43">
        <f t="shared" si="107"/>
        <v>4629.3214026211153</v>
      </c>
      <c r="I301" s="42">
        <f t="shared" si="108"/>
        <v>0</v>
      </c>
      <c r="J301" s="44">
        <f t="shared" si="109"/>
        <v>0</v>
      </c>
      <c r="K301" s="216">
        <f t="shared" si="110"/>
        <v>0.22284244339017531</v>
      </c>
      <c r="L301" s="42">
        <f t="shared" si="111"/>
        <v>4647.5465268866346</v>
      </c>
      <c r="M301" s="43">
        <f t="shared" si="112"/>
        <v>4415.1692005423029</v>
      </c>
      <c r="N301" s="42">
        <f t="shared" si="113"/>
        <v>0</v>
      </c>
      <c r="O301" s="44">
        <f t="shared" si="114"/>
        <v>0</v>
      </c>
      <c r="P301" s="37">
        <f t="shared" si="115"/>
        <v>0.23457099304228982</v>
      </c>
      <c r="Q301" s="42">
        <f t="shared" si="116"/>
        <v>4629.3214026211153</v>
      </c>
      <c r="R301" s="43">
        <f t="shared" si="117"/>
        <v>4629.3214026211153</v>
      </c>
      <c r="S301" s="42">
        <f t="shared" si="118"/>
        <v>0</v>
      </c>
      <c r="T301" s="44">
        <f t="shared" si="119"/>
        <v>0</v>
      </c>
      <c r="U301" s="37">
        <f t="shared" si="120"/>
        <v>0</v>
      </c>
      <c r="V301" s="42" t="e">
        <f t="shared" si="121"/>
        <v>#DIV/0!</v>
      </c>
      <c r="W301" s="43" t="e">
        <f t="shared" si="122"/>
        <v>#DIV/0!</v>
      </c>
      <c r="X301" s="42">
        <f t="shared" si="123"/>
        <v>0</v>
      </c>
      <c r="Y301" s="44">
        <f t="shared" si="124"/>
        <v>0</v>
      </c>
      <c r="Z301" s="42">
        <f t="shared" si="125"/>
        <v>60702.329808233204</v>
      </c>
      <c r="AA301" s="44">
        <f>IF(C301&lt;C$13,0,(IF(VLOOKUP(C$7,profiel!$A$3:$F$297,2,FALSE)&gt;4,VLOOKUP($C$7,profiel!$A$3:$F$297,3,FALSE),IF(B$9="flens loodrecht op gevel",(VLOOKUP(C$7,profiel!$A$3:$F$297,6,FALSE)-2*VLOOKUP(C$7,profiel!$A$3:$F$297,4,FALSE))/2,VLOOKUP(C$7,profiel!$A$3:$F$297,4,FALSE))))/1000*Z301*D$36)</f>
        <v>0</v>
      </c>
      <c r="AB301" s="42">
        <f t="shared" si="128"/>
        <v>60702.329808233204</v>
      </c>
      <c r="AC301" s="44">
        <f t="shared" si="126"/>
        <v>12140.46596164664</v>
      </c>
      <c r="AD301" s="41">
        <f t="shared" si="127"/>
        <v>1.1131030914503737</v>
      </c>
      <c r="AE301" s="41">
        <f t="shared" si="132"/>
        <v>255.45861518442319</v>
      </c>
      <c r="AF301" s="201">
        <f t="shared" si="133"/>
        <v>549.19124444273143</v>
      </c>
    </row>
    <row r="302" spans="1:32" ht="12" customHeight="1" x14ac:dyDescent="0.15">
      <c r="A302" s="202">
        <f t="shared" si="103"/>
        <v>255.45861518442319</v>
      </c>
      <c r="B302" s="54">
        <f t="shared" si="104"/>
        <v>1265</v>
      </c>
      <c r="C302" s="133">
        <f t="shared" si="129"/>
        <v>21.083333333333332</v>
      </c>
      <c r="D302" s="30">
        <f t="shared" si="130"/>
        <v>789.21080202789813</v>
      </c>
      <c r="E302" s="30">
        <f t="shared" si="131"/>
        <v>679.46732714215636</v>
      </c>
      <c r="F302" s="31">
        <f t="shared" si="105"/>
        <v>0.23440736656421221</v>
      </c>
      <c r="G302" s="30">
        <f t="shared" si="106"/>
        <v>4626.005176626094</v>
      </c>
      <c r="H302" s="34">
        <f t="shared" si="107"/>
        <v>4626.005176626094</v>
      </c>
      <c r="I302" s="33">
        <f t="shared" si="108"/>
        <v>0</v>
      </c>
      <c r="J302" s="35">
        <f t="shared" si="109"/>
        <v>0</v>
      </c>
      <c r="K302" s="60">
        <f t="shared" si="110"/>
        <v>0.2226869982360016</v>
      </c>
      <c r="L302" s="30">
        <f t="shared" si="111"/>
        <v>4644.2009626350018</v>
      </c>
      <c r="M302" s="34">
        <f t="shared" si="112"/>
        <v>4411.9909145032516</v>
      </c>
      <c r="N302" s="33">
        <f t="shared" si="113"/>
        <v>0</v>
      </c>
      <c r="O302" s="35">
        <f t="shared" si="114"/>
        <v>0</v>
      </c>
      <c r="P302" s="31">
        <f t="shared" si="115"/>
        <v>0.23440736656421221</v>
      </c>
      <c r="Q302" s="30">
        <f t="shared" si="116"/>
        <v>4626.005176626094</v>
      </c>
      <c r="R302" s="34">
        <f t="shared" si="117"/>
        <v>4626.005176626094</v>
      </c>
      <c r="S302" s="33">
        <f t="shared" si="118"/>
        <v>0</v>
      </c>
      <c r="T302" s="35">
        <f t="shared" si="119"/>
        <v>0</v>
      </c>
      <c r="U302" s="31">
        <f t="shared" si="120"/>
        <v>0</v>
      </c>
      <c r="V302" s="30" t="e">
        <f t="shared" si="121"/>
        <v>#DIV/0!</v>
      </c>
      <c r="W302" s="34" t="e">
        <f t="shared" si="122"/>
        <v>#DIV/0!</v>
      </c>
      <c r="X302" s="33">
        <f t="shared" si="123"/>
        <v>0</v>
      </c>
      <c r="Y302" s="35">
        <f t="shared" si="124"/>
        <v>0</v>
      </c>
      <c r="Z302" s="30">
        <f t="shared" si="125"/>
        <v>60775.39708688901</v>
      </c>
      <c r="AA302" s="35">
        <f>IF(C302&lt;C$13,0,(IF(VLOOKUP(C$7,profiel!$A$3:$F$297,2,FALSE)&gt;4,VLOOKUP($C$7,profiel!$A$3:$F$297,3,FALSE),IF(B$9="flens loodrecht op gevel",(VLOOKUP(C$7,profiel!$A$3:$F$297,6,FALSE)-2*VLOOKUP(C$7,profiel!$A$3:$F$297,4,FALSE))/2,VLOOKUP(C$7,profiel!$A$3:$F$297,4,FALSE))))/1000*Z302*D$36)</f>
        <v>0</v>
      </c>
      <c r="AB302" s="30">
        <f t="shared" si="128"/>
        <v>60775.39708688901</v>
      </c>
      <c r="AC302" s="35">
        <f t="shared" si="126"/>
        <v>12155.079417377801</v>
      </c>
      <c r="AD302" s="32">
        <f t="shared" si="127"/>
        <v>1.1125335864909924</v>
      </c>
      <c r="AE302" s="32">
        <f t="shared" si="132"/>
        <v>256.57114877091419</v>
      </c>
      <c r="AF302" s="204">
        <f t="shared" si="133"/>
        <v>549.57416837211974</v>
      </c>
    </row>
    <row r="303" spans="1:32" ht="12" customHeight="1" x14ac:dyDescent="0.15">
      <c r="A303" s="199">
        <f t="shared" si="103"/>
        <v>256.57114877091419</v>
      </c>
      <c r="B303" s="38">
        <f t="shared" si="104"/>
        <v>1270</v>
      </c>
      <c r="C303" s="200">
        <f t="shared" si="129"/>
        <v>21.166666666666668</v>
      </c>
      <c r="D303" s="36">
        <f t="shared" si="130"/>
        <v>789.7983776681923</v>
      </c>
      <c r="E303" s="36">
        <f t="shared" si="131"/>
        <v>679.48134402925041</v>
      </c>
      <c r="F303" s="37">
        <f t="shared" si="105"/>
        <v>0.23424403976494104</v>
      </c>
      <c r="G303" s="42">
        <f t="shared" si="106"/>
        <v>4622.6617601832177</v>
      </c>
      <c r="H303" s="43">
        <f t="shared" si="107"/>
        <v>4622.6617601832177</v>
      </c>
      <c r="I303" s="42">
        <f t="shared" si="108"/>
        <v>0</v>
      </c>
      <c r="J303" s="44">
        <f t="shared" si="109"/>
        <v>0</v>
      </c>
      <c r="K303" s="216">
        <f t="shared" si="110"/>
        <v>0.222531837776694</v>
      </c>
      <c r="L303" s="42">
        <f t="shared" si="111"/>
        <v>4640.8281950584442</v>
      </c>
      <c r="M303" s="43">
        <f t="shared" si="112"/>
        <v>4408.7867853055213</v>
      </c>
      <c r="N303" s="42">
        <f t="shared" si="113"/>
        <v>0</v>
      </c>
      <c r="O303" s="44">
        <f t="shared" si="114"/>
        <v>0</v>
      </c>
      <c r="P303" s="37">
        <f t="shared" si="115"/>
        <v>0.23424403976494104</v>
      </c>
      <c r="Q303" s="42">
        <f t="shared" si="116"/>
        <v>4622.6617601832177</v>
      </c>
      <c r="R303" s="43">
        <f t="shared" si="117"/>
        <v>4622.6617601832177</v>
      </c>
      <c r="S303" s="42">
        <f t="shared" si="118"/>
        <v>0</v>
      </c>
      <c r="T303" s="44">
        <f t="shared" si="119"/>
        <v>0</v>
      </c>
      <c r="U303" s="37">
        <f t="shared" si="120"/>
        <v>0</v>
      </c>
      <c r="V303" s="42" t="e">
        <f t="shared" si="121"/>
        <v>#DIV/0!</v>
      </c>
      <c r="W303" s="43" t="e">
        <f t="shared" si="122"/>
        <v>#DIV/0!</v>
      </c>
      <c r="X303" s="42">
        <f t="shared" si="123"/>
        <v>0</v>
      </c>
      <c r="Y303" s="44">
        <f t="shared" si="124"/>
        <v>0</v>
      </c>
      <c r="Z303" s="42">
        <f t="shared" si="125"/>
        <v>60848.015505994714</v>
      </c>
      <c r="AA303" s="44">
        <f>IF(C303&lt;C$13,0,(IF(VLOOKUP(C$7,profiel!$A$3:$F$297,2,FALSE)&gt;4,VLOOKUP($C$7,profiel!$A$3:$F$297,3,FALSE),IF(B$9="flens loodrecht op gevel",(VLOOKUP(C$7,profiel!$A$3:$F$297,6,FALSE)-2*VLOOKUP(C$7,profiel!$A$3:$F$297,4,FALSE))/2,VLOOKUP(C$7,profiel!$A$3:$F$297,4,FALSE))))/1000*Z303*D$36)</f>
        <v>0</v>
      </c>
      <c r="AB303" s="42">
        <f t="shared" si="128"/>
        <v>60848.015505994714</v>
      </c>
      <c r="AC303" s="44">
        <f t="shared" si="126"/>
        <v>12169.603101198943</v>
      </c>
      <c r="AD303" s="41">
        <f t="shared" si="127"/>
        <v>1.1119578952495419</v>
      </c>
      <c r="AE303" s="41">
        <f t="shared" si="132"/>
        <v>257.68310666616372</v>
      </c>
      <c r="AF303" s="201">
        <f t="shared" si="133"/>
        <v>549.95694056381581</v>
      </c>
    </row>
    <row r="304" spans="1:32" ht="12" customHeight="1" x14ac:dyDescent="0.15">
      <c r="A304" s="202">
        <f t="shared" si="103"/>
        <v>257.68310666616372</v>
      </c>
      <c r="B304" s="54">
        <f t="shared" si="104"/>
        <v>1275</v>
      </c>
      <c r="C304" s="133">
        <f t="shared" si="129"/>
        <v>21.25</v>
      </c>
      <c r="D304" s="30">
        <f t="shared" si="130"/>
        <v>790.38365808529295</v>
      </c>
      <c r="E304" s="30">
        <f t="shared" si="131"/>
        <v>679.49499207246424</v>
      </c>
      <c r="F304" s="31">
        <f t="shared" si="105"/>
        <v>0.23408100499279932</v>
      </c>
      <c r="G304" s="30">
        <f t="shared" si="106"/>
        <v>4619.2915070932286</v>
      </c>
      <c r="H304" s="34">
        <f t="shared" si="107"/>
        <v>4619.2915070932286</v>
      </c>
      <c r="I304" s="33">
        <f t="shared" si="108"/>
        <v>0</v>
      </c>
      <c r="J304" s="35">
        <f t="shared" si="109"/>
        <v>0</v>
      </c>
      <c r="K304" s="60">
        <f t="shared" si="110"/>
        <v>0.22237695474315936</v>
      </c>
      <c r="L304" s="30">
        <f t="shared" si="111"/>
        <v>4637.4285782456873</v>
      </c>
      <c r="M304" s="34">
        <f t="shared" si="112"/>
        <v>4405.5571493334028</v>
      </c>
      <c r="N304" s="33">
        <f t="shared" si="113"/>
        <v>0</v>
      </c>
      <c r="O304" s="35">
        <f t="shared" si="114"/>
        <v>0</v>
      </c>
      <c r="P304" s="31">
        <f t="shared" si="115"/>
        <v>0.23408100499279932</v>
      </c>
      <c r="Q304" s="30">
        <f t="shared" si="116"/>
        <v>4619.2915070932286</v>
      </c>
      <c r="R304" s="34">
        <f t="shared" si="117"/>
        <v>4619.2915070932286</v>
      </c>
      <c r="S304" s="33">
        <f t="shared" si="118"/>
        <v>0</v>
      </c>
      <c r="T304" s="35">
        <f t="shared" si="119"/>
        <v>0</v>
      </c>
      <c r="U304" s="31">
        <f t="shared" si="120"/>
        <v>0</v>
      </c>
      <c r="V304" s="30" t="e">
        <f t="shared" si="121"/>
        <v>#DIV/0!</v>
      </c>
      <c r="W304" s="34" t="e">
        <f t="shared" si="122"/>
        <v>#DIV/0!</v>
      </c>
      <c r="X304" s="33">
        <f t="shared" si="123"/>
        <v>0</v>
      </c>
      <c r="Y304" s="35">
        <f t="shared" si="124"/>
        <v>0</v>
      </c>
      <c r="Z304" s="30">
        <f t="shared" si="125"/>
        <v>60920.186841190487</v>
      </c>
      <c r="AA304" s="35">
        <f>IF(C304&lt;C$13,0,(IF(VLOOKUP(C$7,profiel!$A$3:$F$297,2,FALSE)&gt;4,VLOOKUP($C$7,profiel!$A$3:$F$297,3,FALSE),IF(B$9="flens loodrecht op gevel",(VLOOKUP(C$7,profiel!$A$3:$F$297,6,FALSE)-2*VLOOKUP(C$7,profiel!$A$3:$F$297,4,FALSE))/2,VLOOKUP(C$7,profiel!$A$3:$F$297,4,FALSE))))/1000*Z304*D$36)</f>
        <v>0</v>
      </c>
      <c r="AB304" s="30">
        <f t="shared" si="128"/>
        <v>60920.186841190487</v>
      </c>
      <c r="AC304" s="35">
        <f t="shared" si="126"/>
        <v>12184.037368238098</v>
      </c>
      <c r="AD304" s="32">
        <f t="shared" si="127"/>
        <v>1.1113760576776364</v>
      </c>
      <c r="AE304" s="32">
        <f t="shared" si="132"/>
        <v>258.79448272384138</v>
      </c>
      <c r="AF304" s="204">
        <f t="shared" si="133"/>
        <v>550.33957712860911</v>
      </c>
    </row>
    <row r="305" spans="1:32" ht="12" customHeight="1" x14ac:dyDescent="0.15">
      <c r="A305" s="199">
        <f t="shared" si="103"/>
        <v>258.79448272384138</v>
      </c>
      <c r="B305" s="38">
        <f t="shared" si="104"/>
        <v>1280</v>
      </c>
      <c r="C305" s="200">
        <f t="shared" si="129"/>
        <v>21.333333333333332</v>
      </c>
      <c r="D305" s="36">
        <f t="shared" si="130"/>
        <v>790.96666114092739</v>
      </c>
      <c r="E305" s="36">
        <f t="shared" si="131"/>
        <v>679.50828097764804</v>
      </c>
      <c r="F305" s="37">
        <f t="shared" si="105"/>
        <v>0.23391825465581445</v>
      </c>
      <c r="G305" s="42">
        <f t="shared" si="106"/>
        <v>4615.894766906933</v>
      </c>
      <c r="H305" s="43">
        <f t="shared" si="107"/>
        <v>4615.894766906933</v>
      </c>
      <c r="I305" s="42">
        <f t="shared" si="108"/>
        <v>0</v>
      </c>
      <c r="J305" s="44">
        <f t="shared" si="109"/>
        <v>0</v>
      </c>
      <c r="K305" s="216">
        <f t="shared" si="110"/>
        <v>0.22222234192302373</v>
      </c>
      <c r="L305" s="42">
        <f t="shared" si="111"/>
        <v>4634.0024620317054</v>
      </c>
      <c r="M305" s="43">
        <f t="shared" si="112"/>
        <v>4402.3023389301206</v>
      </c>
      <c r="N305" s="42">
        <f t="shared" si="113"/>
        <v>0</v>
      </c>
      <c r="O305" s="44">
        <f t="shared" si="114"/>
        <v>0</v>
      </c>
      <c r="P305" s="37">
        <f t="shared" si="115"/>
        <v>0.23391825465581445</v>
      </c>
      <c r="Q305" s="42">
        <f t="shared" si="116"/>
        <v>4615.894766906933</v>
      </c>
      <c r="R305" s="43">
        <f t="shared" si="117"/>
        <v>4615.894766906933</v>
      </c>
      <c r="S305" s="42">
        <f t="shared" si="118"/>
        <v>0</v>
      </c>
      <c r="T305" s="44">
        <f t="shared" si="119"/>
        <v>0</v>
      </c>
      <c r="U305" s="37">
        <f t="shared" si="120"/>
        <v>0</v>
      </c>
      <c r="V305" s="42" t="e">
        <f t="shared" si="121"/>
        <v>#DIV/0!</v>
      </c>
      <c r="W305" s="43" t="e">
        <f t="shared" si="122"/>
        <v>#DIV/0!</v>
      </c>
      <c r="X305" s="42">
        <f t="shared" si="123"/>
        <v>0</v>
      </c>
      <c r="Y305" s="44">
        <f t="shared" si="124"/>
        <v>0</v>
      </c>
      <c r="Z305" s="42">
        <f t="shared" si="125"/>
        <v>60991.912851417575</v>
      </c>
      <c r="AA305" s="44">
        <f>IF(C305&lt;C$13,0,(IF(VLOOKUP(C$7,profiel!$A$3:$F$297,2,FALSE)&gt;4,VLOOKUP($C$7,profiel!$A$3:$F$297,3,FALSE),IF(B$9="flens loodrecht op gevel",(VLOOKUP(C$7,profiel!$A$3:$F$297,6,FALSE)-2*VLOOKUP(C$7,profiel!$A$3:$F$297,4,FALSE))/2,VLOOKUP(C$7,profiel!$A$3:$F$297,4,FALSE))))/1000*Z305*D$36)</f>
        <v>0</v>
      </c>
      <c r="AB305" s="42">
        <f t="shared" si="128"/>
        <v>60991.912851417575</v>
      </c>
      <c r="AC305" s="44">
        <f t="shared" si="126"/>
        <v>12198.382570283517</v>
      </c>
      <c r="AD305" s="41">
        <f t="shared" si="127"/>
        <v>1.1107881130797659</v>
      </c>
      <c r="AE305" s="41">
        <f t="shared" si="132"/>
        <v>259.90527083692115</v>
      </c>
      <c r="AF305" s="201">
        <f t="shared" si="133"/>
        <v>550.72209413198436</v>
      </c>
    </row>
    <row r="306" spans="1:32" ht="12" customHeight="1" x14ac:dyDescent="0.15">
      <c r="A306" s="202">
        <f t="shared" ref="A306:A369" si="134">AE305</f>
        <v>259.90527083692115</v>
      </c>
      <c r="B306" s="54">
        <f t="shared" ref="B306:B369" si="135">B305+D$36</f>
        <v>1285</v>
      </c>
      <c r="C306" s="133">
        <f t="shared" si="129"/>
        <v>21.416666666666668</v>
      </c>
      <c r="D306" s="30">
        <f t="shared" si="130"/>
        <v>791.54740448912673</v>
      </c>
      <c r="E306" s="30">
        <f t="shared" si="131"/>
        <v>679.52122019525007</v>
      </c>
      <c r="F306" s="31">
        <f t="shared" ref="F306:F369" si="136">IF($C$16="onbeschermd","--",$L$16*$L$17*$F$17/1000*$I$16*((100-$C$17)/100)/($AF305*$D$37*$C$8))</f>
        <v>0.23375578122182819</v>
      </c>
      <c r="G306" s="30">
        <f t="shared" ref="G306:G369" si="137">IF($C$16="onbeschermd",$D$35*($D306-$AE305)+$D$33*$D$32*$D$34*(($D306+273)^4-($AE305+273)^4),$I$18/($F$17/1000)*($D306-$AE305)/(1+F306/3)-(EXP(F306/10)-1)*($D306-$D305)*$AF305*$D$37*$C$8/($I$16*((100-$C$17)/100)*$D$36))</f>
        <v>4612.4718849973906</v>
      </c>
      <c r="H306" s="34">
        <f t="shared" ref="H306:H369" si="138">IF($C$16="onbeschermd",G306*$I$17*$I$16*$D$36,G306*$I$17*$I$16*((100-$C$17)/100)*$D$36)</f>
        <v>4612.4718849973906</v>
      </c>
      <c r="I306" s="33">
        <f t="shared" ref="I306:I369" si="139">IF(OR($C$17=0,$C$16="onbeschermd"),0,$D$35*($D306-$AE305)+$D$33*$D$32*$D$34*(($D306+273)^4-($AE305+273)^4))</f>
        <v>0</v>
      </c>
      <c r="J306" s="35">
        <f t="shared" ref="J306:J369" si="140">IF($C$16="onbeschermd",0,I306*$I$17*$I$16*($C$17/100)*$D$36)</f>
        <v>0</v>
      </c>
      <c r="K306" s="60">
        <f t="shared" ref="K306:K369" si="141">IF($C$19="onbeschermd","--",$L$19*$L$20*$F$20/1000*$I$19*((100-$C$20)/100)/($AF305*$D$37*$C$8))</f>
        <v>0.2220679921607368</v>
      </c>
      <c r="L306" s="30">
        <f t="shared" ref="L306:L369" si="142">IF($C$19="onbeschermd",$D$35*($D306-$AE305)+$D$33*$D$32*$D$34*(($D306+273)^4-($AE305+273)^4),$I$21/($F$20/1000)*($D306-$AE305)/(1+K306/3)-(EXP($K306/10)-1)*(D306-$D305)*$AF305*$D$37*$C$8/($I$19*((100-$C$20)/100)*$D$36))</f>
        <v>4630.5501920700299</v>
      </c>
      <c r="M306" s="34">
        <f t="shared" ref="M306:M369" si="143">IF($C$19="onbeschermd",L306*$I$20*$I$19*$D$36,L306*$I$20*$I$19*((100-$C$20)/100)*$D$36)</f>
        <v>4399.0226824665287</v>
      </c>
      <c r="N306" s="33">
        <f t="shared" ref="N306:N369" si="144">IF(OR($C$20=0,$C$19="onbeschermd"),0,$D$35*($D306-$AE305)+$D$33*$D$32*$D$34*(($D306+273)^4-($AE305+273)^4))</f>
        <v>0</v>
      </c>
      <c r="O306" s="35">
        <f t="shared" ref="O306:O369" si="145">IF($C$19="onbeschermd",0,N306*$I$20*$I$19*($C$20/100)*$D$36)</f>
        <v>0</v>
      </c>
      <c r="P306" s="31">
        <f t="shared" ref="P306:P369" si="146">IF($C$22="onbeschermd","--",$L$22*$L$23*$F$23/1000*$I$22*((100-$C$23)/100)/($AF305*$D$37*$C$8))</f>
        <v>0.23375578122182819</v>
      </c>
      <c r="Q306" s="30">
        <f t="shared" ref="Q306:Q369" si="147">IF($C$22="onbeschermd",$D$35*($D306-$AE305)+$D$33*$D$32*$D$34*(($D306+273)^4-($AE305+273)^4),$I$24/($F$23/1000)*($D306-$AE305)/(1+P306/3)-(EXP(P306/10)-1)*($D306-$D305)*$AF305*$D$37*$C$8/($I$22*((100-$C$23)/100)*$D$36))</f>
        <v>4612.4718849973906</v>
      </c>
      <c r="R306" s="34">
        <f t="shared" ref="R306:R369" si="148">IF($C$22="onbeschermd",Q306*$I$23*$I$22*$D$36,Q306*$I$23*$I$22*((100-$C$23)/100)*$D$36)</f>
        <v>4612.4718849973906</v>
      </c>
      <c r="S306" s="33">
        <f t="shared" ref="S306:S369" si="149">IF(OR($C$23=0,$C$22="onbeschermd"),0,$D$35*($D306-$AE305)+$D$33*$D$32*$D$34*(($D306+273)^4-($AE305+273)^4))</f>
        <v>0</v>
      </c>
      <c r="T306" s="35">
        <f t="shared" ref="T306:T369" si="150">IF($C$22="onbeschermd",0,S306*$I$23*$I$22*($C$23/100)*$D$36)</f>
        <v>0</v>
      </c>
      <c r="U306" s="31">
        <f t="shared" ref="U306:U369" si="151">IF($C$25="onbeschermd","--",$L$25*$L$26*$F$26/1000*$I$25*((100-$C$26)/100)/($AF305*$D$37*$C$8))</f>
        <v>0</v>
      </c>
      <c r="V306" s="30" t="e">
        <f t="shared" ref="V306:V369" si="152">IF($C$25="onbeschermd",$D$35*($D306-$AE305)+$D$33*$D$32*$D$34*(($D306+273)^4-($AE305+273)^4),$I$27/($F$26/1000)*($D306-$AE305)/(1+U306/3)-(EXP(U306/10)-1)*($D306-$D305)*$AF305*$D$37*$C$8/($I$25*((100-$C$26)/100)*$D$36))</f>
        <v>#DIV/0!</v>
      </c>
      <c r="W306" s="34" t="e">
        <f t="shared" ref="W306:W369" si="153">IF($C$25="onbeschermd",V306*$I$26*$I$25*$D$36,V306*$I$26*$I$25*((100-$C$26)/100)*$D$36)</f>
        <v>#DIV/0!</v>
      </c>
      <c r="X306" s="33">
        <f t="shared" ref="X306:X369" si="154">IF(OR($C$26=0,$C$25="onbeschermd"),0,$D$35*($D306-$AE305)+$D$33*$D$32*$D$34*(($D306+273)^4-($AE305+273)^4))</f>
        <v>0</v>
      </c>
      <c r="Y306" s="35">
        <f t="shared" ref="Y306:Y369" si="155">IF($C$25="onbeschermd",0,X306*$I$26*$I$25*($C$26/100)*$D$36)</f>
        <v>0</v>
      </c>
      <c r="Z306" s="30">
        <f t="shared" ref="Z306:Z369" si="156">IF(C306&lt;C$13,$D$35*($D306-$AE305)+$D$33*$D$32*$D$34*(($D306+273)^4-($AE305+273)^4),$D$35*($E306-$AE305)+$D$33*$D$32*$D$34*(($E306+273)^4-($AE305+273)^4))</f>
        <v>61063.195279218817</v>
      </c>
      <c r="AA306" s="35">
        <f>IF(C306&lt;C$13,0,(IF(VLOOKUP(C$7,profiel!$A$3:$F$297,2,FALSE)&gt;4,VLOOKUP($C$7,profiel!$A$3:$F$297,3,FALSE),IF(B$9="flens loodrecht op gevel",(VLOOKUP(C$7,profiel!$A$3:$F$297,6,FALSE)-2*VLOOKUP(C$7,profiel!$A$3:$F$297,4,FALSE))/2,VLOOKUP(C$7,profiel!$A$3:$F$297,4,FALSE))))/1000*Z306*D$36)</f>
        <v>0</v>
      </c>
      <c r="AB306" s="30">
        <f t="shared" si="128"/>
        <v>61063.195279218817</v>
      </c>
      <c r="AC306" s="35">
        <f t="shared" ref="AC306:AC369" si="157">AB306*2*C$14/1000*$D$36</f>
        <v>12212.639055843763</v>
      </c>
      <c r="AD306" s="32">
        <f t="shared" ref="AD306:AD369" si="158">IF($C$14&gt;30,MAX((H306+J306+M306+O306+R306+T306+W306+Y306)/(AF305*D$37*C$8),0),MAX((H306+J306+M306+O306+R306+T306+AA306+AC306)/(AF305*D$37*C$8),0))</f>
        <v>1.1101941001312579</v>
      </c>
      <c r="AE306" s="32">
        <f t="shared" si="132"/>
        <v>261.0154649370524</v>
      </c>
      <c r="AF306" s="204">
        <f t="shared" si="133"/>
        <v>551.10450759298942</v>
      </c>
    </row>
    <row r="307" spans="1:32" ht="12" customHeight="1" x14ac:dyDescent="0.15">
      <c r="A307" s="199">
        <f t="shared" si="134"/>
        <v>261.0154649370524</v>
      </c>
      <c r="B307" s="38">
        <f t="shared" si="135"/>
        <v>1290</v>
      </c>
      <c r="C307" s="200">
        <f t="shared" si="129"/>
        <v>21.5</v>
      </c>
      <c r="D307" s="36">
        <f t="shared" si="130"/>
        <v>792.1259055794344</v>
      </c>
      <c r="E307" s="36">
        <f t="shared" si="131"/>
        <v>679.53381892703692</v>
      </c>
      <c r="F307" s="37">
        <f t="shared" si="136"/>
        <v>0.2335935772186031</v>
      </c>
      <c r="G307" s="42">
        <f t="shared" si="137"/>
        <v>4609.023202628422</v>
      </c>
      <c r="H307" s="43">
        <f t="shared" si="138"/>
        <v>4609.023202628422</v>
      </c>
      <c r="I307" s="42">
        <f t="shared" si="139"/>
        <v>0</v>
      </c>
      <c r="J307" s="44">
        <f t="shared" si="140"/>
        <v>0</v>
      </c>
      <c r="K307" s="216">
        <f t="shared" si="141"/>
        <v>0.22191389835767295</v>
      </c>
      <c r="L307" s="42">
        <f t="shared" si="142"/>
        <v>4627.0721099014318</v>
      </c>
      <c r="M307" s="43">
        <f t="shared" si="143"/>
        <v>4395.7185044063599</v>
      </c>
      <c r="N307" s="42">
        <f t="shared" si="144"/>
        <v>0</v>
      </c>
      <c r="O307" s="44">
        <f t="shared" si="145"/>
        <v>0</v>
      </c>
      <c r="P307" s="37">
        <f t="shared" si="146"/>
        <v>0.2335935772186031</v>
      </c>
      <c r="Q307" s="42">
        <f t="shared" si="147"/>
        <v>4609.023202628422</v>
      </c>
      <c r="R307" s="43">
        <f t="shared" si="148"/>
        <v>4609.023202628422</v>
      </c>
      <c r="S307" s="42">
        <f t="shared" si="149"/>
        <v>0</v>
      </c>
      <c r="T307" s="44">
        <f t="shared" si="150"/>
        <v>0</v>
      </c>
      <c r="U307" s="37">
        <f t="shared" si="151"/>
        <v>0</v>
      </c>
      <c r="V307" s="42" t="e">
        <f t="shared" si="152"/>
        <v>#DIV/0!</v>
      </c>
      <c r="W307" s="43" t="e">
        <f t="shared" si="153"/>
        <v>#DIV/0!</v>
      </c>
      <c r="X307" s="42">
        <f t="shared" si="154"/>
        <v>0</v>
      </c>
      <c r="Y307" s="44">
        <f t="shared" si="155"/>
        <v>0</v>
      </c>
      <c r="Z307" s="42">
        <f t="shared" si="156"/>
        <v>61134.035851034074</v>
      </c>
      <c r="AA307" s="44">
        <f>IF(C307&lt;C$13,0,(IF(VLOOKUP(C$7,profiel!$A$3:$F$297,2,FALSE)&gt;4,VLOOKUP($C$7,profiel!$A$3:$F$297,3,FALSE),IF(B$9="flens loodrecht op gevel",(VLOOKUP(C$7,profiel!$A$3:$F$297,6,FALSE)-2*VLOOKUP(C$7,profiel!$A$3:$F$297,4,FALSE))/2,VLOOKUP(C$7,profiel!$A$3:$F$297,4,FALSE))))/1000*Z307*D$36)</f>
        <v>0</v>
      </c>
      <c r="AB307" s="42">
        <f t="shared" ref="AB307:AB370" si="159">$D$35*($D307-$AE306)+$D$33*$D$32*$D$34*(($D307+273)^4-($AE306+273)^4)</f>
        <v>61134.035851034074</v>
      </c>
      <c r="AC307" s="44">
        <f t="shared" si="157"/>
        <v>12226.807170206815</v>
      </c>
      <c r="AD307" s="41">
        <f t="shared" si="158"/>
        <v>1.1095940568955878</v>
      </c>
      <c r="AE307" s="41">
        <f t="shared" si="132"/>
        <v>262.12505899394796</v>
      </c>
      <c r="AF307" s="201">
        <f t="shared" si="133"/>
        <v>551.48683348312511</v>
      </c>
    </row>
    <row r="308" spans="1:32" ht="12" customHeight="1" x14ac:dyDescent="0.15">
      <c r="A308" s="202">
        <f t="shared" si="134"/>
        <v>262.12505899394796</v>
      </c>
      <c r="B308" s="54">
        <f t="shared" si="135"/>
        <v>1295</v>
      </c>
      <c r="C308" s="133">
        <f t="shared" si="129"/>
        <v>21.583333333333332</v>
      </c>
      <c r="D308" s="30">
        <f t="shared" si="130"/>
        <v>792.70218166005236</v>
      </c>
      <c r="E308" s="30">
        <f t="shared" si="131"/>
        <v>679.54608613263758</v>
      </c>
      <c r="F308" s="31">
        <f t="shared" si="136"/>
        <v>0.23343163523392141</v>
      </c>
      <c r="G308" s="30">
        <f t="shared" si="137"/>
        <v>4605.5490570229686</v>
      </c>
      <c r="H308" s="34">
        <f t="shared" si="138"/>
        <v>4605.5490570229686</v>
      </c>
      <c r="I308" s="33">
        <f t="shared" si="139"/>
        <v>0</v>
      </c>
      <c r="J308" s="35">
        <f t="shared" si="140"/>
        <v>0</v>
      </c>
      <c r="K308" s="60">
        <f t="shared" si="141"/>
        <v>0.22176005347222533</v>
      </c>
      <c r="L308" s="30">
        <f t="shared" si="142"/>
        <v>4623.5685530223991</v>
      </c>
      <c r="M308" s="34">
        <f t="shared" si="143"/>
        <v>4392.3901253712793</v>
      </c>
      <c r="N308" s="33">
        <f t="shared" si="144"/>
        <v>0</v>
      </c>
      <c r="O308" s="35">
        <f t="shared" si="145"/>
        <v>0</v>
      </c>
      <c r="P308" s="31">
        <f t="shared" si="146"/>
        <v>0.23343163523392141</v>
      </c>
      <c r="Q308" s="30">
        <f t="shared" si="147"/>
        <v>4605.5490570229686</v>
      </c>
      <c r="R308" s="34">
        <f t="shared" si="148"/>
        <v>4605.5490570229686</v>
      </c>
      <c r="S308" s="33">
        <f t="shared" si="149"/>
        <v>0</v>
      </c>
      <c r="T308" s="35">
        <f t="shared" si="150"/>
        <v>0</v>
      </c>
      <c r="U308" s="31">
        <f t="shared" si="151"/>
        <v>0</v>
      </c>
      <c r="V308" s="30" t="e">
        <f t="shared" si="152"/>
        <v>#DIV/0!</v>
      </c>
      <c r="W308" s="34" t="e">
        <f t="shared" si="153"/>
        <v>#DIV/0!</v>
      </c>
      <c r="X308" s="33">
        <f t="shared" si="154"/>
        <v>0</v>
      </c>
      <c r="Y308" s="35">
        <f t="shared" si="155"/>
        <v>0</v>
      </c>
      <c r="Z308" s="30">
        <f t="shared" si="156"/>
        <v>61204.436277490364</v>
      </c>
      <c r="AA308" s="35">
        <f>IF(C308&lt;C$13,0,(IF(VLOOKUP(C$7,profiel!$A$3:$F$297,2,FALSE)&gt;4,VLOOKUP($C$7,profiel!$A$3:$F$297,3,FALSE),IF(B$9="flens loodrecht op gevel",(VLOOKUP(C$7,profiel!$A$3:$F$297,6,FALSE)-2*VLOOKUP(C$7,profiel!$A$3:$F$297,4,FALSE))/2,VLOOKUP(C$7,profiel!$A$3:$F$297,4,FALSE))))/1000*Z308*D$36)</f>
        <v>0</v>
      </c>
      <c r="AB308" s="30">
        <f t="shared" si="159"/>
        <v>61204.436277490364</v>
      </c>
      <c r="AC308" s="35">
        <f t="shared" si="157"/>
        <v>12240.887255498074</v>
      </c>
      <c r="AD308" s="32">
        <f t="shared" si="158"/>
        <v>1.1089880208414638</v>
      </c>
      <c r="AE308" s="32">
        <f t="shared" si="132"/>
        <v>263.23404701478944</v>
      </c>
      <c r="AF308" s="204">
        <f t="shared" si="133"/>
        <v>551.86908772524998</v>
      </c>
    </row>
    <row r="309" spans="1:32" ht="12" customHeight="1" x14ac:dyDescent="0.15">
      <c r="A309" s="199">
        <f t="shared" si="134"/>
        <v>263.23404701478944</v>
      </c>
      <c r="B309" s="38">
        <f t="shared" si="135"/>
        <v>1300</v>
      </c>
      <c r="C309" s="200">
        <f t="shared" si="129"/>
        <v>21.666666666666668</v>
      </c>
      <c r="D309" s="36">
        <f t="shared" si="130"/>
        <v>793.27624978092615</v>
      </c>
      <c r="E309" s="36">
        <f t="shared" si="131"/>
        <v>679.55803053591558</v>
      </c>
      <c r="F309" s="37">
        <f t="shared" si="136"/>
        <v>0.23326994791568054</v>
      </c>
      <c r="G309" s="42">
        <f t="shared" si="137"/>
        <v>4602.0497814302498</v>
      </c>
      <c r="H309" s="43">
        <f t="shared" si="138"/>
        <v>4602.0497814302498</v>
      </c>
      <c r="I309" s="42">
        <f t="shared" si="139"/>
        <v>0</v>
      </c>
      <c r="J309" s="44">
        <f t="shared" si="140"/>
        <v>0</v>
      </c>
      <c r="K309" s="216">
        <f t="shared" si="141"/>
        <v>0.22160645051989653</v>
      </c>
      <c r="L309" s="42">
        <f t="shared" si="142"/>
        <v>4620.0398549524434</v>
      </c>
      <c r="M309" s="43">
        <f t="shared" si="143"/>
        <v>4389.0378622048211</v>
      </c>
      <c r="N309" s="42">
        <f t="shared" si="144"/>
        <v>0</v>
      </c>
      <c r="O309" s="44">
        <f t="shared" si="145"/>
        <v>0</v>
      </c>
      <c r="P309" s="37">
        <f t="shared" si="146"/>
        <v>0.23326994791568054</v>
      </c>
      <c r="Q309" s="42">
        <f t="shared" si="147"/>
        <v>4602.0497814302498</v>
      </c>
      <c r="R309" s="43">
        <f t="shared" si="148"/>
        <v>4602.0497814302498</v>
      </c>
      <c r="S309" s="42">
        <f t="shared" si="149"/>
        <v>0</v>
      </c>
      <c r="T309" s="44">
        <f t="shared" si="150"/>
        <v>0</v>
      </c>
      <c r="U309" s="37">
        <f t="shared" si="151"/>
        <v>0</v>
      </c>
      <c r="V309" s="42" t="e">
        <f t="shared" si="152"/>
        <v>#DIV/0!</v>
      </c>
      <c r="W309" s="43" t="e">
        <f t="shared" si="153"/>
        <v>#DIV/0!</v>
      </c>
      <c r="X309" s="42">
        <f t="shared" si="154"/>
        <v>0</v>
      </c>
      <c r="Y309" s="44">
        <f t="shared" si="155"/>
        <v>0</v>
      </c>
      <c r="Z309" s="42">
        <f t="shared" si="156"/>
        <v>61274.398253687235</v>
      </c>
      <c r="AA309" s="44">
        <f>IF(C309&lt;C$13,0,(IF(VLOOKUP(C$7,profiel!$A$3:$F$297,2,FALSE)&gt;4,VLOOKUP($C$7,profiel!$A$3:$F$297,3,FALSE),IF(B$9="flens loodrecht op gevel",(VLOOKUP(C$7,profiel!$A$3:$F$297,6,FALSE)-2*VLOOKUP(C$7,profiel!$A$3:$F$297,4,FALSE))/2,VLOOKUP(C$7,profiel!$A$3:$F$297,4,FALSE))))/1000*Z309*D$36)</f>
        <v>0</v>
      </c>
      <c r="AB309" s="42">
        <f t="shared" si="159"/>
        <v>61274.398253687235</v>
      </c>
      <c r="AC309" s="44">
        <f t="shared" si="157"/>
        <v>12254.879650737448</v>
      </c>
      <c r="AD309" s="41">
        <f t="shared" si="158"/>
        <v>1.1083760288595832</v>
      </c>
      <c r="AE309" s="41">
        <f t="shared" si="132"/>
        <v>264.34242304364903</v>
      </c>
      <c r="AF309" s="201">
        <f t="shared" si="133"/>
        <v>552.25128619250518</v>
      </c>
    </row>
    <row r="310" spans="1:32" ht="12" customHeight="1" x14ac:dyDescent="0.15">
      <c r="A310" s="202">
        <f t="shared" si="134"/>
        <v>264.34242304364903</v>
      </c>
      <c r="B310" s="54">
        <f t="shared" si="135"/>
        <v>1305</v>
      </c>
      <c r="C310" s="133">
        <f t="shared" si="129"/>
        <v>21.75</v>
      </c>
      <c r="D310" s="30">
        <f t="shared" si="130"/>
        <v>793.84812679677157</v>
      </c>
      <c r="E310" s="30">
        <f t="shared" si="131"/>
        <v>679.5696606311717</v>
      </c>
      <c r="F310" s="31">
        <f t="shared" si="136"/>
        <v>0.23310850797198257</v>
      </c>
      <c r="G310" s="30">
        <f t="shared" si="137"/>
        <v>4598.5257051906619</v>
      </c>
      <c r="H310" s="34">
        <f t="shared" si="138"/>
        <v>4598.5257051906619</v>
      </c>
      <c r="I310" s="33">
        <f t="shared" si="139"/>
        <v>0</v>
      </c>
      <c r="J310" s="35">
        <f t="shared" si="140"/>
        <v>0</v>
      </c>
      <c r="K310" s="60">
        <f t="shared" si="141"/>
        <v>0.22145308257338345</v>
      </c>
      <c r="L310" s="30">
        <f t="shared" si="142"/>
        <v>4616.4863452991285</v>
      </c>
      <c r="M310" s="34">
        <f t="shared" si="143"/>
        <v>4385.6620280341722</v>
      </c>
      <c r="N310" s="33">
        <f t="shared" si="144"/>
        <v>0</v>
      </c>
      <c r="O310" s="35">
        <f t="shared" si="145"/>
        <v>0</v>
      </c>
      <c r="P310" s="31">
        <f t="shared" si="146"/>
        <v>0.23310850797198257</v>
      </c>
      <c r="Q310" s="30">
        <f t="shared" si="147"/>
        <v>4598.5257051906619</v>
      </c>
      <c r="R310" s="34">
        <f t="shared" si="148"/>
        <v>4598.5257051906619</v>
      </c>
      <c r="S310" s="33">
        <f t="shared" si="149"/>
        <v>0</v>
      </c>
      <c r="T310" s="35">
        <f t="shared" si="150"/>
        <v>0</v>
      </c>
      <c r="U310" s="31">
        <f t="shared" si="151"/>
        <v>0</v>
      </c>
      <c r="V310" s="30" t="e">
        <f t="shared" si="152"/>
        <v>#DIV/0!</v>
      </c>
      <c r="W310" s="34" t="e">
        <f t="shared" si="153"/>
        <v>#DIV/0!</v>
      </c>
      <c r="X310" s="33">
        <f t="shared" si="154"/>
        <v>0</v>
      </c>
      <c r="Y310" s="35">
        <f t="shared" si="155"/>
        <v>0</v>
      </c>
      <c r="Z310" s="30">
        <f t="shared" si="156"/>
        <v>61343.923459476748</v>
      </c>
      <c r="AA310" s="35">
        <f>IF(C310&lt;C$13,0,(IF(VLOOKUP(C$7,profiel!$A$3:$F$297,2,FALSE)&gt;4,VLOOKUP($C$7,profiel!$A$3:$F$297,3,FALSE),IF(B$9="flens loodrecht op gevel",(VLOOKUP(C$7,profiel!$A$3:$F$297,6,FALSE)-2*VLOOKUP(C$7,profiel!$A$3:$F$297,4,FALSE))/2,VLOOKUP(C$7,profiel!$A$3:$F$297,4,FALSE))))/1000*Z310*D$36)</f>
        <v>0</v>
      </c>
      <c r="AB310" s="30">
        <f t="shared" si="159"/>
        <v>61343.923459476748</v>
      </c>
      <c r="AC310" s="35">
        <f t="shared" si="157"/>
        <v>12268.784691895347</v>
      </c>
      <c r="AD310" s="32">
        <f t="shared" si="158"/>
        <v>1.1077581172789077</v>
      </c>
      <c r="AE310" s="32">
        <f t="shared" si="132"/>
        <v>265.45018116092797</v>
      </c>
      <c r="AF310" s="204">
        <f t="shared" si="133"/>
        <v>552.63344470725485</v>
      </c>
    </row>
    <row r="311" spans="1:32" ht="12" customHeight="1" x14ac:dyDescent="0.15">
      <c r="A311" s="199">
        <f t="shared" si="134"/>
        <v>265.45018116092797</v>
      </c>
      <c r="B311" s="38">
        <f t="shared" si="135"/>
        <v>1310</v>
      </c>
      <c r="C311" s="200">
        <f t="shared" si="129"/>
        <v>21.833333333333332</v>
      </c>
      <c r="D311" s="36">
        <f t="shared" si="130"/>
        <v>794.41782937004507</v>
      </c>
      <c r="E311" s="36">
        <f t="shared" si="131"/>
        <v>679.58098468918615</v>
      </c>
      <c r="F311" s="37">
        <f t="shared" si="136"/>
        <v>0.23294730817121903</v>
      </c>
      <c r="G311" s="42">
        <f t="shared" si="137"/>
        <v>4594.9771537988709</v>
      </c>
      <c r="H311" s="43">
        <f t="shared" si="138"/>
        <v>4594.9771537988709</v>
      </c>
      <c r="I311" s="42">
        <f t="shared" si="139"/>
        <v>0</v>
      </c>
      <c r="J311" s="44">
        <f t="shared" si="140"/>
        <v>0</v>
      </c>
      <c r="K311" s="216">
        <f t="shared" si="141"/>
        <v>0.22129994276265808</v>
      </c>
      <c r="L311" s="42">
        <f t="shared" si="142"/>
        <v>4612.9083498212822</v>
      </c>
      <c r="M311" s="43">
        <f t="shared" si="143"/>
        <v>4382.2629323302181</v>
      </c>
      <c r="N311" s="42">
        <f t="shared" si="144"/>
        <v>0</v>
      </c>
      <c r="O311" s="44">
        <f t="shared" si="145"/>
        <v>0</v>
      </c>
      <c r="P311" s="37">
        <f t="shared" si="146"/>
        <v>0.23294730817121903</v>
      </c>
      <c r="Q311" s="42">
        <f t="shared" si="147"/>
        <v>4594.9771537988709</v>
      </c>
      <c r="R311" s="43">
        <f t="shared" si="148"/>
        <v>4594.9771537988709</v>
      </c>
      <c r="S311" s="42">
        <f t="shared" si="149"/>
        <v>0</v>
      </c>
      <c r="T311" s="44">
        <f t="shared" si="150"/>
        <v>0</v>
      </c>
      <c r="U311" s="37">
        <f t="shared" si="151"/>
        <v>0</v>
      </c>
      <c r="V311" s="42" t="e">
        <f t="shared" si="152"/>
        <v>#DIV/0!</v>
      </c>
      <c r="W311" s="43" t="e">
        <f t="shared" si="153"/>
        <v>#DIV/0!</v>
      </c>
      <c r="X311" s="42">
        <f t="shared" si="154"/>
        <v>0</v>
      </c>
      <c r="Y311" s="44">
        <f t="shared" si="155"/>
        <v>0</v>
      </c>
      <c r="Z311" s="42">
        <f t="shared" si="156"/>
        <v>61413.013559739695</v>
      </c>
      <c r="AA311" s="44">
        <f>IF(C311&lt;C$13,0,(IF(VLOOKUP(C$7,profiel!$A$3:$F$297,2,FALSE)&gt;4,VLOOKUP($C$7,profiel!$A$3:$F$297,3,FALSE),IF(B$9="flens loodrecht op gevel",(VLOOKUP(C$7,profiel!$A$3:$F$297,6,FALSE)-2*VLOOKUP(C$7,profiel!$A$3:$F$297,4,FALSE))/2,VLOOKUP(C$7,profiel!$A$3:$F$297,4,FALSE))))/1000*Z311*D$36)</f>
        <v>0</v>
      </c>
      <c r="AB311" s="42">
        <f t="shared" si="159"/>
        <v>61413.013559739695</v>
      </c>
      <c r="AC311" s="44">
        <f t="shared" si="157"/>
        <v>12282.60271194794</v>
      </c>
      <c r="AD311" s="41">
        <f t="shared" si="158"/>
        <v>1.10713432188254</v>
      </c>
      <c r="AE311" s="41">
        <f t="shared" si="132"/>
        <v>266.55731548281051</v>
      </c>
      <c r="AF311" s="201">
        <f t="shared" si="133"/>
        <v>553.01557904004505</v>
      </c>
    </row>
    <row r="312" spans="1:32" ht="12" customHeight="1" x14ac:dyDescent="0.15">
      <c r="A312" s="202">
        <f t="shared" si="134"/>
        <v>266.55731548281051</v>
      </c>
      <c r="B312" s="54">
        <f t="shared" si="135"/>
        <v>1315</v>
      </c>
      <c r="C312" s="133">
        <f t="shared" si="129"/>
        <v>21.916666666666668</v>
      </c>
      <c r="D312" s="30">
        <f t="shared" si="130"/>
        <v>794.98537397385564</v>
      </c>
      <c r="E312" s="30">
        <f t="shared" si="131"/>
        <v>679.59201076309989</v>
      </c>
      <c r="F312" s="31">
        <f t="shared" si="136"/>
        <v>0.23278634134215101</v>
      </c>
      <c r="G312" s="30">
        <f t="shared" si="137"/>
        <v>4591.4044489675134</v>
      </c>
      <c r="H312" s="34">
        <f t="shared" si="138"/>
        <v>4591.4044489675134</v>
      </c>
      <c r="I312" s="33">
        <f t="shared" si="139"/>
        <v>0</v>
      </c>
      <c r="J312" s="35">
        <f t="shared" si="140"/>
        <v>0</v>
      </c>
      <c r="K312" s="60">
        <f t="shared" si="141"/>
        <v>0.22114702427504346</v>
      </c>
      <c r="L312" s="30">
        <f t="shared" si="142"/>
        <v>4609.3061904928409</v>
      </c>
      <c r="M312" s="34">
        <f t="shared" si="143"/>
        <v>4378.8408809681987</v>
      </c>
      <c r="N312" s="33">
        <f t="shared" si="144"/>
        <v>0</v>
      </c>
      <c r="O312" s="35">
        <f t="shared" si="145"/>
        <v>0</v>
      </c>
      <c r="P312" s="31">
        <f t="shared" si="146"/>
        <v>0.23278634134215101</v>
      </c>
      <c r="Q312" s="30">
        <f t="shared" si="147"/>
        <v>4591.4044489675134</v>
      </c>
      <c r="R312" s="34">
        <f t="shared" si="148"/>
        <v>4591.4044489675134</v>
      </c>
      <c r="S312" s="33">
        <f t="shared" si="149"/>
        <v>0</v>
      </c>
      <c r="T312" s="35">
        <f t="shared" si="150"/>
        <v>0</v>
      </c>
      <c r="U312" s="31">
        <f t="shared" si="151"/>
        <v>0</v>
      </c>
      <c r="V312" s="30" t="e">
        <f t="shared" si="152"/>
        <v>#DIV/0!</v>
      </c>
      <c r="W312" s="34" t="e">
        <f t="shared" si="153"/>
        <v>#DIV/0!</v>
      </c>
      <c r="X312" s="33">
        <f t="shared" si="154"/>
        <v>0</v>
      </c>
      <c r="Y312" s="35">
        <f t="shared" si="155"/>
        <v>0</v>
      </c>
      <c r="Z312" s="30">
        <f t="shared" si="156"/>
        <v>61481.670204655769</v>
      </c>
      <c r="AA312" s="35">
        <f>IF(C312&lt;C$13,0,(IF(VLOOKUP(C$7,profiel!$A$3:$F$297,2,FALSE)&gt;4,VLOOKUP($C$7,profiel!$A$3:$F$297,3,FALSE),IF(B$9="flens loodrecht op gevel",(VLOOKUP(C$7,profiel!$A$3:$F$297,6,FALSE)-2*VLOOKUP(C$7,profiel!$A$3:$F$297,4,FALSE))/2,VLOOKUP(C$7,profiel!$A$3:$F$297,4,FALSE))))/1000*Z312*D$36)</f>
        <v>0</v>
      </c>
      <c r="AB312" s="30">
        <f t="shared" si="159"/>
        <v>61481.670204655769</v>
      </c>
      <c r="AC312" s="35">
        <f t="shared" si="157"/>
        <v>12296.334040931153</v>
      </c>
      <c r="AD312" s="32">
        <f t="shared" si="158"/>
        <v>1.1065046779234897</v>
      </c>
      <c r="AE312" s="32">
        <f t="shared" si="132"/>
        <v>267.66382016073402</v>
      </c>
      <c r="AF312" s="204">
        <f t="shared" si="133"/>
        <v>553.39770490857904</v>
      </c>
    </row>
    <row r="313" spans="1:32" ht="12" customHeight="1" x14ac:dyDescent="0.15">
      <c r="A313" s="199">
        <f t="shared" si="134"/>
        <v>267.66382016073402</v>
      </c>
      <c r="B313" s="38">
        <f t="shared" si="135"/>
        <v>1320</v>
      </c>
      <c r="C313" s="200">
        <f t="shared" si="129"/>
        <v>22</v>
      </c>
      <c r="D313" s="36">
        <f t="shared" si="130"/>
        <v>795.55077689482334</v>
      </c>
      <c r="E313" s="36">
        <f t="shared" si="131"/>
        <v>679.60274669414082</v>
      </c>
      <c r="F313" s="37">
        <f t="shared" si="136"/>
        <v>0.2326256003739843</v>
      </c>
      <c r="G313" s="42">
        <f t="shared" si="137"/>
        <v>4587.8079086874131</v>
      </c>
      <c r="H313" s="43">
        <f t="shared" si="138"/>
        <v>4587.8079086874131</v>
      </c>
      <c r="I313" s="42">
        <f t="shared" si="139"/>
        <v>0</v>
      </c>
      <c r="J313" s="44">
        <f t="shared" si="140"/>
        <v>0</v>
      </c>
      <c r="K313" s="216">
        <f t="shared" si="141"/>
        <v>0.2209943203552851</v>
      </c>
      <c r="L313" s="42">
        <f t="shared" si="142"/>
        <v>4605.6801855631838</v>
      </c>
      <c r="M313" s="43">
        <f t="shared" si="143"/>
        <v>4375.3961762850249</v>
      </c>
      <c r="N313" s="42">
        <f t="shared" si="144"/>
        <v>0</v>
      </c>
      <c r="O313" s="44">
        <f t="shared" si="145"/>
        <v>0</v>
      </c>
      <c r="P313" s="37">
        <f t="shared" si="146"/>
        <v>0.2326256003739843</v>
      </c>
      <c r="Q313" s="42">
        <f t="shared" si="147"/>
        <v>4587.8079086874131</v>
      </c>
      <c r="R313" s="43">
        <f t="shared" si="148"/>
        <v>4587.8079086874131</v>
      </c>
      <c r="S313" s="42">
        <f t="shared" si="149"/>
        <v>0</v>
      </c>
      <c r="T313" s="44">
        <f t="shared" si="150"/>
        <v>0</v>
      </c>
      <c r="U313" s="37">
        <f t="shared" si="151"/>
        <v>0</v>
      </c>
      <c r="V313" s="42" t="e">
        <f t="shared" si="152"/>
        <v>#DIV/0!</v>
      </c>
      <c r="W313" s="43" t="e">
        <f t="shared" si="153"/>
        <v>#DIV/0!</v>
      </c>
      <c r="X313" s="42">
        <f t="shared" si="154"/>
        <v>0</v>
      </c>
      <c r="Y313" s="44">
        <f t="shared" si="155"/>
        <v>0</v>
      </c>
      <c r="Z313" s="42">
        <f t="shared" si="156"/>
        <v>61549.895029970306</v>
      </c>
      <c r="AA313" s="44">
        <f>IF(C313&lt;C$13,0,(IF(VLOOKUP(C$7,profiel!$A$3:$F$297,2,FALSE)&gt;4,VLOOKUP($C$7,profiel!$A$3:$F$297,3,FALSE),IF(B$9="flens loodrecht op gevel",(VLOOKUP(C$7,profiel!$A$3:$F$297,6,FALSE)-2*VLOOKUP(C$7,profiel!$A$3:$F$297,4,FALSE))/2,VLOOKUP(C$7,profiel!$A$3:$F$297,4,FALSE))))/1000*Z313*D$36)</f>
        <v>0</v>
      </c>
      <c r="AB313" s="42">
        <f t="shared" si="159"/>
        <v>61549.895029970306</v>
      </c>
      <c r="AC313" s="44">
        <f t="shared" si="157"/>
        <v>12309.979005994062</v>
      </c>
      <c r="AD313" s="41">
        <f t="shared" si="158"/>
        <v>1.1058692201398339</v>
      </c>
      <c r="AE313" s="41">
        <f t="shared" si="132"/>
        <v>268.76968938087384</v>
      </c>
      <c r="AF313" s="201">
        <f t="shared" si="133"/>
        <v>553.7798379767089</v>
      </c>
    </row>
    <row r="314" spans="1:32" ht="12" customHeight="1" x14ac:dyDescent="0.15">
      <c r="A314" s="202">
        <f t="shared" si="134"/>
        <v>268.76968938087384</v>
      </c>
      <c r="B314" s="54">
        <f t="shared" si="135"/>
        <v>1325</v>
      </c>
      <c r="C314" s="133">
        <f t="shared" si="129"/>
        <v>22.083333333333332</v>
      </c>
      <c r="D314" s="30">
        <f t="shared" si="130"/>
        <v>796.11405423588383</v>
      </c>
      <c r="E314" s="30">
        <f t="shared" si="131"/>
        <v>679.61320011720159</v>
      </c>
      <c r="F314" s="31">
        <f t="shared" si="136"/>
        <v>0.23246507821644016</v>
      </c>
      <c r="G314" s="30">
        <f t="shared" si="137"/>
        <v>4584.1878472875633</v>
      </c>
      <c r="H314" s="34">
        <f t="shared" si="138"/>
        <v>4584.1878472875633</v>
      </c>
      <c r="I314" s="33">
        <f t="shared" si="139"/>
        <v>0</v>
      </c>
      <c r="J314" s="35">
        <f t="shared" si="140"/>
        <v>0</v>
      </c>
      <c r="K314" s="60">
        <f t="shared" si="141"/>
        <v>0.22084182430561816</v>
      </c>
      <c r="L314" s="30">
        <f t="shared" si="142"/>
        <v>4602.0306496172188</v>
      </c>
      <c r="M314" s="34">
        <f t="shared" si="143"/>
        <v>4371.9291171363584</v>
      </c>
      <c r="N314" s="33">
        <f t="shared" si="144"/>
        <v>0</v>
      </c>
      <c r="O314" s="35">
        <f t="shared" si="145"/>
        <v>0</v>
      </c>
      <c r="P314" s="31">
        <f t="shared" si="146"/>
        <v>0.23246507821644016</v>
      </c>
      <c r="Q314" s="30">
        <f t="shared" si="147"/>
        <v>4584.1878472875633</v>
      </c>
      <c r="R314" s="34">
        <f t="shared" si="148"/>
        <v>4584.1878472875633</v>
      </c>
      <c r="S314" s="33">
        <f t="shared" si="149"/>
        <v>0</v>
      </c>
      <c r="T314" s="35">
        <f t="shared" si="150"/>
        <v>0</v>
      </c>
      <c r="U314" s="31">
        <f t="shared" si="151"/>
        <v>0</v>
      </c>
      <c r="V314" s="30" t="e">
        <f t="shared" si="152"/>
        <v>#DIV/0!</v>
      </c>
      <c r="W314" s="34" t="e">
        <f t="shared" si="153"/>
        <v>#DIV/0!</v>
      </c>
      <c r="X314" s="33">
        <f t="shared" si="154"/>
        <v>0</v>
      </c>
      <c r="Y314" s="35">
        <f t="shared" si="155"/>
        <v>0</v>
      </c>
      <c r="Z314" s="30">
        <f t="shared" si="156"/>
        <v>61617.689657255753</v>
      </c>
      <c r="AA314" s="35">
        <f>IF(C314&lt;C$13,0,(IF(VLOOKUP(C$7,profiel!$A$3:$F$297,2,FALSE)&gt;4,VLOOKUP($C$7,profiel!$A$3:$F$297,3,FALSE),IF(B$9="flens loodrecht op gevel",(VLOOKUP(C$7,profiel!$A$3:$F$297,6,FALSE)-2*VLOOKUP(C$7,profiel!$A$3:$F$297,4,FALSE))/2,VLOOKUP(C$7,profiel!$A$3:$F$297,4,FALSE))))/1000*Z314*D$36)</f>
        <v>0</v>
      </c>
      <c r="AB314" s="30">
        <f t="shared" si="159"/>
        <v>61617.689657255753</v>
      </c>
      <c r="AC314" s="35">
        <f t="shared" si="157"/>
        <v>12323.537931451152</v>
      </c>
      <c r="AD314" s="32">
        <f t="shared" si="158"/>
        <v>1.1052279827696712</v>
      </c>
      <c r="AE314" s="32">
        <f t="shared" si="132"/>
        <v>269.87491736364353</v>
      </c>
      <c r="AF314" s="204">
        <f t="shared" si="133"/>
        <v>554.16199385344385</v>
      </c>
    </row>
    <row r="315" spans="1:32" ht="12" customHeight="1" x14ac:dyDescent="0.15">
      <c r="A315" s="199">
        <f t="shared" si="134"/>
        <v>269.87491736364353</v>
      </c>
      <c r="B315" s="38">
        <f t="shared" si="135"/>
        <v>1330</v>
      </c>
      <c r="C315" s="200">
        <f t="shared" si="129"/>
        <v>22.166666666666668</v>
      </c>
      <c r="D315" s="36">
        <f t="shared" si="130"/>
        <v>796.67522191904027</v>
      </c>
      <c r="E315" s="36">
        <f t="shared" si="131"/>
        <v>679.6233784662677</v>
      </c>
      <c r="F315" s="37">
        <f t="shared" si="136"/>
        <v>0.23230476787982127</v>
      </c>
      <c r="G315" s="42">
        <f t="shared" si="137"/>
        <v>4580.5445754937391</v>
      </c>
      <c r="H315" s="43">
        <f t="shared" si="138"/>
        <v>4580.5445754937391</v>
      </c>
      <c r="I315" s="42">
        <f t="shared" si="139"/>
        <v>0</v>
      </c>
      <c r="J315" s="44">
        <f t="shared" si="140"/>
        <v>0</v>
      </c>
      <c r="K315" s="216">
        <f t="shared" si="141"/>
        <v>0.2206895294858302</v>
      </c>
      <c r="L315" s="42">
        <f t="shared" si="142"/>
        <v>4598.3578936341482</v>
      </c>
      <c r="M315" s="43">
        <f t="shared" si="143"/>
        <v>4368.4399989524409</v>
      </c>
      <c r="N315" s="42">
        <f t="shared" si="144"/>
        <v>0</v>
      </c>
      <c r="O315" s="44">
        <f t="shared" si="145"/>
        <v>0</v>
      </c>
      <c r="P315" s="37">
        <f t="shared" si="146"/>
        <v>0.23230476787982127</v>
      </c>
      <c r="Q315" s="42">
        <f t="shared" si="147"/>
        <v>4580.5445754937391</v>
      </c>
      <c r="R315" s="43">
        <f t="shared" si="148"/>
        <v>4580.5445754937391</v>
      </c>
      <c r="S315" s="42">
        <f t="shared" si="149"/>
        <v>0</v>
      </c>
      <c r="T315" s="44">
        <f t="shared" si="150"/>
        <v>0</v>
      </c>
      <c r="U315" s="37">
        <f t="shared" si="151"/>
        <v>0</v>
      </c>
      <c r="V315" s="42" t="e">
        <f t="shared" si="152"/>
        <v>#DIV/0!</v>
      </c>
      <c r="W315" s="43" t="e">
        <f t="shared" si="153"/>
        <v>#DIV/0!</v>
      </c>
      <c r="X315" s="42">
        <f t="shared" si="154"/>
        <v>0</v>
      </c>
      <c r="Y315" s="44">
        <f t="shared" si="155"/>
        <v>0</v>
      </c>
      <c r="Z315" s="42">
        <f t="shared" si="156"/>
        <v>61685.055694168885</v>
      </c>
      <c r="AA315" s="44">
        <f>IF(C315&lt;C$13,0,(IF(VLOOKUP(C$7,profiel!$A$3:$F$297,2,FALSE)&gt;4,VLOOKUP($C$7,profiel!$A$3:$F$297,3,FALSE),IF(B$9="flens loodrecht op gevel",(VLOOKUP(C$7,profiel!$A$3:$F$297,6,FALSE)-2*VLOOKUP(C$7,profiel!$A$3:$F$297,4,FALSE))/2,VLOOKUP(C$7,profiel!$A$3:$F$297,4,FALSE))))/1000*Z315*D$36)</f>
        <v>0</v>
      </c>
      <c r="AB315" s="42">
        <f t="shared" si="159"/>
        <v>61685.055694168885</v>
      </c>
      <c r="AC315" s="44">
        <f t="shared" si="157"/>
        <v>12337.011138833777</v>
      </c>
      <c r="AD315" s="41">
        <f t="shared" si="158"/>
        <v>1.1045809995657387</v>
      </c>
      <c r="AE315" s="41">
        <f t="shared" si="132"/>
        <v>270.97949836320925</v>
      </c>
      <c r="AF315" s="201">
        <f t="shared" si="133"/>
        <v>554.54418809197455</v>
      </c>
    </row>
    <row r="316" spans="1:32" ht="12" customHeight="1" x14ac:dyDescent="0.15">
      <c r="A316" s="202">
        <f t="shared" si="134"/>
        <v>270.97949836320925</v>
      </c>
      <c r="B316" s="54">
        <f t="shared" si="135"/>
        <v>1335</v>
      </c>
      <c r="C316" s="133">
        <f t="shared" si="129"/>
        <v>22.25</v>
      </c>
      <c r="D316" s="30">
        <f t="shared" si="130"/>
        <v>797.23429568806318</v>
      </c>
      <c r="E316" s="30">
        <f t="shared" si="131"/>
        <v>679.6332889797053</v>
      </c>
      <c r="F316" s="31">
        <f t="shared" si="136"/>
        <v>0.23214466243507331</v>
      </c>
      <c r="G316" s="30">
        <f t="shared" si="137"/>
        <v>4576.8784004862446</v>
      </c>
      <c r="H316" s="34">
        <f t="shared" si="138"/>
        <v>4576.8784004862446</v>
      </c>
      <c r="I316" s="33">
        <f t="shared" si="139"/>
        <v>0</v>
      </c>
      <c r="J316" s="35">
        <f t="shared" si="140"/>
        <v>0</v>
      </c>
      <c r="K316" s="60">
        <f t="shared" si="141"/>
        <v>0.22053742931331963</v>
      </c>
      <c r="L316" s="30">
        <f t="shared" si="142"/>
        <v>4594.6622250452774</v>
      </c>
      <c r="M316" s="34">
        <f t="shared" si="143"/>
        <v>4364.9291137930131</v>
      </c>
      <c r="N316" s="33">
        <f t="shared" si="144"/>
        <v>0</v>
      </c>
      <c r="O316" s="35">
        <f t="shared" si="145"/>
        <v>0</v>
      </c>
      <c r="P316" s="31">
        <f t="shared" si="146"/>
        <v>0.23214466243507331</v>
      </c>
      <c r="Q316" s="30">
        <f t="shared" si="147"/>
        <v>4576.8784004862446</v>
      </c>
      <c r="R316" s="34">
        <f t="shared" si="148"/>
        <v>4576.8784004862446</v>
      </c>
      <c r="S316" s="33">
        <f t="shared" si="149"/>
        <v>0</v>
      </c>
      <c r="T316" s="35">
        <f t="shared" si="150"/>
        <v>0</v>
      </c>
      <c r="U316" s="31">
        <f t="shared" si="151"/>
        <v>0</v>
      </c>
      <c r="V316" s="30" t="e">
        <f t="shared" si="152"/>
        <v>#DIV/0!</v>
      </c>
      <c r="W316" s="34" t="e">
        <f t="shared" si="153"/>
        <v>#DIV/0!</v>
      </c>
      <c r="X316" s="33">
        <f t="shared" si="154"/>
        <v>0</v>
      </c>
      <c r="Y316" s="35">
        <f t="shared" si="155"/>
        <v>0</v>
      </c>
      <c r="Z316" s="30">
        <f t="shared" si="156"/>
        <v>61751.994734704</v>
      </c>
      <c r="AA316" s="35">
        <f>IF(C316&lt;C$13,0,(IF(VLOOKUP(C$7,profiel!$A$3:$F$297,2,FALSE)&gt;4,VLOOKUP($C$7,profiel!$A$3:$F$297,3,FALSE),IF(B$9="flens loodrecht op gevel",(VLOOKUP(C$7,profiel!$A$3:$F$297,6,FALSE)-2*VLOOKUP(C$7,profiel!$A$3:$F$297,4,FALSE))/2,VLOOKUP(C$7,profiel!$A$3:$F$297,4,FALSE))))/1000*Z316*D$36)</f>
        <v>0</v>
      </c>
      <c r="AB316" s="30">
        <f t="shared" si="159"/>
        <v>61751.994734704</v>
      </c>
      <c r="AC316" s="35">
        <f t="shared" si="157"/>
        <v>12350.398946940802</v>
      </c>
      <c r="AD316" s="32">
        <f t="shared" si="158"/>
        <v>1.1039283038097565</v>
      </c>
      <c r="AE316" s="32">
        <f t="shared" si="132"/>
        <v>272.08342666701901</v>
      </c>
      <c r="AF316" s="204">
        <f t="shared" si="133"/>
        <v>554.92643618871239</v>
      </c>
    </row>
    <row r="317" spans="1:32" ht="12" customHeight="1" x14ac:dyDescent="0.15">
      <c r="A317" s="199">
        <f t="shared" si="134"/>
        <v>272.08342666701901</v>
      </c>
      <c r="B317" s="38">
        <f t="shared" si="135"/>
        <v>1340</v>
      </c>
      <c r="C317" s="200">
        <f t="shared" si="129"/>
        <v>22.333333333333332</v>
      </c>
      <c r="D317" s="36">
        <f t="shared" si="130"/>
        <v>797.79129111114128</v>
      </c>
      <c r="E317" s="36">
        <f t="shared" si="131"/>
        <v>679.64293870540837</v>
      </c>
      <c r="F317" s="37">
        <f t="shared" si="136"/>
        <v>0.23198475501384264</v>
      </c>
      <c r="G317" s="42">
        <f t="shared" si="137"/>
        <v>4573.189625955365</v>
      </c>
      <c r="H317" s="43">
        <f t="shared" si="138"/>
        <v>4573.189625955365</v>
      </c>
      <c r="I317" s="42">
        <f t="shared" si="139"/>
        <v>0</v>
      </c>
      <c r="J317" s="44">
        <f t="shared" si="140"/>
        <v>0</v>
      </c>
      <c r="K317" s="216">
        <f t="shared" si="141"/>
        <v>0.2203855172631505</v>
      </c>
      <c r="L317" s="42">
        <f t="shared" si="142"/>
        <v>4590.9439477896294</v>
      </c>
      <c r="M317" s="43">
        <f t="shared" si="143"/>
        <v>4361.3967504001484</v>
      </c>
      <c r="N317" s="42">
        <f t="shared" si="144"/>
        <v>0</v>
      </c>
      <c r="O317" s="44">
        <f t="shared" si="145"/>
        <v>0</v>
      </c>
      <c r="P317" s="37">
        <f t="shared" si="146"/>
        <v>0.23198475501384264</v>
      </c>
      <c r="Q317" s="42">
        <f t="shared" si="147"/>
        <v>4573.189625955365</v>
      </c>
      <c r="R317" s="43">
        <f t="shared" si="148"/>
        <v>4573.189625955365</v>
      </c>
      <c r="S317" s="42">
        <f t="shared" si="149"/>
        <v>0</v>
      </c>
      <c r="T317" s="44">
        <f t="shared" si="150"/>
        <v>0</v>
      </c>
      <c r="U317" s="37">
        <f t="shared" si="151"/>
        <v>0</v>
      </c>
      <c r="V317" s="42" t="e">
        <f t="shared" si="152"/>
        <v>#DIV/0!</v>
      </c>
      <c r="W317" s="43" t="e">
        <f t="shared" si="153"/>
        <v>#DIV/0!</v>
      </c>
      <c r="X317" s="42">
        <f t="shared" si="154"/>
        <v>0</v>
      </c>
      <c r="Y317" s="44">
        <f t="shared" si="155"/>
        <v>0</v>
      </c>
      <c r="Z317" s="42">
        <f t="shared" si="156"/>
        <v>61818.508359441199</v>
      </c>
      <c r="AA317" s="44">
        <f>IF(C317&lt;C$13,0,(IF(VLOOKUP(C$7,profiel!$A$3:$F$297,2,FALSE)&gt;4,VLOOKUP($C$7,profiel!$A$3:$F$297,3,FALSE),IF(B$9="flens loodrecht op gevel",(VLOOKUP(C$7,profiel!$A$3:$F$297,6,FALSE)-2*VLOOKUP(C$7,profiel!$A$3:$F$297,4,FALSE))/2,VLOOKUP(C$7,profiel!$A$3:$F$297,4,FALSE))))/1000*Z317*D$36)</f>
        <v>0</v>
      </c>
      <c r="AB317" s="42">
        <f t="shared" si="159"/>
        <v>61818.508359441199</v>
      </c>
      <c r="AC317" s="44">
        <f t="shared" si="157"/>
        <v>12363.701671888239</v>
      </c>
      <c r="AD317" s="41">
        <f t="shared" si="158"/>
        <v>1.1032699283263201</v>
      </c>
      <c r="AE317" s="41">
        <f t="shared" si="132"/>
        <v>273.18669659534532</v>
      </c>
      <c r="AF317" s="201">
        <f t="shared" si="133"/>
        <v>555.30875358234562</v>
      </c>
    </row>
    <row r="318" spans="1:32" ht="12" customHeight="1" x14ac:dyDescent="0.15">
      <c r="A318" s="202">
        <f t="shared" si="134"/>
        <v>273.18669659534532</v>
      </c>
      <c r="B318" s="54">
        <f t="shared" si="135"/>
        <v>1345</v>
      </c>
      <c r="C318" s="133">
        <f t="shared" si="129"/>
        <v>22.416666666666668</v>
      </c>
      <c r="D318" s="30">
        <f t="shared" si="130"/>
        <v>798.34622358348292</v>
      </c>
      <c r="E318" s="30">
        <f t="shared" si="131"/>
        <v>679.65233450581047</v>
      </c>
      <c r="F318" s="31">
        <f t="shared" si="136"/>
        <v>0.23182503880852914</v>
      </c>
      <c r="G318" s="30">
        <f t="shared" si="137"/>
        <v>4569.4785521564881</v>
      </c>
      <c r="H318" s="34">
        <f t="shared" si="138"/>
        <v>4569.4785521564881</v>
      </c>
      <c r="I318" s="33">
        <f t="shared" si="139"/>
        <v>0</v>
      </c>
      <c r="J318" s="35">
        <f t="shared" si="140"/>
        <v>0</v>
      </c>
      <c r="K318" s="60">
        <f t="shared" si="141"/>
        <v>0.22023378686810269</v>
      </c>
      <c r="L318" s="30">
        <f t="shared" si="142"/>
        <v>4587.2033623691414</v>
      </c>
      <c r="M318" s="34">
        <f t="shared" si="143"/>
        <v>4357.8431942506841</v>
      </c>
      <c r="N318" s="33">
        <f t="shared" si="144"/>
        <v>0</v>
      </c>
      <c r="O318" s="35">
        <f t="shared" si="145"/>
        <v>0</v>
      </c>
      <c r="P318" s="31">
        <f t="shared" si="146"/>
        <v>0.23182503880852914</v>
      </c>
      <c r="Q318" s="30">
        <f t="shared" si="147"/>
        <v>4569.4785521564881</v>
      </c>
      <c r="R318" s="34">
        <f t="shared" si="148"/>
        <v>4569.4785521564881</v>
      </c>
      <c r="S318" s="33">
        <f t="shared" si="149"/>
        <v>0</v>
      </c>
      <c r="T318" s="35">
        <f t="shared" si="150"/>
        <v>0</v>
      </c>
      <c r="U318" s="31">
        <f t="shared" si="151"/>
        <v>0</v>
      </c>
      <c r="V318" s="30" t="e">
        <f t="shared" si="152"/>
        <v>#DIV/0!</v>
      </c>
      <c r="W318" s="34" t="e">
        <f t="shared" si="153"/>
        <v>#DIV/0!</v>
      </c>
      <c r="X318" s="33">
        <f t="shared" si="154"/>
        <v>0</v>
      </c>
      <c r="Y318" s="35">
        <f t="shared" si="155"/>
        <v>0</v>
      </c>
      <c r="Z318" s="30">
        <f t="shared" si="156"/>
        <v>61884.598135791217</v>
      </c>
      <c r="AA318" s="35">
        <f>IF(C318&lt;C$13,0,(IF(VLOOKUP(C$7,profiel!$A$3:$F$297,2,FALSE)&gt;4,VLOOKUP($C$7,profiel!$A$3:$F$297,3,FALSE),IF(B$9="flens loodrecht op gevel",(VLOOKUP(C$7,profiel!$A$3:$F$297,6,FALSE)-2*VLOOKUP(C$7,profiel!$A$3:$F$297,4,FALSE))/2,VLOOKUP(C$7,profiel!$A$3:$F$297,4,FALSE))))/1000*Z318*D$36)</f>
        <v>0</v>
      </c>
      <c r="AB318" s="30">
        <f t="shared" si="159"/>
        <v>61884.598135791217</v>
      </c>
      <c r="AC318" s="35">
        <f t="shared" si="157"/>
        <v>12376.919627158242</v>
      </c>
      <c r="AD318" s="32">
        <f t="shared" si="158"/>
        <v>1.1026059054965982</v>
      </c>
      <c r="AE318" s="32">
        <f t="shared" si="132"/>
        <v>274.28930250084193</v>
      </c>
      <c r="AF318" s="204">
        <f t="shared" si="133"/>
        <v>555.6911556529094</v>
      </c>
    </row>
    <row r="319" spans="1:32" ht="12" customHeight="1" x14ac:dyDescent="0.15">
      <c r="A319" s="199">
        <f t="shared" si="134"/>
        <v>274.28930250084193</v>
      </c>
      <c r="B319" s="38">
        <f t="shared" si="135"/>
        <v>1350</v>
      </c>
      <c r="C319" s="200">
        <f t="shared" si="129"/>
        <v>22.5</v>
      </c>
      <c r="D319" s="36">
        <f t="shared" si="130"/>
        <v>798.89910832986868</v>
      </c>
      <c r="E319" s="36">
        <f t="shared" si="131"/>
        <v>679.6614830627658</v>
      </c>
      <c r="F319" s="37">
        <f t="shared" si="136"/>
        <v>0.23166550707233524</v>
      </c>
      <c r="G319" s="42">
        <f t="shared" si="137"/>
        <v>4565.745475964457</v>
      </c>
      <c r="H319" s="43">
        <f t="shared" si="138"/>
        <v>4565.745475964457</v>
      </c>
      <c r="I319" s="42">
        <f t="shared" si="139"/>
        <v>0</v>
      </c>
      <c r="J319" s="44">
        <f t="shared" si="140"/>
        <v>0</v>
      </c>
      <c r="K319" s="216">
        <f t="shared" si="141"/>
        <v>0.22008223171871849</v>
      </c>
      <c r="L319" s="42">
        <f t="shared" si="142"/>
        <v>4583.4407659031285</v>
      </c>
      <c r="M319" s="43">
        <f t="shared" si="143"/>
        <v>4354.2687276079723</v>
      </c>
      <c r="N319" s="42">
        <f t="shared" si="144"/>
        <v>0</v>
      </c>
      <c r="O319" s="44">
        <f t="shared" si="145"/>
        <v>0</v>
      </c>
      <c r="P319" s="37">
        <f t="shared" si="146"/>
        <v>0.23166550707233524</v>
      </c>
      <c r="Q319" s="42">
        <f t="shared" si="147"/>
        <v>4565.745475964457</v>
      </c>
      <c r="R319" s="43">
        <f t="shared" si="148"/>
        <v>4565.745475964457</v>
      </c>
      <c r="S319" s="42">
        <f t="shared" si="149"/>
        <v>0</v>
      </c>
      <c r="T319" s="44">
        <f t="shared" si="150"/>
        <v>0</v>
      </c>
      <c r="U319" s="37">
        <f t="shared" si="151"/>
        <v>0</v>
      </c>
      <c r="V319" s="42" t="e">
        <f t="shared" si="152"/>
        <v>#DIV/0!</v>
      </c>
      <c r="W319" s="43" t="e">
        <f t="shared" si="153"/>
        <v>#DIV/0!</v>
      </c>
      <c r="X319" s="42">
        <f t="shared" si="154"/>
        <v>0</v>
      </c>
      <c r="Y319" s="44">
        <f t="shared" si="155"/>
        <v>0</v>
      </c>
      <c r="Z319" s="42">
        <f t="shared" si="156"/>
        <v>61950.265618235397</v>
      </c>
      <c r="AA319" s="44">
        <f>IF(C319&lt;C$13,0,(IF(VLOOKUP(C$7,profiel!$A$3:$F$297,2,FALSE)&gt;4,VLOOKUP($C$7,profiel!$A$3:$F$297,3,FALSE),IF(B$9="flens loodrecht op gevel",(VLOOKUP(C$7,profiel!$A$3:$F$297,6,FALSE)-2*VLOOKUP(C$7,profiel!$A$3:$F$297,4,FALSE))/2,VLOOKUP(C$7,profiel!$A$3:$F$297,4,FALSE))))/1000*Z319*D$36)</f>
        <v>0</v>
      </c>
      <c r="AB319" s="42">
        <f t="shared" si="159"/>
        <v>61950.265618235397</v>
      </c>
      <c r="AC319" s="44">
        <f t="shared" si="157"/>
        <v>12390.053123647078</v>
      </c>
      <c r="AD319" s="41">
        <f t="shared" si="158"/>
        <v>1.1019362672717716</v>
      </c>
      <c r="AE319" s="41">
        <f t="shared" si="132"/>
        <v>275.39123876811368</v>
      </c>
      <c r="AF319" s="201">
        <f t="shared" si="133"/>
        <v>556.07365772087223</v>
      </c>
    </row>
    <row r="320" spans="1:32" ht="12" customHeight="1" x14ac:dyDescent="0.15">
      <c r="A320" s="202">
        <f t="shared" si="134"/>
        <v>275.39123876811368</v>
      </c>
      <c r="B320" s="54">
        <f t="shared" si="135"/>
        <v>1355</v>
      </c>
      <c r="C320" s="133">
        <f t="shared" si="129"/>
        <v>22.583333333333332</v>
      </c>
      <c r="D320" s="30">
        <f t="shared" si="130"/>
        <v>799.44996040715807</v>
      </c>
      <c r="E320" s="30">
        <f t="shared" si="131"/>
        <v>679.67039088230035</v>
      </c>
      <c r="F320" s="31">
        <f t="shared" si="136"/>
        <v>0.23150615311931036</v>
      </c>
      <c r="G320" s="30">
        <f t="shared" si="137"/>
        <v>4561.9906909255969</v>
      </c>
      <c r="H320" s="34">
        <f t="shared" si="138"/>
        <v>4561.9906909255969</v>
      </c>
      <c r="I320" s="33">
        <f t="shared" si="139"/>
        <v>0</v>
      </c>
      <c r="J320" s="35">
        <f t="shared" si="140"/>
        <v>0</v>
      </c>
      <c r="K320" s="60">
        <f t="shared" si="141"/>
        <v>0.21993084546334482</v>
      </c>
      <c r="L320" s="30">
        <f t="shared" si="142"/>
        <v>4579.656452180423</v>
      </c>
      <c r="M320" s="34">
        <f t="shared" si="143"/>
        <v>4350.6736295714018</v>
      </c>
      <c r="N320" s="33">
        <f t="shared" si="144"/>
        <v>0</v>
      </c>
      <c r="O320" s="35">
        <f t="shared" si="145"/>
        <v>0</v>
      </c>
      <c r="P320" s="31">
        <f t="shared" si="146"/>
        <v>0.23150615311931036</v>
      </c>
      <c r="Q320" s="30">
        <f t="shared" si="147"/>
        <v>4561.9906909255969</v>
      </c>
      <c r="R320" s="34">
        <f t="shared" si="148"/>
        <v>4561.9906909255969</v>
      </c>
      <c r="S320" s="33">
        <f t="shared" si="149"/>
        <v>0</v>
      </c>
      <c r="T320" s="35">
        <f t="shared" si="150"/>
        <v>0</v>
      </c>
      <c r="U320" s="31">
        <f t="shared" si="151"/>
        <v>0</v>
      </c>
      <c r="V320" s="30" t="e">
        <f t="shared" si="152"/>
        <v>#DIV/0!</v>
      </c>
      <c r="W320" s="34" t="e">
        <f t="shared" si="153"/>
        <v>#DIV/0!</v>
      </c>
      <c r="X320" s="33">
        <f t="shared" si="154"/>
        <v>0</v>
      </c>
      <c r="Y320" s="35">
        <f t="shared" si="155"/>
        <v>0</v>
      </c>
      <c r="Z320" s="30">
        <f t="shared" si="156"/>
        <v>62015.512348562101</v>
      </c>
      <c r="AA320" s="35">
        <f>IF(C320&lt;C$13,0,(IF(VLOOKUP(C$7,profiel!$A$3:$F$297,2,FALSE)&gt;4,VLOOKUP($C$7,profiel!$A$3:$F$297,3,FALSE),IF(B$9="flens loodrecht op gevel",(VLOOKUP(C$7,profiel!$A$3:$F$297,6,FALSE)-2*VLOOKUP(C$7,profiel!$A$3:$F$297,4,FALSE))/2,VLOOKUP(C$7,profiel!$A$3:$F$297,4,FALSE))))/1000*Z320*D$36)</f>
        <v>0</v>
      </c>
      <c r="AB320" s="30">
        <f t="shared" si="159"/>
        <v>62015.512348562101</v>
      </c>
      <c r="AC320" s="35">
        <f t="shared" si="157"/>
        <v>12403.102469712421</v>
      </c>
      <c r="AD320" s="32">
        <f t="shared" si="158"/>
        <v>1.1012610451860334</v>
      </c>
      <c r="AE320" s="32">
        <f t="shared" si="132"/>
        <v>276.49249981329973</v>
      </c>
      <c r="AF320" s="204">
        <f t="shared" si="133"/>
        <v>556.45627504623599</v>
      </c>
    </row>
    <row r="321" spans="1:32" ht="12" customHeight="1" x14ac:dyDescent="0.15">
      <c r="A321" s="199">
        <f t="shared" si="134"/>
        <v>276.49249981329973</v>
      </c>
      <c r="B321" s="38">
        <f t="shared" si="135"/>
        <v>1360</v>
      </c>
      <c r="C321" s="200">
        <f t="shared" si="129"/>
        <v>22.666666666666668</v>
      </c>
      <c r="D321" s="36">
        <f t="shared" si="130"/>
        <v>799.99879470675</v>
      </c>
      <c r="E321" s="36">
        <f t="shared" si="131"/>
        <v>679.67906429923903</v>
      </c>
      <c r="F321" s="37">
        <f t="shared" si="136"/>
        <v>0.23134697032439194</v>
      </c>
      <c r="G321" s="42">
        <f t="shared" si="137"/>
        <v>4558.2144873095931</v>
      </c>
      <c r="H321" s="43">
        <f t="shared" si="138"/>
        <v>4558.2144873095931</v>
      </c>
      <c r="I321" s="42">
        <f t="shared" si="139"/>
        <v>0</v>
      </c>
      <c r="J321" s="44">
        <f t="shared" si="140"/>
        <v>0</v>
      </c>
      <c r="K321" s="216">
        <f t="shared" si="141"/>
        <v>0.21977962180817234</v>
      </c>
      <c r="L321" s="42">
        <f t="shared" si="142"/>
        <v>4575.8507117113368</v>
      </c>
      <c r="M321" s="43">
        <f t="shared" si="143"/>
        <v>4347.0581761257699</v>
      </c>
      <c r="N321" s="42">
        <f t="shared" si="144"/>
        <v>0</v>
      </c>
      <c r="O321" s="44">
        <f t="shared" si="145"/>
        <v>0</v>
      </c>
      <c r="P321" s="37">
        <f t="shared" si="146"/>
        <v>0.23134697032439194</v>
      </c>
      <c r="Q321" s="42">
        <f t="shared" si="147"/>
        <v>4558.2144873095931</v>
      </c>
      <c r="R321" s="43">
        <f t="shared" si="148"/>
        <v>4558.2144873095931</v>
      </c>
      <c r="S321" s="42">
        <f t="shared" si="149"/>
        <v>0</v>
      </c>
      <c r="T321" s="44">
        <f t="shared" si="150"/>
        <v>0</v>
      </c>
      <c r="U321" s="37">
        <f t="shared" si="151"/>
        <v>0</v>
      </c>
      <c r="V321" s="42" t="e">
        <f t="shared" si="152"/>
        <v>#DIV/0!</v>
      </c>
      <c r="W321" s="43" t="e">
        <f t="shared" si="153"/>
        <v>#DIV/0!</v>
      </c>
      <c r="X321" s="42">
        <f t="shared" si="154"/>
        <v>0</v>
      </c>
      <c r="Y321" s="44">
        <f t="shared" si="155"/>
        <v>0</v>
      </c>
      <c r="Z321" s="42">
        <f t="shared" si="156"/>
        <v>62080.339856099265</v>
      </c>
      <c r="AA321" s="44">
        <f>IF(C321&lt;C$13,0,(IF(VLOOKUP(C$7,profiel!$A$3:$F$297,2,FALSE)&gt;4,VLOOKUP($C$7,profiel!$A$3:$F$297,3,FALSE),IF(B$9="flens loodrecht op gevel",(VLOOKUP(C$7,profiel!$A$3:$F$297,6,FALSE)-2*VLOOKUP(C$7,profiel!$A$3:$F$297,4,FALSE))/2,VLOOKUP(C$7,profiel!$A$3:$F$297,4,FALSE))))/1000*Z321*D$36)</f>
        <v>0</v>
      </c>
      <c r="AB321" s="42">
        <f t="shared" si="159"/>
        <v>62080.339856099265</v>
      </c>
      <c r="AC321" s="44">
        <f t="shared" si="157"/>
        <v>12416.067971219854</v>
      </c>
      <c r="AD321" s="41">
        <f t="shared" si="158"/>
        <v>1.1005802703694225</v>
      </c>
      <c r="AE321" s="41">
        <f t="shared" si="132"/>
        <v>277.59308008366918</v>
      </c>
      <c r="AF321" s="201">
        <f t="shared" si="133"/>
        <v>556.83902282765075</v>
      </c>
    </row>
    <row r="322" spans="1:32" ht="12" customHeight="1" x14ac:dyDescent="0.15">
      <c r="A322" s="202">
        <f t="shared" si="134"/>
        <v>277.59308008366918</v>
      </c>
      <c r="B322" s="54">
        <f t="shared" si="135"/>
        <v>1365</v>
      </c>
      <c r="C322" s="133">
        <f t="shared" si="129"/>
        <v>22.75</v>
      </c>
      <c r="D322" s="30">
        <f t="shared" si="130"/>
        <v>800.54562595699815</v>
      </c>
      <c r="E322" s="30">
        <f t="shared" si="131"/>
        <v>679.68750948171044</v>
      </c>
      <c r="F322" s="31">
        <f t="shared" si="136"/>
        <v>0.23118795212344212</v>
      </c>
      <c r="G322" s="30">
        <f t="shared" si="137"/>
        <v>4554.4171521600929</v>
      </c>
      <c r="H322" s="34">
        <f t="shared" si="138"/>
        <v>4554.4171521600929</v>
      </c>
      <c r="I322" s="33">
        <f t="shared" si="139"/>
        <v>0</v>
      </c>
      <c r="J322" s="35">
        <f t="shared" si="140"/>
        <v>0</v>
      </c>
      <c r="K322" s="60">
        <f t="shared" si="141"/>
        <v>0.21962855451727001</v>
      </c>
      <c r="L322" s="30">
        <f t="shared" si="142"/>
        <v>4572.0238317783724</v>
      </c>
      <c r="M322" s="34">
        <f t="shared" si="143"/>
        <v>4343.4226401894539</v>
      </c>
      <c r="N322" s="33">
        <f t="shared" si="144"/>
        <v>0</v>
      </c>
      <c r="O322" s="35">
        <f t="shared" si="145"/>
        <v>0</v>
      </c>
      <c r="P322" s="31">
        <f t="shared" si="146"/>
        <v>0.23118795212344212</v>
      </c>
      <c r="Q322" s="30">
        <f t="shared" si="147"/>
        <v>4554.4171521600929</v>
      </c>
      <c r="R322" s="34">
        <f t="shared" si="148"/>
        <v>4554.4171521600929</v>
      </c>
      <c r="S322" s="33">
        <f t="shared" si="149"/>
        <v>0</v>
      </c>
      <c r="T322" s="35">
        <f t="shared" si="150"/>
        <v>0</v>
      </c>
      <c r="U322" s="31">
        <f t="shared" si="151"/>
        <v>0</v>
      </c>
      <c r="V322" s="30" t="e">
        <f t="shared" si="152"/>
        <v>#DIV/0!</v>
      </c>
      <c r="W322" s="34" t="e">
        <f t="shared" si="153"/>
        <v>#DIV/0!</v>
      </c>
      <c r="X322" s="33">
        <f t="shared" si="154"/>
        <v>0</v>
      </c>
      <c r="Y322" s="35">
        <f t="shared" si="155"/>
        <v>0</v>
      </c>
      <c r="Z322" s="30">
        <f t="shared" si="156"/>
        <v>62144.749657942426</v>
      </c>
      <c r="AA322" s="35">
        <f>IF(C322&lt;C$13,0,(IF(VLOOKUP(C$7,profiel!$A$3:$F$297,2,FALSE)&gt;4,VLOOKUP($C$7,profiel!$A$3:$F$297,3,FALSE),IF(B$9="flens loodrecht op gevel",(VLOOKUP(C$7,profiel!$A$3:$F$297,6,FALSE)-2*VLOOKUP(C$7,profiel!$A$3:$F$297,4,FALSE))/2,VLOOKUP(C$7,profiel!$A$3:$F$297,4,FALSE))))/1000*Z322*D$36)</f>
        <v>0</v>
      </c>
      <c r="AB322" s="30">
        <f t="shared" si="159"/>
        <v>62144.749657942426</v>
      </c>
      <c r="AC322" s="35">
        <f t="shared" si="157"/>
        <v>12428.949931588486</v>
      </c>
      <c r="AD322" s="32">
        <f t="shared" si="158"/>
        <v>1.0998939735603446</v>
      </c>
      <c r="AE322" s="32">
        <f t="shared" si="132"/>
        <v>278.69297405722955</v>
      </c>
      <c r="AF322" s="204">
        <f t="shared" si="133"/>
        <v>557.22191620154581</v>
      </c>
    </row>
    <row r="323" spans="1:32" ht="12" customHeight="1" x14ac:dyDescent="0.15">
      <c r="A323" s="199">
        <f t="shared" si="134"/>
        <v>278.69297405722955</v>
      </c>
      <c r="B323" s="38">
        <f t="shared" si="135"/>
        <v>1370</v>
      </c>
      <c r="C323" s="200">
        <f t="shared" si="129"/>
        <v>22.833333333333332</v>
      </c>
      <c r="D323" s="36">
        <f t="shared" si="130"/>
        <v>801.09046872558235</v>
      </c>
      <c r="E323" s="36">
        <f t="shared" si="131"/>
        <v>679.6957324355335</v>
      </c>
      <c r="F323" s="37">
        <f t="shared" si="136"/>
        <v>0.23102909201328017</v>
      </c>
      <c r="G323" s="42">
        <f t="shared" si="137"/>
        <v>4550.5989693442707</v>
      </c>
      <c r="H323" s="43">
        <f t="shared" si="138"/>
        <v>4550.5989693442716</v>
      </c>
      <c r="I323" s="42">
        <f t="shared" si="139"/>
        <v>0</v>
      </c>
      <c r="J323" s="44">
        <f t="shared" si="140"/>
        <v>0</v>
      </c>
      <c r="K323" s="216">
        <f t="shared" si="141"/>
        <v>0.21947763741261617</v>
      </c>
      <c r="L323" s="42">
        <f t="shared" si="142"/>
        <v>4568.1760964858713</v>
      </c>
      <c r="M323" s="43">
        <f t="shared" si="143"/>
        <v>4339.7672916615775</v>
      </c>
      <c r="N323" s="42">
        <f t="shared" si="144"/>
        <v>0</v>
      </c>
      <c r="O323" s="44">
        <f t="shared" si="145"/>
        <v>0</v>
      </c>
      <c r="P323" s="37">
        <f t="shared" si="146"/>
        <v>0.23102909201328017</v>
      </c>
      <c r="Q323" s="42">
        <f t="shared" si="147"/>
        <v>4550.5989693442707</v>
      </c>
      <c r="R323" s="43">
        <f t="shared" si="148"/>
        <v>4550.5989693442716</v>
      </c>
      <c r="S323" s="42">
        <f t="shared" si="149"/>
        <v>0</v>
      </c>
      <c r="T323" s="44">
        <f t="shared" si="150"/>
        <v>0</v>
      </c>
      <c r="U323" s="37">
        <f t="shared" si="151"/>
        <v>0</v>
      </c>
      <c r="V323" s="42" t="e">
        <f t="shared" si="152"/>
        <v>#DIV/0!</v>
      </c>
      <c r="W323" s="43" t="e">
        <f t="shared" si="153"/>
        <v>#DIV/0!</v>
      </c>
      <c r="X323" s="42">
        <f t="shared" si="154"/>
        <v>0</v>
      </c>
      <c r="Y323" s="44">
        <f t="shared" si="155"/>
        <v>0</v>
      </c>
      <c r="Z323" s="42">
        <f t="shared" si="156"/>
        <v>62208.74325917953</v>
      </c>
      <c r="AA323" s="44">
        <f>IF(C323&lt;C$13,0,(IF(VLOOKUP(C$7,profiel!$A$3:$F$297,2,FALSE)&gt;4,VLOOKUP($C$7,profiel!$A$3:$F$297,3,FALSE),IF(B$9="flens loodrecht op gevel",(VLOOKUP(C$7,profiel!$A$3:$F$297,6,FALSE)-2*VLOOKUP(C$7,profiel!$A$3:$F$297,4,FALSE))/2,VLOOKUP(C$7,profiel!$A$3:$F$297,4,FALSE))))/1000*Z323*D$36)</f>
        <v>0</v>
      </c>
      <c r="AB323" s="42">
        <f t="shared" si="159"/>
        <v>62208.74325917953</v>
      </c>
      <c r="AC323" s="44">
        <f t="shared" si="157"/>
        <v>12441.748651835907</v>
      </c>
      <c r="AD323" s="41">
        <f t="shared" si="158"/>
        <v>1.0992021851178235</v>
      </c>
      <c r="AE323" s="41">
        <f t="shared" si="132"/>
        <v>279.79217624234735</v>
      </c>
      <c r="AF323" s="201">
        <f t="shared" si="133"/>
        <v>557.60497024127119</v>
      </c>
    </row>
    <row r="324" spans="1:32" ht="12" customHeight="1" x14ac:dyDescent="0.15">
      <c r="A324" s="202">
        <f t="shared" si="134"/>
        <v>279.79217624234735</v>
      </c>
      <c r="B324" s="54">
        <f t="shared" si="135"/>
        <v>1375</v>
      </c>
      <c r="C324" s="133">
        <f t="shared" si="129"/>
        <v>22.916666666666668</v>
      </c>
      <c r="D324" s="30">
        <f t="shared" si="130"/>
        <v>801.63333742183727</v>
      </c>
      <c r="E324" s="30">
        <f t="shared" si="131"/>
        <v>679.70373900848858</v>
      </c>
      <c r="F324" s="31">
        <f t="shared" si="136"/>
        <v>0.23087038355171197</v>
      </c>
      <c r="G324" s="30">
        <f t="shared" si="137"/>
        <v>4546.7602196011894</v>
      </c>
      <c r="H324" s="34">
        <f t="shared" si="138"/>
        <v>4546.7602196011903</v>
      </c>
      <c r="I324" s="33">
        <f t="shared" si="139"/>
        <v>0</v>
      </c>
      <c r="J324" s="35">
        <f t="shared" si="140"/>
        <v>0</v>
      </c>
      <c r="K324" s="60">
        <f t="shared" si="141"/>
        <v>0.21932686437412638</v>
      </c>
      <c r="L324" s="30">
        <f t="shared" si="142"/>
        <v>4564.307786808472</v>
      </c>
      <c r="M324" s="34">
        <f t="shared" si="143"/>
        <v>4336.0923974680481</v>
      </c>
      <c r="N324" s="33">
        <f t="shared" si="144"/>
        <v>0</v>
      </c>
      <c r="O324" s="35">
        <f t="shared" si="145"/>
        <v>0</v>
      </c>
      <c r="P324" s="31">
        <f t="shared" si="146"/>
        <v>0.23087038355171197</v>
      </c>
      <c r="Q324" s="30">
        <f t="shared" si="147"/>
        <v>4546.7602196011894</v>
      </c>
      <c r="R324" s="34">
        <f t="shared" si="148"/>
        <v>4546.7602196011903</v>
      </c>
      <c r="S324" s="33">
        <f t="shared" si="149"/>
        <v>0</v>
      </c>
      <c r="T324" s="35">
        <f t="shared" si="150"/>
        <v>0</v>
      </c>
      <c r="U324" s="31">
        <f t="shared" si="151"/>
        <v>0</v>
      </c>
      <c r="V324" s="30" t="e">
        <f t="shared" si="152"/>
        <v>#DIV/0!</v>
      </c>
      <c r="W324" s="34" t="e">
        <f t="shared" si="153"/>
        <v>#DIV/0!</v>
      </c>
      <c r="X324" s="33">
        <f t="shared" si="154"/>
        <v>0</v>
      </c>
      <c r="Y324" s="35">
        <f t="shared" si="155"/>
        <v>0</v>
      </c>
      <c r="Z324" s="30">
        <f t="shared" si="156"/>
        <v>62272.322153111774</v>
      </c>
      <c r="AA324" s="35">
        <f>IF(C324&lt;C$13,0,(IF(VLOOKUP(C$7,profiel!$A$3:$F$297,2,FALSE)&gt;4,VLOOKUP($C$7,profiel!$A$3:$F$297,3,FALSE),IF(B$9="flens loodrecht op gevel",(VLOOKUP(C$7,profiel!$A$3:$F$297,6,FALSE)-2*VLOOKUP(C$7,profiel!$A$3:$F$297,4,FALSE))/2,VLOOKUP(C$7,profiel!$A$3:$F$297,4,FALSE))))/1000*Z324*D$36)</f>
        <v>0</v>
      </c>
      <c r="AB324" s="30">
        <f t="shared" si="159"/>
        <v>62272.322153111774</v>
      </c>
      <c r="AC324" s="35">
        <f t="shared" si="157"/>
        <v>12454.464430622356</v>
      </c>
      <c r="AD324" s="32">
        <f t="shared" si="158"/>
        <v>1.0985049350334621</v>
      </c>
      <c r="AE324" s="32">
        <f t="shared" si="132"/>
        <v>280.89068117738083</v>
      </c>
      <c r="AF324" s="204">
        <f t="shared" si="133"/>
        <v>557.98819995625729</v>
      </c>
    </row>
    <row r="325" spans="1:32" ht="12" customHeight="1" x14ac:dyDescent="0.15">
      <c r="A325" s="199">
        <f t="shared" si="134"/>
        <v>280.89068117738083</v>
      </c>
      <c r="B325" s="38">
        <f t="shared" si="135"/>
        <v>1380</v>
      </c>
      <c r="C325" s="200">
        <f t="shared" si="129"/>
        <v>23</v>
      </c>
      <c r="D325" s="36">
        <f t="shared" si="130"/>
        <v>802.17424629903974</v>
      </c>
      <c r="E325" s="36">
        <f t="shared" si="131"/>
        <v>679.71153489447602</v>
      </c>
      <c r="F325" s="37">
        <f t="shared" si="136"/>
        <v>0.23071182035755447</v>
      </c>
      <c r="G325" s="42">
        <f t="shared" si="137"/>
        <v>4542.9011805888895</v>
      </c>
      <c r="H325" s="43">
        <f t="shared" si="138"/>
        <v>4542.9011805888895</v>
      </c>
      <c r="I325" s="42">
        <f t="shared" si="139"/>
        <v>0</v>
      </c>
      <c r="J325" s="44">
        <f t="shared" si="140"/>
        <v>0</v>
      </c>
      <c r="K325" s="216">
        <f t="shared" si="141"/>
        <v>0.21917622933967673</v>
      </c>
      <c r="L325" s="42">
        <f t="shared" si="142"/>
        <v>4560.4191806382978</v>
      </c>
      <c r="M325" s="43">
        <f t="shared" si="143"/>
        <v>4332.3982216063832</v>
      </c>
      <c r="N325" s="42">
        <f t="shared" si="144"/>
        <v>0</v>
      </c>
      <c r="O325" s="44">
        <f t="shared" si="145"/>
        <v>0</v>
      </c>
      <c r="P325" s="37">
        <f t="shared" si="146"/>
        <v>0.23071182035755447</v>
      </c>
      <c r="Q325" s="42">
        <f t="shared" si="147"/>
        <v>4542.9011805888895</v>
      </c>
      <c r="R325" s="43">
        <f t="shared" si="148"/>
        <v>4542.9011805888895</v>
      </c>
      <c r="S325" s="42">
        <f t="shared" si="149"/>
        <v>0</v>
      </c>
      <c r="T325" s="44">
        <f t="shared" si="150"/>
        <v>0</v>
      </c>
      <c r="U325" s="37">
        <f t="shared" si="151"/>
        <v>0</v>
      </c>
      <c r="V325" s="42" t="e">
        <f t="shared" si="152"/>
        <v>#DIV/0!</v>
      </c>
      <c r="W325" s="43" t="e">
        <f t="shared" si="153"/>
        <v>#DIV/0!</v>
      </c>
      <c r="X325" s="42">
        <f t="shared" si="154"/>
        <v>0</v>
      </c>
      <c r="Y325" s="44">
        <f t="shared" si="155"/>
        <v>0</v>
      </c>
      <c r="Z325" s="42">
        <f t="shared" si="156"/>
        <v>62335.487821470822</v>
      </c>
      <c r="AA325" s="44">
        <f>IF(C325&lt;C$13,0,(IF(VLOOKUP(C$7,profiel!$A$3:$F$297,2,FALSE)&gt;4,VLOOKUP($C$7,profiel!$A$3:$F$297,3,FALSE),IF(B$9="flens loodrecht op gevel",(VLOOKUP(C$7,profiel!$A$3:$F$297,6,FALSE)-2*VLOOKUP(C$7,profiel!$A$3:$F$297,4,FALSE))/2,VLOOKUP(C$7,profiel!$A$3:$F$297,4,FALSE))))/1000*Z325*D$36)</f>
        <v>0</v>
      </c>
      <c r="AB325" s="42">
        <f t="shared" si="159"/>
        <v>62335.487821470822</v>
      </c>
      <c r="AC325" s="44">
        <f t="shared" si="157"/>
        <v>12467.097564294163</v>
      </c>
      <c r="AD325" s="41">
        <f t="shared" si="158"/>
        <v>1.0978022529431015</v>
      </c>
      <c r="AE325" s="41">
        <f t="shared" si="132"/>
        <v>281.98848343032392</v>
      </c>
      <c r="AF325" s="201">
        <f t="shared" si="133"/>
        <v>558.3716202911852</v>
      </c>
    </row>
    <row r="326" spans="1:32" ht="12" customHeight="1" x14ac:dyDescent="0.15">
      <c r="A326" s="202">
        <f t="shared" si="134"/>
        <v>281.98848343032392</v>
      </c>
      <c r="B326" s="54">
        <f t="shared" si="135"/>
        <v>1385</v>
      </c>
      <c r="C326" s="133">
        <f t="shared" si="129"/>
        <v>23.083333333333332</v>
      </c>
      <c r="D326" s="30">
        <f t="shared" si="130"/>
        <v>802.71320945665286</v>
      </c>
      <c r="E326" s="30">
        <f t="shared" si="131"/>
        <v>679.71912563756564</v>
      </c>
      <c r="F326" s="31">
        <f t="shared" si="136"/>
        <v>0.23055339611065739</v>
      </c>
      <c r="G326" s="30">
        <f t="shared" si="137"/>
        <v>4539.0221269321319</v>
      </c>
      <c r="H326" s="34">
        <f t="shared" si="138"/>
        <v>4539.0221269321319</v>
      </c>
      <c r="I326" s="33">
        <f t="shared" si="139"/>
        <v>0</v>
      </c>
      <c r="J326" s="35">
        <f t="shared" si="140"/>
        <v>0</v>
      </c>
      <c r="K326" s="60">
        <f t="shared" si="141"/>
        <v>0.21902572630512454</v>
      </c>
      <c r="L326" s="30">
        <f t="shared" si="142"/>
        <v>4556.510552832754</v>
      </c>
      <c r="M326" s="34">
        <f t="shared" si="143"/>
        <v>4328.6850251911164</v>
      </c>
      <c r="N326" s="33">
        <f t="shared" si="144"/>
        <v>0</v>
      </c>
      <c r="O326" s="35">
        <f t="shared" si="145"/>
        <v>0</v>
      </c>
      <c r="P326" s="31">
        <f t="shared" si="146"/>
        <v>0.23055339611065739</v>
      </c>
      <c r="Q326" s="30">
        <f t="shared" si="147"/>
        <v>4539.0221269321319</v>
      </c>
      <c r="R326" s="34">
        <f t="shared" si="148"/>
        <v>4539.0221269321319</v>
      </c>
      <c r="S326" s="33">
        <f t="shared" si="149"/>
        <v>0</v>
      </c>
      <c r="T326" s="35">
        <f t="shared" si="150"/>
        <v>0</v>
      </c>
      <c r="U326" s="31">
        <f t="shared" si="151"/>
        <v>0</v>
      </c>
      <c r="V326" s="30" t="e">
        <f t="shared" si="152"/>
        <v>#DIV/0!</v>
      </c>
      <c r="W326" s="34" t="e">
        <f t="shared" si="153"/>
        <v>#DIV/0!</v>
      </c>
      <c r="X326" s="33">
        <f t="shared" si="154"/>
        <v>0</v>
      </c>
      <c r="Y326" s="35">
        <f t="shared" si="155"/>
        <v>0</v>
      </c>
      <c r="Z326" s="30">
        <f t="shared" si="156"/>
        <v>62398.24173463216</v>
      </c>
      <c r="AA326" s="35">
        <f>IF(C326&lt;C$13,0,(IF(VLOOKUP(C$7,profiel!$A$3:$F$297,2,FALSE)&gt;4,VLOOKUP($C$7,profiel!$A$3:$F$297,3,FALSE),IF(B$9="flens loodrecht op gevel",(VLOOKUP(C$7,profiel!$A$3:$F$297,6,FALSE)-2*VLOOKUP(C$7,profiel!$A$3:$F$297,4,FALSE))/2,VLOOKUP(C$7,profiel!$A$3:$F$297,4,FALSE))))/1000*Z326*D$36)</f>
        <v>0</v>
      </c>
      <c r="AB326" s="30">
        <f t="shared" si="159"/>
        <v>62398.24173463216</v>
      </c>
      <c r="AC326" s="35">
        <f t="shared" si="157"/>
        <v>12479.648346926433</v>
      </c>
      <c r="AD326" s="32">
        <f t="shared" si="158"/>
        <v>1.0970941681384272</v>
      </c>
      <c r="AE326" s="32">
        <f t="shared" si="132"/>
        <v>283.08557759846235</v>
      </c>
      <c r="AF326" s="204">
        <f t="shared" si="133"/>
        <v>558.75524612517233</v>
      </c>
    </row>
    <row r="327" spans="1:32" ht="12" customHeight="1" x14ac:dyDescent="0.15">
      <c r="A327" s="199">
        <f t="shared" si="134"/>
        <v>283.08557759846235</v>
      </c>
      <c r="B327" s="38">
        <f t="shared" si="135"/>
        <v>1390</v>
      </c>
      <c r="C327" s="200">
        <f t="shared" si="129"/>
        <v>23.166666666666668</v>
      </c>
      <c r="D327" s="36">
        <f t="shared" si="130"/>
        <v>803.25024084253255</v>
      </c>
      <c r="E327" s="36">
        <f t="shared" si="131"/>
        <v>679.72651663593899</v>
      </c>
      <c r="F327" s="37">
        <f t="shared" si="136"/>
        <v>0.23039510455192061</v>
      </c>
      <c r="G327" s="42">
        <f t="shared" si="137"/>
        <v>4535.1233302664978</v>
      </c>
      <c r="H327" s="43">
        <f t="shared" si="138"/>
        <v>4535.1233302664978</v>
      </c>
      <c r="I327" s="42">
        <f t="shared" si="139"/>
        <v>0</v>
      </c>
      <c r="J327" s="44">
        <f t="shared" si="140"/>
        <v>0</v>
      </c>
      <c r="K327" s="216">
        <f t="shared" si="141"/>
        <v>0.21887534932432459</v>
      </c>
      <c r="L327" s="42">
        <f t="shared" si="142"/>
        <v>4552.5821752587526</v>
      </c>
      <c r="M327" s="43">
        <f t="shared" si="143"/>
        <v>4324.9530664958147</v>
      </c>
      <c r="N327" s="42">
        <f t="shared" si="144"/>
        <v>0</v>
      </c>
      <c r="O327" s="44">
        <f t="shared" si="145"/>
        <v>0</v>
      </c>
      <c r="P327" s="37">
        <f t="shared" si="146"/>
        <v>0.23039510455192061</v>
      </c>
      <c r="Q327" s="42">
        <f t="shared" si="147"/>
        <v>4535.1233302664978</v>
      </c>
      <c r="R327" s="43">
        <f t="shared" si="148"/>
        <v>4535.1233302664978</v>
      </c>
      <c r="S327" s="42">
        <f t="shared" si="149"/>
        <v>0</v>
      </c>
      <c r="T327" s="44">
        <f t="shared" si="150"/>
        <v>0</v>
      </c>
      <c r="U327" s="37">
        <f t="shared" si="151"/>
        <v>0</v>
      </c>
      <c r="V327" s="42" t="e">
        <f t="shared" si="152"/>
        <v>#DIV/0!</v>
      </c>
      <c r="W327" s="43" t="e">
        <f t="shared" si="153"/>
        <v>#DIV/0!</v>
      </c>
      <c r="X327" s="42">
        <f t="shared" si="154"/>
        <v>0</v>
      </c>
      <c r="Y327" s="44">
        <f t="shared" si="155"/>
        <v>0</v>
      </c>
      <c r="Z327" s="42">
        <f t="shared" si="156"/>
        <v>62460.585351825204</v>
      </c>
      <c r="AA327" s="44">
        <f>IF(C327&lt;C$13,0,(IF(VLOOKUP(C$7,profiel!$A$3:$F$297,2,FALSE)&gt;4,VLOOKUP($C$7,profiel!$A$3:$F$297,3,FALSE),IF(B$9="flens loodrecht op gevel",(VLOOKUP(C$7,profiel!$A$3:$F$297,6,FALSE)-2*VLOOKUP(C$7,profiel!$A$3:$F$297,4,FALSE))/2,VLOOKUP(C$7,profiel!$A$3:$F$297,4,FALSE))))/1000*Z327*D$36)</f>
        <v>0</v>
      </c>
      <c r="AB327" s="42">
        <f t="shared" si="159"/>
        <v>62460.585351825204</v>
      </c>
      <c r="AC327" s="44">
        <f t="shared" si="157"/>
        <v>12492.11707036504</v>
      </c>
      <c r="AD327" s="41">
        <f t="shared" si="158"/>
        <v>1.0963807095779867</v>
      </c>
      <c r="AE327" s="41">
        <f t="shared" si="132"/>
        <v>284.18195830804035</v>
      </c>
      <c r="AF327" s="201">
        <f t="shared" si="133"/>
        <v>559.13909227097054</v>
      </c>
    </row>
    <row r="328" spans="1:32" ht="12" customHeight="1" x14ac:dyDescent="0.15">
      <c r="A328" s="202">
        <f t="shared" si="134"/>
        <v>284.18195830804035</v>
      </c>
      <c r="B328" s="54">
        <f t="shared" si="135"/>
        <v>1395</v>
      </c>
      <c r="C328" s="133">
        <f t="shared" si="129"/>
        <v>23.25</v>
      </c>
      <c r="D328" s="30">
        <f t="shared" si="130"/>
        <v>803.78535425509222</v>
      </c>
      <c r="E328" s="30">
        <f t="shared" si="131"/>
        <v>679.73371314572876</v>
      </c>
      <c r="F328" s="31">
        <f t="shared" si="136"/>
        <v>0.23023693948330803</v>
      </c>
      <c r="G328" s="30">
        <f t="shared" si="137"/>
        <v>4531.2050592843934</v>
      </c>
      <c r="H328" s="34">
        <f t="shared" si="138"/>
        <v>4531.2050592843934</v>
      </c>
      <c r="I328" s="33">
        <f t="shared" si="139"/>
        <v>0</v>
      </c>
      <c r="J328" s="35">
        <f t="shared" si="140"/>
        <v>0</v>
      </c>
      <c r="K328" s="60">
        <f t="shared" si="141"/>
        <v>0.21872509250914263</v>
      </c>
      <c r="L328" s="30">
        <f t="shared" si="142"/>
        <v>4548.6343168387721</v>
      </c>
      <c r="M328" s="34">
        <f t="shared" si="143"/>
        <v>4321.202600996834</v>
      </c>
      <c r="N328" s="33">
        <f t="shared" si="144"/>
        <v>0</v>
      </c>
      <c r="O328" s="35">
        <f t="shared" si="145"/>
        <v>0</v>
      </c>
      <c r="P328" s="31">
        <f t="shared" si="146"/>
        <v>0.23023693948330803</v>
      </c>
      <c r="Q328" s="30">
        <f t="shared" si="147"/>
        <v>4531.2050592843934</v>
      </c>
      <c r="R328" s="34">
        <f t="shared" si="148"/>
        <v>4531.2050592843934</v>
      </c>
      <c r="S328" s="33">
        <f t="shared" si="149"/>
        <v>0</v>
      </c>
      <c r="T328" s="35">
        <f t="shared" si="150"/>
        <v>0</v>
      </c>
      <c r="U328" s="31">
        <f t="shared" si="151"/>
        <v>0</v>
      </c>
      <c r="V328" s="30" t="e">
        <f t="shared" si="152"/>
        <v>#DIV/0!</v>
      </c>
      <c r="W328" s="34" t="e">
        <f t="shared" si="153"/>
        <v>#DIV/0!</v>
      </c>
      <c r="X328" s="33">
        <f t="shared" si="154"/>
        <v>0</v>
      </c>
      <c r="Y328" s="35">
        <f t="shared" si="155"/>
        <v>0</v>
      </c>
      <c r="Z328" s="30">
        <f t="shared" si="156"/>
        <v>62522.520121339592</v>
      </c>
      <c r="AA328" s="35">
        <f>IF(C328&lt;C$13,0,(IF(VLOOKUP(C$7,profiel!$A$3:$F$297,2,FALSE)&gt;4,VLOOKUP($C$7,profiel!$A$3:$F$297,3,FALSE),IF(B$9="flens loodrecht op gevel",(VLOOKUP(C$7,profiel!$A$3:$F$297,6,FALSE)-2*VLOOKUP(C$7,profiel!$A$3:$F$297,4,FALSE))/2,VLOOKUP(C$7,profiel!$A$3:$F$297,4,FALSE))))/1000*Z328*D$36)</f>
        <v>0</v>
      </c>
      <c r="AB328" s="30">
        <f t="shared" si="159"/>
        <v>62522.520121339592</v>
      </c>
      <c r="AC328" s="35">
        <f t="shared" si="157"/>
        <v>12504.504024267919</v>
      </c>
      <c r="AD328" s="32">
        <f t="shared" si="158"/>
        <v>1.0956619058983117</v>
      </c>
      <c r="AE328" s="32">
        <f t="shared" si="132"/>
        <v>285.27762021393869</v>
      </c>
      <c r="AF328" s="204">
        <f t="shared" si="133"/>
        <v>559.52317347417852</v>
      </c>
    </row>
    <row r="329" spans="1:32" ht="12" customHeight="1" x14ac:dyDescent="0.15">
      <c r="A329" s="199">
        <f t="shared" si="134"/>
        <v>285.27762021393869</v>
      </c>
      <c r="B329" s="38">
        <f t="shared" si="135"/>
        <v>1400</v>
      </c>
      <c r="C329" s="200">
        <f t="shared" si="129"/>
        <v>23.333333333333332</v>
      </c>
      <c r="D329" s="36">
        <f t="shared" si="130"/>
        <v>804.3185633454309</v>
      </c>
      <c r="E329" s="36">
        <f t="shared" si="131"/>
        <v>679.74072028475587</v>
      </c>
      <c r="F329" s="37">
        <f t="shared" si="136"/>
        <v>0.23007889476785753</v>
      </c>
      <c r="G329" s="42">
        <f t="shared" si="137"/>
        <v>4527.2675797777847</v>
      </c>
      <c r="H329" s="43">
        <f t="shared" si="138"/>
        <v>4527.2675797777847</v>
      </c>
      <c r="I329" s="42">
        <f t="shared" si="139"/>
        <v>0</v>
      </c>
      <c r="J329" s="44">
        <f t="shared" si="140"/>
        <v>0</v>
      </c>
      <c r="K329" s="216">
        <f t="shared" si="141"/>
        <v>0.21857495002946467</v>
      </c>
      <c r="L329" s="42">
        <f t="shared" si="142"/>
        <v>4544.6672435936707</v>
      </c>
      <c r="M329" s="43">
        <f t="shared" si="143"/>
        <v>4317.4338814139874</v>
      </c>
      <c r="N329" s="42">
        <f t="shared" si="144"/>
        <v>0</v>
      </c>
      <c r="O329" s="44">
        <f t="shared" si="145"/>
        <v>0</v>
      </c>
      <c r="P329" s="37">
        <f t="shared" si="146"/>
        <v>0.23007889476785753</v>
      </c>
      <c r="Q329" s="42">
        <f t="shared" si="147"/>
        <v>4527.2675797777847</v>
      </c>
      <c r="R329" s="43">
        <f t="shared" si="148"/>
        <v>4527.2675797777847</v>
      </c>
      <c r="S329" s="42">
        <f t="shared" si="149"/>
        <v>0</v>
      </c>
      <c r="T329" s="44">
        <f t="shared" si="150"/>
        <v>0</v>
      </c>
      <c r="U329" s="37">
        <f t="shared" si="151"/>
        <v>0</v>
      </c>
      <c r="V329" s="42" t="e">
        <f t="shared" si="152"/>
        <v>#DIV/0!</v>
      </c>
      <c r="W329" s="43" t="e">
        <f t="shared" si="153"/>
        <v>#DIV/0!</v>
      </c>
      <c r="X329" s="42">
        <f t="shared" si="154"/>
        <v>0</v>
      </c>
      <c r="Y329" s="44">
        <f t="shared" si="155"/>
        <v>0</v>
      </c>
      <c r="Z329" s="42">
        <f t="shared" si="156"/>
        <v>62584.047480728485</v>
      </c>
      <c r="AA329" s="44">
        <f>IF(C329&lt;C$13,0,(IF(VLOOKUP(C$7,profiel!$A$3:$F$297,2,FALSE)&gt;4,VLOOKUP($C$7,profiel!$A$3:$F$297,3,FALSE),IF(B$9="flens loodrecht op gevel",(VLOOKUP(C$7,profiel!$A$3:$F$297,6,FALSE)-2*VLOOKUP(C$7,profiel!$A$3:$F$297,4,FALSE))/2,VLOOKUP(C$7,profiel!$A$3:$F$297,4,FALSE))))/1000*Z329*D$36)</f>
        <v>0</v>
      </c>
      <c r="AB329" s="42">
        <f t="shared" si="159"/>
        <v>62584.047480728485</v>
      </c>
      <c r="AC329" s="44">
        <f t="shared" si="157"/>
        <v>12516.809496145697</v>
      </c>
      <c r="AD329" s="41">
        <f t="shared" si="158"/>
        <v>1.0949377854245055</v>
      </c>
      <c r="AE329" s="41">
        <f t="shared" si="132"/>
        <v>286.37255799936321</v>
      </c>
      <c r="AF329" s="201">
        <f t="shared" si="133"/>
        <v>559.9075044124661</v>
      </c>
    </row>
    <row r="330" spans="1:32" ht="12" customHeight="1" x14ac:dyDescent="0.15">
      <c r="A330" s="202">
        <f t="shared" si="134"/>
        <v>286.37255799936321</v>
      </c>
      <c r="B330" s="54">
        <f t="shared" si="135"/>
        <v>1405</v>
      </c>
      <c r="C330" s="133">
        <f t="shared" si="129"/>
        <v>23.416666666666668</v>
      </c>
      <c r="D330" s="30">
        <f t="shared" si="130"/>
        <v>804.84988161942272</v>
      </c>
      <c r="E330" s="30">
        <f t="shared" si="131"/>
        <v>679.74754303617055</v>
      </c>
      <c r="F330" s="31">
        <f t="shared" si="136"/>
        <v>0.22992096432968795</v>
      </c>
      <c r="G330" s="30">
        <f t="shared" si="137"/>
        <v>4523.3111546815908</v>
      </c>
      <c r="H330" s="34">
        <f t="shared" si="138"/>
        <v>4523.3111546815908</v>
      </c>
      <c r="I330" s="33">
        <f t="shared" si="139"/>
        <v>0</v>
      </c>
      <c r="J330" s="35">
        <f t="shared" si="140"/>
        <v>0</v>
      </c>
      <c r="K330" s="60">
        <f t="shared" si="141"/>
        <v>0.21842491611320355</v>
      </c>
      <c r="L330" s="30">
        <f t="shared" si="142"/>
        <v>4540.6812186861762</v>
      </c>
      <c r="M330" s="34">
        <f t="shared" si="143"/>
        <v>4313.6471577518678</v>
      </c>
      <c r="N330" s="33">
        <f t="shared" si="144"/>
        <v>0</v>
      </c>
      <c r="O330" s="35">
        <f t="shared" si="145"/>
        <v>0</v>
      </c>
      <c r="P330" s="31">
        <f t="shared" si="146"/>
        <v>0.22992096432968795</v>
      </c>
      <c r="Q330" s="30">
        <f t="shared" si="147"/>
        <v>4523.3111546815908</v>
      </c>
      <c r="R330" s="34">
        <f t="shared" si="148"/>
        <v>4523.3111546815908</v>
      </c>
      <c r="S330" s="33">
        <f t="shared" si="149"/>
        <v>0</v>
      </c>
      <c r="T330" s="35">
        <f t="shared" si="150"/>
        <v>0</v>
      </c>
      <c r="U330" s="31">
        <f t="shared" si="151"/>
        <v>0</v>
      </c>
      <c r="V330" s="30" t="e">
        <f t="shared" si="152"/>
        <v>#DIV/0!</v>
      </c>
      <c r="W330" s="34" t="e">
        <f t="shared" si="153"/>
        <v>#DIV/0!</v>
      </c>
      <c r="X330" s="33">
        <f t="shared" si="154"/>
        <v>0</v>
      </c>
      <c r="Y330" s="35">
        <f t="shared" si="155"/>
        <v>0</v>
      </c>
      <c r="Z330" s="30">
        <f t="shared" si="156"/>
        <v>62645.168857008066</v>
      </c>
      <c r="AA330" s="35">
        <f>IF(C330&lt;C$13,0,(IF(VLOOKUP(C$7,profiel!$A$3:$F$297,2,FALSE)&gt;4,VLOOKUP($C$7,profiel!$A$3:$F$297,3,FALSE),IF(B$9="flens loodrecht op gevel",(VLOOKUP(C$7,profiel!$A$3:$F$297,6,FALSE)-2*VLOOKUP(C$7,profiel!$A$3:$F$297,4,FALSE))/2,VLOOKUP(C$7,profiel!$A$3:$F$297,4,FALSE))))/1000*Z330*D$36)</f>
        <v>0</v>
      </c>
      <c r="AB330" s="30">
        <f t="shared" si="159"/>
        <v>62645.168857008066</v>
      </c>
      <c r="AC330" s="35">
        <f t="shared" si="157"/>
        <v>12529.033771401613</v>
      </c>
      <c r="AD330" s="32">
        <f t="shared" si="158"/>
        <v>1.0942083761807839</v>
      </c>
      <c r="AE330" s="32">
        <f t="shared" si="132"/>
        <v>287.46676637554401</v>
      </c>
      <c r="AF330" s="204">
        <f t="shared" si="133"/>
        <v>560.29209969481178</v>
      </c>
    </row>
    <row r="331" spans="1:32" ht="12" customHeight="1" x14ac:dyDescent="0.15">
      <c r="A331" s="199">
        <f t="shared" si="134"/>
        <v>287.46676637554401</v>
      </c>
      <c r="B331" s="38">
        <f t="shared" si="135"/>
        <v>1410</v>
      </c>
      <c r="C331" s="200">
        <f t="shared" si="129"/>
        <v>23.5</v>
      </c>
      <c r="D331" s="36">
        <f t="shared" si="130"/>
        <v>805.37932243976923</v>
      </c>
      <c r="E331" s="36">
        <f t="shared" si="131"/>
        <v>679.75418625199427</v>
      </c>
      <c r="F331" s="37">
        <f t="shared" si="136"/>
        <v>0.22976314215400184</v>
      </c>
      <c r="G331" s="42">
        <f t="shared" si="137"/>
        <v>4519.3360441157938</v>
      </c>
      <c r="H331" s="43">
        <f t="shared" si="138"/>
        <v>4519.3360441157938</v>
      </c>
      <c r="I331" s="42">
        <f t="shared" si="139"/>
        <v>0</v>
      </c>
      <c r="J331" s="44">
        <f t="shared" si="140"/>
        <v>0</v>
      </c>
      <c r="K331" s="216">
        <f t="shared" si="141"/>
        <v>0.21827498504630174</v>
      </c>
      <c r="L331" s="42">
        <f t="shared" si="142"/>
        <v>4536.676502463044</v>
      </c>
      <c r="M331" s="43">
        <f t="shared" si="143"/>
        <v>4309.8426773398924</v>
      </c>
      <c r="N331" s="42">
        <f t="shared" si="144"/>
        <v>0</v>
      </c>
      <c r="O331" s="44">
        <f t="shared" si="145"/>
        <v>0</v>
      </c>
      <c r="P331" s="37">
        <f t="shared" si="146"/>
        <v>0.22976314215400184</v>
      </c>
      <c r="Q331" s="42">
        <f t="shared" si="147"/>
        <v>4519.3360441157938</v>
      </c>
      <c r="R331" s="43">
        <f t="shared" si="148"/>
        <v>4519.3360441157938</v>
      </c>
      <c r="S331" s="42">
        <f t="shared" si="149"/>
        <v>0</v>
      </c>
      <c r="T331" s="44">
        <f t="shared" si="150"/>
        <v>0</v>
      </c>
      <c r="U331" s="37">
        <f t="shared" si="151"/>
        <v>0</v>
      </c>
      <c r="V331" s="42" t="e">
        <f t="shared" si="152"/>
        <v>#DIV/0!</v>
      </c>
      <c r="W331" s="43" t="e">
        <f t="shared" si="153"/>
        <v>#DIV/0!</v>
      </c>
      <c r="X331" s="42">
        <f t="shared" si="154"/>
        <v>0</v>
      </c>
      <c r="Y331" s="44">
        <f t="shared" si="155"/>
        <v>0</v>
      </c>
      <c r="Z331" s="42">
        <f t="shared" si="156"/>
        <v>62705.885666853806</v>
      </c>
      <c r="AA331" s="44">
        <f>IF(C331&lt;C$13,0,(IF(VLOOKUP(C$7,profiel!$A$3:$F$297,2,FALSE)&gt;4,VLOOKUP($C$7,profiel!$A$3:$F$297,3,FALSE),IF(B$9="flens loodrecht op gevel",(VLOOKUP(C$7,profiel!$A$3:$F$297,6,FALSE)-2*VLOOKUP(C$7,profiel!$A$3:$F$297,4,FALSE))/2,VLOOKUP(C$7,profiel!$A$3:$F$297,4,FALSE))))/1000*Z331*D$36)</f>
        <v>0</v>
      </c>
      <c r="AB331" s="42">
        <f t="shared" si="159"/>
        <v>62705.885666853806</v>
      </c>
      <c r="AC331" s="44">
        <f t="shared" si="157"/>
        <v>12541.177133370762</v>
      </c>
      <c r="AD331" s="41">
        <f t="shared" si="158"/>
        <v>1.0934737059007309</v>
      </c>
      <c r="AE331" s="41">
        <f t="shared" si="132"/>
        <v>288.56024008144476</v>
      </c>
      <c r="AF331" s="201">
        <f t="shared" si="133"/>
        <v>560.6769738607544</v>
      </c>
    </row>
    <row r="332" spans="1:32" ht="12" customHeight="1" x14ac:dyDescent="0.15">
      <c r="A332" s="202">
        <f t="shared" si="134"/>
        <v>288.56024008144476</v>
      </c>
      <c r="B332" s="54">
        <f t="shared" si="135"/>
        <v>1415</v>
      </c>
      <c r="C332" s="133">
        <f t="shared" si="129"/>
        <v>23.583333333333332</v>
      </c>
      <c r="D332" s="30">
        <f t="shared" si="130"/>
        <v>805.90689902801603</v>
      </c>
      <c r="E332" s="30">
        <f t="shared" si="131"/>
        <v>679.76065465657177</v>
      </c>
      <c r="F332" s="31">
        <f t="shared" si="136"/>
        <v>0.22960542228708464</v>
      </c>
      <c r="G332" s="30">
        <f t="shared" si="137"/>
        <v>4515.3425054264608</v>
      </c>
      <c r="H332" s="34">
        <f t="shared" si="138"/>
        <v>4515.3425054264608</v>
      </c>
      <c r="I332" s="33">
        <f t="shared" si="139"/>
        <v>0</v>
      </c>
      <c r="J332" s="35">
        <f t="shared" si="140"/>
        <v>0</v>
      </c>
      <c r="K332" s="60">
        <f t="shared" si="141"/>
        <v>0.2181251511727304</v>
      </c>
      <c r="L332" s="30">
        <f t="shared" si="142"/>
        <v>4532.6533524961733</v>
      </c>
      <c r="M332" s="34">
        <f t="shared" si="143"/>
        <v>4306.0206848713651</v>
      </c>
      <c r="N332" s="33">
        <f t="shared" si="144"/>
        <v>0</v>
      </c>
      <c r="O332" s="35">
        <f t="shared" si="145"/>
        <v>0</v>
      </c>
      <c r="P332" s="31">
        <f t="shared" si="146"/>
        <v>0.22960542228708464</v>
      </c>
      <c r="Q332" s="30">
        <f t="shared" si="147"/>
        <v>4515.3425054264608</v>
      </c>
      <c r="R332" s="34">
        <f t="shared" si="148"/>
        <v>4515.3425054264608</v>
      </c>
      <c r="S332" s="33">
        <f t="shared" si="149"/>
        <v>0</v>
      </c>
      <c r="T332" s="35">
        <f t="shared" si="150"/>
        <v>0</v>
      </c>
      <c r="U332" s="31">
        <f t="shared" si="151"/>
        <v>0</v>
      </c>
      <c r="V332" s="30" t="e">
        <f t="shared" si="152"/>
        <v>#DIV/0!</v>
      </c>
      <c r="W332" s="34" t="e">
        <f t="shared" si="153"/>
        <v>#DIV/0!</v>
      </c>
      <c r="X332" s="33">
        <f t="shared" si="154"/>
        <v>0</v>
      </c>
      <c r="Y332" s="35">
        <f t="shared" si="155"/>
        <v>0</v>
      </c>
      <c r="Z332" s="30">
        <f t="shared" si="156"/>
        <v>62766.199316793834</v>
      </c>
      <c r="AA332" s="35">
        <f>IF(C332&lt;C$13,0,(IF(VLOOKUP(C$7,profiel!$A$3:$F$297,2,FALSE)&gt;4,VLOOKUP($C$7,profiel!$A$3:$F$297,3,FALSE),IF(B$9="flens loodrecht op gevel",(VLOOKUP(C$7,profiel!$A$3:$F$297,6,FALSE)-2*VLOOKUP(C$7,profiel!$A$3:$F$297,4,FALSE))/2,VLOOKUP(C$7,profiel!$A$3:$F$297,4,FALSE))))/1000*Z332*D$36)</f>
        <v>0</v>
      </c>
      <c r="AB332" s="30">
        <f t="shared" si="159"/>
        <v>62766.199316793834</v>
      </c>
      <c r="AC332" s="35">
        <f t="shared" si="157"/>
        <v>12553.239863358767</v>
      </c>
      <c r="AD332" s="32">
        <f t="shared" si="158"/>
        <v>1.092733802037297</v>
      </c>
      <c r="AE332" s="32">
        <f t="shared" si="132"/>
        <v>289.65297388348205</v>
      </c>
      <c r="AF332" s="204">
        <f t="shared" si="133"/>
        <v>561.06214137965549</v>
      </c>
    </row>
    <row r="333" spans="1:32" ht="12" customHeight="1" x14ac:dyDescent="0.15">
      <c r="A333" s="199">
        <f t="shared" si="134"/>
        <v>289.65297388348205</v>
      </c>
      <c r="B333" s="38">
        <f t="shared" si="135"/>
        <v>1420</v>
      </c>
      <c r="C333" s="200">
        <f t="shared" si="129"/>
        <v>23.666666666666668</v>
      </c>
      <c r="D333" s="36">
        <f t="shared" si="130"/>
        <v>806.43262446653398</v>
      </c>
      <c r="E333" s="36">
        <f t="shared" si="131"/>
        <v>679.76695284992991</v>
      </c>
      <c r="F333" s="37">
        <f t="shared" si="136"/>
        <v>0.22944779883630054</v>
      </c>
      <c r="G333" s="42">
        <f t="shared" si="137"/>
        <v>4511.3307932260968</v>
      </c>
      <c r="H333" s="43">
        <f t="shared" si="138"/>
        <v>4511.3307932260968</v>
      </c>
      <c r="I333" s="42">
        <f t="shared" si="139"/>
        <v>0</v>
      </c>
      <c r="J333" s="44">
        <f t="shared" si="140"/>
        <v>0</v>
      </c>
      <c r="K333" s="216">
        <f t="shared" si="141"/>
        <v>0.2179754088944855</v>
      </c>
      <c r="L333" s="42">
        <f t="shared" si="142"/>
        <v>4528.6120236230181</v>
      </c>
      <c r="M333" s="43">
        <f t="shared" si="143"/>
        <v>4302.1814224418667</v>
      </c>
      <c r="N333" s="42">
        <f t="shared" si="144"/>
        <v>0</v>
      </c>
      <c r="O333" s="44">
        <f t="shared" si="145"/>
        <v>0</v>
      </c>
      <c r="P333" s="37">
        <f t="shared" si="146"/>
        <v>0.22944779883630054</v>
      </c>
      <c r="Q333" s="42">
        <f t="shared" si="147"/>
        <v>4511.3307932260968</v>
      </c>
      <c r="R333" s="43">
        <f t="shared" si="148"/>
        <v>4511.3307932260968</v>
      </c>
      <c r="S333" s="42">
        <f t="shared" si="149"/>
        <v>0</v>
      </c>
      <c r="T333" s="44">
        <f t="shared" si="150"/>
        <v>0</v>
      </c>
      <c r="U333" s="37">
        <f t="shared" si="151"/>
        <v>0</v>
      </c>
      <c r="V333" s="42" t="e">
        <f t="shared" si="152"/>
        <v>#DIV/0!</v>
      </c>
      <c r="W333" s="43" t="e">
        <f t="shared" si="153"/>
        <v>#DIV/0!</v>
      </c>
      <c r="X333" s="42">
        <f t="shared" si="154"/>
        <v>0</v>
      </c>
      <c r="Y333" s="44">
        <f t="shared" si="155"/>
        <v>0</v>
      </c>
      <c r="Z333" s="42">
        <f t="shared" si="156"/>
        <v>62826.111203398323</v>
      </c>
      <c r="AA333" s="44">
        <f>IF(C333&lt;C$13,0,(IF(VLOOKUP(C$7,profiel!$A$3:$F$297,2,FALSE)&gt;4,VLOOKUP($C$7,profiel!$A$3:$F$297,3,FALSE),IF(B$9="flens loodrecht op gevel",(VLOOKUP(C$7,profiel!$A$3:$F$297,6,FALSE)-2*VLOOKUP(C$7,profiel!$A$3:$F$297,4,FALSE))/2,VLOOKUP(C$7,profiel!$A$3:$F$297,4,FALSE))))/1000*Z333*D$36)</f>
        <v>0</v>
      </c>
      <c r="AB333" s="42">
        <f t="shared" si="159"/>
        <v>62826.111203398323</v>
      </c>
      <c r="AC333" s="44">
        <f t="shared" si="157"/>
        <v>12565.222240679665</v>
      </c>
      <c r="AD333" s="41">
        <f t="shared" si="158"/>
        <v>1.0919886917725896</v>
      </c>
      <c r="AE333" s="41">
        <f t="shared" si="132"/>
        <v>290.74496257525465</v>
      </c>
      <c r="AF333" s="201">
        <f t="shared" si="133"/>
        <v>561.44761664997452</v>
      </c>
    </row>
    <row r="334" spans="1:32" ht="12" customHeight="1" x14ac:dyDescent="0.15">
      <c r="A334" s="202">
        <f t="shared" si="134"/>
        <v>290.74496257525465</v>
      </c>
      <c r="B334" s="54">
        <f t="shared" si="135"/>
        <v>1425</v>
      </c>
      <c r="C334" s="133">
        <f t="shared" si="129"/>
        <v>23.75</v>
      </c>
      <c r="D334" s="30">
        <f t="shared" si="130"/>
        <v>806.95651170046608</v>
      </c>
      <c r="E334" s="30">
        <f t="shared" si="131"/>
        <v>679.77308531104939</v>
      </c>
      <c r="F334" s="31">
        <f t="shared" si="136"/>
        <v>0.22929026597008539</v>
      </c>
      <c r="G334" s="30">
        <f t="shared" si="137"/>
        <v>4507.3011594330655</v>
      </c>
      <c r="H334" s="34">
        <f t="shared" si="138"/>
        <v>4507.3011594330655</v>
      </c>
      <c r="I334" s="33">
        <f t="shared" si="139"/>
        <v>0</v>
      </c>
      <c r="J334" s="35">
        <f t="shared" si="140"/>
        <v>0</v>
      </c>
      <c r="K334" s="60">
        <f t="shared" si="141"/>
        <v>0.21782575267158114</v>
      </c>
      <c r="L334" s="30">
        <f t="shared" si="142"/>
        <v>4524.5527679860816</v>
      </c>
      <c r="M334" s="34">
        <f t="shared" si="143"/>
        <v>4298.3251295867776</v>
      </c>
      <c r="N334" s="33">
        <f t="shared" si="144"/>
        <v>0</v>
      </c>
      <c r="O334" s="35">
        <f t="shared" si="145"/>
        <v>0</v>
      </c>
      <c r="P334" s="31">
        <f t="shared" si="146"/>
        <v>0.22929026597008539</v>
      </c>
      <c r="Q334" s="30">
        <f t="shared" si="147"/>
        <v>4507.3011594330655</v>
      </c>
      <c r="R334" s="34">
        <f t="shared" si="148"/>
        <v>4507.3011594330655</v>
      </c>
      <c r="S334" s="33">
        <f t="shared" si="149"/>
        <v>0</v>
      </c>
      <c r="T334" s="35">
        <f t="shared" si="150"/>
        <v>0</v>
      </c>
      <c r="U334" s="31">
        <f t="shared" si="151"/>
        <v>0</v>
      </c>
      <c r="V334" s="30" t="e">
        <f t="shared" si="152"/>
        <v>#DIV/0!</v>
      </c>
      <c r="W334" s="34" t="e">
        <f t="shared" si="153"/>
        <v>#DIV/0!</v>
      </c>
      <c r="X334" s="33">
        <f t="shared" si="154"/>
        <v>0</v>
      </c>
      <c r="Y334" s="35">
        <f t="shared" si="155"/>
        <v>0</v>
      </c>
      <c r="Z334" s="30">
        <f t="shared" si="156"/>
        <v>62885.622713466706</v>
      </c>
      <c r="AA334" s="35">
        <f>IF(C334&lt;C$13,0,(IF(VLOOKUP(C$7,profiel!$A$3:$F$297,2,FALSE)&gt;4,VLOOKUP($C$7,profiel!$A$3:$F$297,3,FALSE),IF(B$9="flens loodrecht op gevel",(VLOOKUP(C$7,profiel!$A$3:$F$297,6,FALSE)-2*VLOOKUP(C$7,profiel!$A$3:$F$297,4,FALSE))/2,VLOOKUP(C$7,profiel!$A$3:$F$297,4,FALSE))))/1000*Z334*D$36)</f>
        <v>0</v>
      </c>
      <c r="AB334" s="30">
        <f t="shared" si="159"/>
        <v>62885.622713466706</v>
      </c>
      <c r="AC334" s="35">
        <f t="shared" si="157"/>
        <v>12577.124542693342</v>
      </c>
      <c r="AD334" s="32">
        <f t="shared" si="158"/>
        <v>1.0912384020274382</v>
      </c>
      <c r="AE334" s="32">
        <f t="shared" si="132"/>
        <v>291.83620097728209</v>
      </c>
      <c r="AF334" s="204">
        <f t="shared" si="133"/>
        <v>561.83341399855817</v>
      </c>
    </row>
    <row r="335" spans="1:32" ht="12" customHeight="1" x14ac:dyDescent="0.15">
      <c r="A335" s="199">
        <f t="shared" si="134"/>
        <v>291.83620097728209</v>
      </c>
      <c r="B335" s="38">
        <f t="shared" si="135"/>
        <v>1430</v>
      </c>
      <c r="C335" s="200">
        <f t="shared" si="129"/>
        <v>23.833333333333332</v>
      </c>
      <c r="D335" s="36">
        <f t="shared" si="130"/>
        <v>807.478573539639</v>
      </c>
      <c r="E335" s="36">
        <f t="shared" si="131"/>
        <v>679.77905640104984</v>
      </c>
      <c r="F335" s="37">
        <f t="shared" si="136"/>
        <v>0.22913281791793463</v>
      </c>
      <c r="G335" s="42">
        <f t="shared" si="137"/>
        <v>4503.2538533111529</v>
      </c>
      <c r="H335" s="43">
        <f t="shared" si="138"/>
        <v>4503.2538533111529</v>
      </c>
      <c r="I335" s="42">
        <f t="shared" si="139"/>
        <v>0</v>
      </c>
      <c r="J335" s="44">
        <f t="shared" si="140"/>
        <v>0</v>
      </c>
      <c r="K335" s="216">
        <f t="shared" si="141"/>
        <v>0.2176761770220379</v>
      </c>
      <c r="L335" s="42">
        <f t="shared" si="142"/>
        <v>4520.4758350725488</v>
      </c>
      <c r="M335" s="43">
        <f t="shared" si="143"/>
        <v>4294.4520433189209</v>
      </c>
      <c r="N335" s="42">
        <f t="shared" si="144"/>
        <v>0</v>
      </c>
      <c r="O335" s="44">
        <f t="shared" si="145"/>
        <v>0</v>
      </c>
      <c r="P335" s="37">
        <f t="shared" si="146"/>
        <v>0.22913281791793463</v>
      </c>
      <c r="Q335" s="42">
        <f t="shared" si="147"/>
        <v>4503.2538533111529</v>
      </c>
      <c r="R335" s="43">
        <f t="shared" si="148"/>
        <v>4503.2538533111529</v>
      </c>
      <c r="S335" s="42">
        <f t="shared" si="149"/>
        <v>0</v>
      </c>
      <c r="T335" s="44">
        <f t="shared" si="150"/>
        <v>0</v>
      </c>
      <c r="U335" s="37">
        <f t="shared" si="151"/>
        <v>0</v>
      </c>
      <c r="V335" s="42" t="e">
        <f t="shared" si="152"/>
        <v>#DIV/0!</v>
      </c>
      <c r="W335" s="43" t="e">
        <f t="shared" si="153"/>
        <v>#DIV/0!</v>
      </c>
      <c r="X335" s="42">
        <f t="shared" si="154"/>
        <v>0</v>
      </c>
      <c r="Y335" s="44">
        <f t="shared" si="155"/>
        <v>0</v>
      </c>
      <c r="Z335" s="42">
        <f t="shared" si="156"/>
        <v>62944.735224210941</v>
      </c>
      <c r="AA335" s="44">
        <f>IF(C335&lt;C$13,0,(IF(VLOOKUP(C$7,profiel!$A$3:$F$297,2,FALSE)&gt;4,VLOOKUP($C$7,profiel!$A$3:$F$297,3,FALSE),IF(B$9="flens loodrecht op gevel",(VLOOKUP(C$7,profiel!$A$3:$F$297,6,FALSE)-2*VLOOKUP(C$7,profiel!$A$3:$F$297,4,FALSE))/2,VLOOKUP(C$7,profiel!$A$3:$F$297,4,FALSE))))/1000*Z335*D$36)</f>
        <v>0</v>
      </c>
      <c r="AB335" s="42">
        <f t="shared" si="159"/>
        <v>62944.735224210941</v>
      </c>
      <c r="AC335" s="44">
        <f t="shared" si="157"/>
        <v>12588.947044842187</v>
      </c>
      <c r="AD335" s="41">
        <f t="shared" si="158"/>
        <v>1.0904829594708467</v>
      </c>
      <c r="AE335" s="41">
        <f t="shared" si="132"/>
        <v>292.92668393675291</v>
      </c>
      <c r="AF335" s="201">
        <f t="shared" si="133"/>
        <v>562.21954767993952</v>
      </c>
    </row>
    <row r="336" spans="1:32" ht="12" customHeight="1" x14ac:dyDescent="0.15">
      <c r="A336" s="202">
        <f t="shared" si="134"/>
        <v>292.92668393675291</v>
      </c>
      <c r="B336" s="54">
        <f t="shared" si="135"/>
        <v>1435</v>
      </c>
      <c r="C336" s="133">
        <f t="shared" si="129"/>
        <v>23.916666666666668</v>
      </c>
      <c r="D336" s="30">
        <f t="shared" si="130"/>
        <v>807.99882266044392</v>
      </c>
      <c r="E336" s="30">
        <f t="shared" si="131"/>
        <v>679.78487036629144</v>
      </c>
      <c r="F336" s="31">
        <f t="shared" si="136"/>
        <v>0.22897544897038907</v>
      </c>
      <c r="G336" s="30">
        <f t="shared" si="137"/>
        <v>4499.1891215062369</v>
      </c>
      <c r="H336" s="34">
        <f t="shared" si="138"/>
        <v>4499.1891215062369</v>
      </c>
      <c r="I336" s="33">
        <f t="shared" si="139"/>
        <v>0</v>
      </c>
      <c r="J336" s="35">
        <f t="shared" si="140"/>
        <v>0</v>
      </c>
      <c r="K336" s="60">
        <f t="shared" si="141"/>
        <v>0.21752667652186961</v>
      </c>
      <c r="L336" s="30">
        <f t="shared" si="142"/>
        <v>4516.3814717509986</v>
      </c>
      <c r="M336" s="34">
        <f t="shared" si="143"/>
        <v>4290.562398163449</v>
      </c>
      <c r="N336" s="33">
        <f t="shared" si="144"/>
        <v>0</v>
      </c>
      <c r="O336" s="35">
        <f t="shared" si="145"/>
        <v>0</v>
      </c>
      <c r="P336" s="31">
        <f t="shared" si="146"/>
        <v>0.22897544897038907</v>
      </c>
      <c r="Q336" s="30">
        <f t="shared" si="147"/>
        <v>4499.1891215062369</v>
      </c>
      <c r="R336" s="34">
        <f t="shared" si="148"/>
        <v>4499.1891215062369</v>
      </c>
      <c r="S336" s="33">
        <f t="shared" si="149"/>
        <v>0</v>
      </c>
      <c r="T336" s="35">
        <f t="shared" si="150"/>
        <v>0</v>
      </c>
      <c r="U336" s="31">
        <f t="shared" si="151"/>
        <v>0</v>
      </c>
      <c r="V336" s="30" t="e">
        <f t="shared" si="152"/>
        <v>#DIV/0!</v>
      </c>
      <c r="W336" s="34" t="e">
        <f t="shared" si="153"/>
        <v>#DIV/0!</v>
      </c>
      <c r="X336" s="33">
        <f t="shared" si="154"/>
        <v>0</v>
      </c>
      <c r="Y336" s="35">
        <f t="shared" si="155"/>
        <v>0</v>
      </c>
      <c r="Z336" s="30">
        <f t="shared" si="156"/>
        <v>63003.450103436255</v>
      </c>
      <c r="AA336" s="35">
        <f>IF(C336&lt;C$13,0,(IF(VLOOKUP(C$7,profiel!$A$3:$F$297,2,FALSE)&gt;4,VLOOKUP($C$7,profiel!$A$3:$F$297,3,FALSE),IF(B$9="flens loodrecht op gevel",(VLOOKUP(C$7,profiel!$A$3:$F$297,6,FALSE)-2*VLOOKUP(C$7,profiel!$A$3:$F$297,4,FALSE))/2,VLOOKUP(C$7,profiel!$A$3:$F$297,4,FALSE))))/1000*Z336*D$36)</f>
        <v>0</v>
      </c>
      <c r="AB336" s="30">
        <f t="shared" si="159"/>
        <v>63003.450103436255</v>
      </c>
      <c r="AC336" s="35">
        <f t="shared" si="157"/>
        <v>12600.690020687252</v>
      </c>
      <c r="AD336" s="32">
        <f t="shared" si="158"/>
        <v>1.0897223905289837</v>
      </c>
      <c r="AE336" s="32">
        <f t="shared" si="132"/>
        <v>294.01640632728191</v>
      </c>
      <c r="AF336" s="204">
        <f t="shared" si="133"/>
        <v>562.60603187565061</v>
      </c>
    </row>
    <row r="337" spans="1:32" ht="12" customHeight="1" x14ac:dyDescent="0.15">
      <c r="A337" s="199">
        <f t="shared" si="134"/>
        <v>294.01640632728191</v>
      </c>
      <c r="B337" s="38">
        <f t="shared" si="135"/>
        <v>1440</v>
      </c>
      <c r="C337" s="200">
        <f t="shared" ref="C337:C400" si="160">B337/60</f>
        <v>24</v>
      </c>
      <c r="D337" s="36">
        <f t="shared" ref="D337:D400" si="161">20+345*LOG10(8*C337+1)</f>
        <v>808.51727160768201</v>
      </c>
      <c r="E337" s="36">
        <f t="shared" ref="E337:E400" si="162">20+660*(1-0.687*EXP(-0.32*C337)-0.313*EXP(-3.8*C337))</f>
        <v>679.7905313413944</v>
      </c>
      <c r="F337" s="37">
        <f t="shared" si="136"/>
        <v>0.22881815347901679</v>
      </c>
      <c r="G337" s="42">
        <f t="shared" si="137"/>
        <v>4495.1072080851054</v>
      </c>
      <c r="H337" s="43">
        <f t="shared" si="138"/>
        <v>4495.1072080851054</v>
      </c>
      <c r="I337" s="42">
        <f t="shared" si="139"/>
        <v>0</v>
      </c>
      <c r="J337" s="44">
        <f t="shared" si="140"/>
        <v>0</v>
      </c>
      <c r="K337" s="216">
        <f t="shared" si="141"/>
        <v>0.21737724580506596</v>
      </c>
      <c r="L337" s="42">
        <f t="shared" si="142"/>
        <v>4512.2699223103218</v>
      </c>
      <c r="M337" s="43">
        <f t="shared" si="143"/>
        <v>4286.656426194806</v>
      </c>
      <c r="N337" s="42">
        <f t="shared" si="144"/>
        <v>0</v>
      </c>
      <c r="O337" s="44">
        <f t="shared" si="145"/>
        <v>0</v>
      </c>
      <c r="P337" s="37">
        <f t="shared" si="146"/>
        <v>0.22881815347901679</v>
      </c>
      <c r="Q337" s="42">
        <f t="shared" si="147"/>
        <v>4495.1072080851054</v>
      </c>
      <c r="R337" s="43">
        <f t="shared" si="148"/>
        <v>4495.1072080851054</v>
      </c>
      <c r="S337" s="42">
        <f t="shared" si="149"/>
        <v>0</v>
      </c>
      <c r="T337" s="44">
        <f t="shared" si="150"/>
        <v>0</v>
      </c>
      <c r="U337" s="37">
        <f t="shared" si="151"/>
        <v>0</v>
      </c>
      <c r="V337" s="42" t="e">
        <f t="shared" si="152"/>
        <v>#DIV/0!</v>
      </c>
      <c r="W337" s="43" t="e">
        <f t="shared" si="153"/>
        <v>#DIV/0!</v>
      </c>
      <c r="X337" s="42">
        <f t="shared" si="154"/>
        <v>0</v>
      </c>
      <c r="Y337" s="44">
        <f t="shared" si="155"/>
        <v>0</v>
      </c>
      <c r="Z337" s="42">
        <f t="shared" si="156"/>
        <v>63061.768709718599</v>
      </c>
      <c r="AA337" s="44">
        <f>IF(C337&lt;C$13,0,(IF(VLOOKUP(C$7,profiel!$A$3:$F$297,2,FALSE)&gt;4,VLOOKUP($C$7,profiel!$A$3:$F$297,3,FALSE),IF(B$9="flens loodrecht op gevel",(VLOOKUP(C$7,profiel!$A$3:$F$297,6,FALSE)-2*VLOOKUP(C$7,profiel!$A$3:$F$297,4,FALSE))/2,VLOOKUP(C$7,profiel!$A$3:$F$297,4,FALSE))))/1000*Z337*D$36)</f>
        <v>0</v>
      </c>
      <c r="AB337" s="42">
        <f t="shared" si="159"/>
        <v>63061.768709718599</v>
      </c>
      <c r="AC337" s="44">
        <f t="shared" si="157"/>
        <v>12612.35374194372</v>
      </c>
      <c r="AD337" s="41">
        <f t="shared" si="158"/>
        <v>1.0889567213943183</v>
      </c>
      <c r="AE337" s="41">
        <f t="shared" ref="AE337:AE400" si="163">AE336+AD337</f>
        <v>295.10536304867622</v>
      </c>
      <c r="AF337" s="201">
        <f t="shared" ref="AF337:AF400" si="164">IF(AE337&lt;600,425+0.773*AE337-0.00169*AE337^2+0.00000222*AE337^3,IF(AE337&lt;735,666+(13002/(738-AE337)),IF(AE337&lt;900,545+(17820/(AE337-731)),650)))</f>
        <v>562.99288069354679</v>
      </c>
    </row>
    <row r="338" spans="1:32" ht="12" customHeight="1" x14ac:dyDescent="0.15">
      <c r="A338" s="202">
        <f t="shared" si="134"/>
        <v>295.10536304867622</v>
      </c>
      <c r="B338" s="54">
        <f t="shared" si="135"/>
        <v>1445</v>
      </c>
      <c r="C338" s="133">
        <f t="shared" si="160"/>
        <v>24.083333333333332</v>
      </c>
      <c r="D338" s="30">
        <f t="shared" si="161"/>
        <v>809.03393279638044</v>
      </c>
      <c r="E338" s="30">
        <f t="shared" si="162"/>
        <v>679.79604335217959</v>
      </c>
      <c r="F338" s="31">
        <f t="shared" si="136"/>
        <v>0.22866092585639125</v>
      </c>
      <c r="G338" s="30">
        <f t="shared" si="137"/>
        <v>4491.0083545706984</v>
      </c>
      <c r="H338" s="34">
        <f t="shared" si="138"/>
        <v>4491.0083545706984</v>
      </c>
      <c r="I338" s="33">
        <f t="shared" si="139"/>
        <v>0</v>
      </c>
      <c r="J338" s="35">
        <f t="shared" si="140"/>
        <v>0</v>
      </c>
      <c r="K338" s="60">
        <f t="shared" si="141"/>
        <v>0.21722787956357167</v>
      </c>
      <c r="L338" s="30">
        <f t="shared" si="142"/>
        <v>4508.1414284949815</v>
      </c>
      <c r="M338" s="34">
        <f t="shared" si="143"/>
        <v>4282.7343570702324</v>
      </c>
      <c r="N338" s="33">
        <f t="shared" si="144"/>
        <v>0</v>
      </c>
      <c r="O338" s="35">
        <f t="shared" si="145"/>
        <v>0</v>
      </c>
      <c r="P338" s="31">
        <f t="shared" si="146"/>
        <v>0.22866092585639125</v>
      </c>
      <c r="Q338" s="30">
        <f t="shared" si="147"/>
        <v>4491.0083545706984</v>
      </c>
      <c r="R338" s="34">
        <f t="shared" si="148"/>
        <v>4491.0083545706984</v>
      </c>
      <c r="S338" s="33">
        <f t="shared" si="149"/>
        <v>0</v>
      </c>
      <c r="T338" s="35">
        <f t="shared" si="150"/>
        <v>0</v>
      </c>
      <c r="U338" s="31">
        <f t="shared" si="151"/>
        <v>0</v>
      </c>
      <c r="V338" s="30" t="e">
        <f t="shared" si="152"/>
        <v>#DIV/0!</v>
      </c>
      <c r="W338" s="34" t="e">
        <f t="shared" si="153"/>
        <v>#DIV/0!</v>
      </c>
      <c r="X338" s="33">
        <f t="shared" si="154"/>
        <v>0</v>
      </c>
      <c r="Y338" s="35">
        <f t="shared" si="155"/>
        <v>0</v>
      </c>
      <c r="Z338" s="30">
        <f t="shared" si="156"/>
        <v>63119.692392579382</v>
      </c>
      <c r="AA338" s="35">
        <f>IF(C338&lt;C$13,0,(IF(VLOOKUP(C$7,profiel!$A$3:$F$297,2,FALSE)&gt;4,VLOOKUP($C$7,profiel!$A$3:$F$297,3,FALSE),IF(B$9="flens loodrecht op gevel",(VLOOKUP(C$7,profiel!$A$3:$F$297,6,FALSE)-2*VLOOKUP(C$7,profiel!$A$3:$F$297,4,FALSE))/2,VLOOKUP(C$7,profiel!$A$3:$F$297,4,FALSE))))/1000*Z338*D$36)</f>
        <v>0</v>
      </c>
      <c r="AB338" s="30">
        <f t="shared" si="159"/>
        <v>63119.692392579382</v>
      </c>
      <c r="AC338" s="35">
        <f t="shared" si="157"/>
        <v>12623.938478515876</v>
      </c>
      <c r="AD338" s="32">
        <f t="shared" si="158"/>
        <v>1.0881859780342036</v>
      </c>
      <c r="AE338" s="32">
        <f t="shared" si="163"/>
        <v>296.1935490267104</v>
      </c>
      <c r="AF338" s="204">
        <f t="shared" si="164"/>
        <v>563.38010816714223</v>
      </c>
    </row>
    <row r="339" spans="1:32" ht="12" customHeight="1" x14ac:dyDescent="0.15">
      <c r="A339" s="199">
        <f t="shared" si="134"/>
        <v>296.1935490267104</v>
      </c>
      <c r="B339" s="38">
        <f t="shared" si="135"/>
        <v>1450</v>
      </c>
      <c r="C339" s="200">
        <f t="shared" si="160"/>
        <v>24.166666666666668</v>
      </c>
      <c r="D339" s="36">
        <f t="shared" si="161"/>
        <v>809.54881851357629</v>
      </c>
      <c r="E339" s="36">
        <f t="shared" si="162"/>
        <v>679.80141031853145</v>
      </c>
      <c r="F339" s="37">
        <f t="shared" si="136"/>
        <v>0.22850376057606669</v>
      </c>
      <c r="G339" s="42">
        <f t="shared" si="137"/>
        <v>4486.8927999784792</v>
      </c>
      <c r="H339" s="43">
        <f t="shared" si="138"/>
        <v>4486.8927999784792</v>
      </c>
      <c r="I339" s="42">
        <f t="shared" si="139"/>
        <v>0</v>
      </c>
      <c r="J339" s="44">
        <f t="shared" si="140"/>
        <v>0</v>
      </c>
      <c r="K339" s="216">
        <f t="shared" si="141"/>
        <v>0.21707857254726334</v>
      </c>
      <c r="L339" s="42">
        <f t="shared" si="142"/>
        <v>4503.9962295414834</v>
      </c>
      <c r="M339" s="43">
        <f t="shared" si="143"/>
        <v>4278.7964180644094</v>
      </c>
      <c r="N339" s="42">
        <f t="shared" si="144"/>
        <v>0</v>
      </c>
      <c r="O339" s="44">
        <f t="shared" si="145"/>
        <v>0</v>
      </c>
      <c r="P339" s="37">
        <f t="shared" si="146"/>
        <v>0.22850376057606669</v>
      </c>
      <c r="Q339" s="42">
        <f t="shared" si="147"/>
        <v>4486.8927999784792</v>
      </c>
      <c r="R339" s="43">
        <f t="shared" si="148"/>
        <v>4486.8927999784792</v>
      </c>
      <c r="S339" s="42">
        <f t="shared" si="149"/>
        <v>0</v>
      </c>
      <c r="T339" s="44">
        <f t="shared" si="150"/>
        <v>0</v>
      </c>
      <c r="U339" s="37">
        <f t="shared" si="151"/>
        <v>0</v>
      </c>
      <c r="V339" s="42" t="e">
        <f t="shared" si="152"/>
        <v>#DIV/0!</v>
      </c>
      <c r="W339" s="43" t="e">
        <f t="shared" si="153"/>
        <v>#DIV/0!</v>
      </c>
      <c r="X339" s="42">
        <f t="shared" si="154"/>
        <v>0</v>
      </c>
      <c r="Y339" s="44">
        <f t="shared" si="155"/>
        <v>0</v>
      </c>
      <c r="Z339" s="42">
        <f t="shared" si="156"/>
        <v>63177.222492657223</v>
      </c>
      <c r="AA339" s="44">
        <f>IF(C339&lt;C$13,0,(IF(VLOOKUP(C$7,profiel!$A$3:$F$297,2,FALSE)&gt;4,VLOOKUP($C$7,profiel!$A$3:$F$297,3,FALSE),IF(B$9="flens loodrecht op gevel",(VLOOKUP(C$7,profiel!$A$3:$F$297,6,FALSE)-2*VLOOKUP(C$7,profiel!$A$3:$F$297,4,FALSE))/2,VLOOKUP(C$7,profiel!$A$3:$F$297,4,FALSE))))/1000*Z339*D$36)</f>
        <v>0</v>
      </c>
      <c r="AB339" s="42">
        <f t="shared" si="159"/>
        <v>63177.222492657223</v>
      </c>
      <c r="AC339" s="44">
        <f t="shared" si="157"/>
        <v>12635.444498531448</v>
      </c>
      <c r="AD339" s="41">
        <f t="shared" si="158"/>
        <v>1.0874101861994945</v>
      </c>
      <c r="AE339" s="41">
        <f t="shared" si="163"/>
        <v>297.28095921290992</v>
      </c>
      <c r="AF339" s="201">
        <f t="shared" si="164"/>
        <v>563.76772825495823</v>
      </c>
    </row>
    <row r="340" spans="1:32" ht="12" customHeight="1" x14ac:dyDescent="0.15">
      <c r="A340" s="202">
        <f t="shared" si="134"/>
        <v>297.28095921290992</v>
      </c>
      <c r="B340" s="54">
        <f t="shared" si="135"/>
        <v>1455</v>
      </c>
      <c r="C340" s="133">
        <f t="shared" si="160"/>
        <v>24.25</v>
      </c>
      <c r="D340" s="30">
        <f t="shared" si="161"/>
        <v>810.06194092006865</v>
      </c>
      <c r="E340" s="30">
        <f t="shared" si="162"/>
        <v>679.80663605718553</v>
      </c>
      <c r="F340" s="31">
        <f t="shared" si="136"/>
        <v>0.22834665217254926</v>
      </c>
      <c r="G340" s="30">
        <f t="shared" si="137"/>
        <v>4482.7607808522125</v>
      </c>
      <c r="H340" s="34">
        <f t="shared" si="138"/>
        <v>4482.7607808522125</v>
      </c>
      <c r="I340" s="33">
        <f t="shared" si="139"/>
        <v>0</v>
      </c>
      <c r="J340" s="35">
        <f t="shared" si="140"/>
        <v>0</v>
      </c>
      <c r="K340" s="60">
        <f t="shared" si="141"/>
        <v>0.21692931956392181</v>
      </c>
      <c r="L340" s="30">
        <f t="shared" si="142"/>
        <v>4499.834562214166</v>
      </c>
      <c r="M340" s="34">
        <f t="shared" si="143"/>
        <v>4274.8428341034578</v>
      </c>
      <c r="N340" s="33">
        <f t="shared" si="144"/>
        <v>0</v>
      </c>
      <c r="O340" s="35">
        <f t="shared" si="145"/>
        <v>0</v>
      </c>
      <c r="P340" s="31">
        <f t="shared" si="146"/>
        <v>0.22834665217254926</v>
      </c>
      <c r="Q340" s="30">
        <f t="shared" si="147"/>
        <v>4482.7607808522125</v>
      </c>
      <c r="R340" s="34">
        <f t="shared" si="148"/>
        <v>4482.7607808522125</v>
      </c>
      <c r="S340" s="33">
        <f t="shared" si="149"/>
        <v>0</v>
      </c>
      <c r="T340" s="35">
        <f t="shared" si="150"/>
        <v>0</v>
      </c>
      <c r="U340" s="31">
        <f t="shared" si="151"/>
        <v>0</v>
      </c>
      <c r="V340" s="30" t="e">
        <f t="shared" si="152"/>
        <v>#DIV/0!</v>
      </c>
      <c r="W340" s="34" t="e">
        <f t="shared" si="153"/>
        <v>#DIV/0!</v>
      </c>
      <c r="X340" s="33">
        <f t="shared" si="154"/>
        <v>0</v>
      </c>
      <c r="Y340" s="35">
        <f t="shared" si="155"/>
        <v>0</v>
      </c>
      <c r="Z340" s="30">
        <f t="shared" si="156"/>
        <v>63234.360341876411</v>
      </c>
      <c r="AA340" s="35">
        <f>IF(C340&lt;C$13,0,(IF(VLOOKUP(C$7,profiel!$A$3:$F$297,2,FALSE)&gt;4,VLOOKUP($C$7,profiel!$A$3:$F$297,3,FALSE),IF(B$9="flens loodrecht op gevel",(VLOOKUP(C$7,profiel!$A$3:$F$297,6,FALSE)-2*VLOOKUP(C$7,profiel!$A$3:$F$297,4,FALSE))/2,VLOOKUP(C$7,profiel!$A$3:$F$297,4,FALSE))))/1000*Z340*D$36)</f>
        <v>0</v>
      </c>
      <c r="AB340" s="30">
        <f t="shared" si="159"/>
        <v>63234.360341876411</v>
      </c>
      <c r="AC340" s="35">
        <f t="shared" si="157"/>
        <v>12646.872068375284</v>
      </c>
      <c r="AD340" s="32">
        <f t="shared" si="158"/>
        <v>1.086629371432972</v>
      </c>
      <c r="AE340" s="32">
        <f t="shared" si="163"/>
        <v>298.36758858434291</v>
      </c>
      <c r="AF340" s="204">
        <f t="shared" si="164"/>
        <v>564.15575483988232</v>
      </c>
    </row>
    <row r="341" spans="1:32" ht="12" customHeight="1" x14ac:dyDescent="0.15">
      <c r="A341" s="199">
        <f t="shared" si="134"/>
        <v>298.36758858434291</v>
      </c>
      <c r="B341" s="38">
        <f t="shared" si="135"/>
        <v>1460</v>
      </c>
      <c r="C341" s="200">
        <f t="shared" si="160"/>
        <v>24.333333333333332</v>
      </c>
      <c r="D341" s="36">
        <f t="shared" si="161"/>
        <v>810.57331205214336</v>
      </c>
      <c r="E341" s="36">
        <f t="shared" si="162"/>
        <v>679.81172428444279</v>
      </c>
      <c r="F341" s="37">
        <f t="shared" si="136"/>
        <v>0.22818959524126523</v>
      </c>
      <c r="G341" s="42">
        <f t="shared" si="137"/>
        <v>4478.6125312970289</v>
      </c>
      <c r="H341" s="43">
        <f t="shared" si="138"/>
        <v>4478.6125312970289</v>
      </c>
      <c r="I341" s="42">
        <f t="shared" si="139"/>
        <v>0</v>
      </c>
      <c r="J341" s="44">
        <f t="shared" si="140"/>
        <v>0</v>
      </c>
      <c r="K341" s="216">
        <f t="shared" si="141"/>
        <v>0.21678011547920198</v>
      </c>
      <c r="L341" s="42">
        <f t="shared" si="142"/>
        <v>4495.65666083836</v>
      </c>
      <c r="M341" s="43">
        <f t="shared" si="143"/>
        <v>4270.8738277964421</v>
      </c>
      <c r="N341" s="42">
        <f t="shared" si="144"/>
        <v>0</v>
      </c>
      <c r="O341" s="44">
        <f t="shared" si="145"/>
        <v>0</v>
      </c>
      <c r="P341" s="37">
        <f t="shared" si="146"/>
        <v>0.22818959524126523</v>
      </c>
      <c r="Q341" s="42">
        <f t="shared" si="147"/>
        <v>4478.6125312970289</v>
      </c>
      <c r="R341" s="43">
        <f t="shared" si="148"/>
        <v>4478.6125312970289</v>
      </c>
      <c r="S341" s="42">
        <f t="shared" si="149"/>
        <v>0</v>
      </c>
      <c r="T341" s="44">
        <f t="shared" si="150"/>
        <v>0</v>
      </c>
      <c r="U341" s="37">
        <f t="shared" si="151"/>
        <v>0</v>
      </c>
      <c r="V341" s="42" t="e">
        <f t="shared" si="152"/>
        <v>#DIV/0!</v>
      </c>
      <c r="W341" s="43" t="e">
        <f t="shared" si="153"/>
        <v>#DIV/0!</v>
      </c>
      <c r="X341" s="42">
        <f t="shared" si="154"/>
        <v>0</v>
      </c>
      <c r="Y341" s="44">
        <f t="shared" si="155"/>
        <v>0</v>
      </c>
      <c r="Z341" s="42">
        <f t="shared" si="156"/>
        <v>63291.107263613616</v>
      </c>
      <c r="AA341" s="44">
        <f>IF(C341&lt;C$13,0,(IF(VLOOKUP(C$7,profiel!$A$3:$F$297,2,FALSE)&gt;4,VLOOKUP($C$7,profiel!$A$3:$F$297,3,FALSE),IF(B$9="flens loodrecht op gevel",(VLOOKUP(C$7,profiel!$A$3:$F$297,6,FALSE)-2*VLOOKUP(C$7,profiel!$A$3:$F$297,4,FALSE))/2,VLOOKUP(C$7,profiel!$A$3:$F$297,4,FALSE))))/1000*Z341*D$36)</f>
        <v>0</v>
      </c>
      <c r="AB341" s="42">
        <f t="shared" si="159"/>
        <v>63291.107263613616</v>
      </c>
      <c r="AC341" s="44">
        <f t="shared" si="157"/>
        <v>12658.221452722722</v>
      </c>
      <c r="AD341" s="41">
        <f t="shared" si="158"/>
        <v>1.0858435590773412</v>
      </c>
      <c r="AE341" s="41">
        <f t="shared" si="163"/>
        <v>299.45343214342023</v>
      </c>
      <c r="AF341" s="201">
        <f t="shared" si="164"/>
        <v>564.54420172853872</v>
      </c>
    </row>
    <row r="342" spans="1:32" ht="12" customHeight="1" x14ac:dyDescent="0.15">
      <c r="A342" s="202">
        <f t="shared" si="134"/>
        <v>299.45343214342023</v>
      </c>
      <c r="B342" s="54">
        <f t="shared" si="135"/>
        <v>1465</v>
      </c>
      <c r="C342" s="133">
        <f t="shared" si="160"/>
        <v>24.416666666666668</v>
      </c>
      <c r="D342" s="30">
        <f t="shared" si="161"/>
        <v>811.08294382326653</v>
      </c>
      <c r="E342" s="30">
        <f t="shared" si="162"/>
        <v>679.81667861881272</v>
      </c>
      <c r="F342" s="31">
        <f t="shared" si="136"/>
        <v>0.22803258443852592</v>
      </c>
      <c r="G342" s="30">
        <f t="shared" si="137"/>
        <v>4474.4482830142924</v>
      </c>
      <c r="H342" s="34">
        <f t="shared" si="138"/>
        <v>4474.4482830142924</v>
      </c>
      <c r="I342" s="33">
        <f t="shared" si="139"/>
        <v>0</v>
      </c>
      <c r="J342" s="35">
        <f t="shared" si="140"/>
        <v>0</v>
      </c>
      <c r="K342" s="60">
        <f t="shared" si="141"/>
        <v>0.21663095521659961</v>
      </c>
      <c r="L342" s="30">
        <f t="shared" si="142"/>
        <v>4491.4627573352891</v>
      </c>
      <c r="M342" s="34">
        <f t="shared" si="143"/>
        <v>4266.8896194685249</v>
      </c>
      <c r="N342" s="33">
        <f t="shared" si="144"/>
        <v>0</v>
      </c>
      <c r="O342" s="35">
        <f t="shared" si="145"/>
        <v>0</v>
      </c>
      <c r="P342" s="31">
        <f t="shared" si="146"/>
        <v>0.22803258443852592</v>
      </c>
      <c r="Q342" s="30">
        <f t="shared" si="147"/>
        <v>4474.4482830142924</v>
      </c>
      <c r="R342" s="34">
        <f t="shared" si="148"/>
        <v>4474.4482830142924</v>
      </c>
      <c r="S342" s="33">
        <f t="shared" si="149"/>
        <v>0</v>
      </c>
      <c r="T342" s="35">
        <f t="shared" si="150"/>
        <v>0</v>
      </c>
      <c r="U342" s="31">
        <f t="shared" si="151"/>
        <v>0</v>
      </c>
      <c r="V342" s="30" t="e">
        <f t="shared" si="152"/>
        <v>#DIV/0!</v>
      </c>
      <c r="W342" s="34" t="e">
        <f t="shared" si="153"/>
        <v>#DIV/0!</v>
      </c>
      <c r="X342" s="33">
        <f t="shared" si="154"/>
        <v>0</v>
      </c>
      <c r="Y342" s="35">
        <f t="shared" si="155"/>
        <v>0</v>
      </c>
      <c r="Z342" s="30">
        <f t="shared" si="156"/>
        <v>63347.464572860605</v>
      </c>
      <c r="AA342" s="35">
        <f>IF(C342&lt;C$13,0,(IF(VLOOKUP(C$7,profiel!$A$3:$F$297,2,FALSE)&gt;4,VLOOKUP($C$7,profiel!$A$3:$F$297,3,FALSE),IF(B$9="flens loodrecht op gevel",(VLOOKUP(C$7,profiel!$A$3:$F$297,6,FALSE)-2*VLOOKUP(C$7,profiel!$A$3:$F$297,4,FALSE))/2,VLOOKUP(C$7,profiel!$A$3:$F$297,4,FALSE))))/1000*Z342*D$36)</f>
        <v>0</v>
      </c>
      <c r="AB342" s="30">
        <f t="shared" si="159"/>
        <v>63347.464572860605</v>
      </c>
      <c r="AC342" s="35">
        <f t="shared" si="157"/>
        <v>12669.49291457212</v>
      </c>
      <c r="AD342" s="32">
        <f t="shared" si="158"/>
        <v>1.0850527742833358</v>
      </c>
      <c r="AE342" s="32">
        <f t="shared" si="163"/>
        <v>300.53848491770356</v>
      </c>
      <c r="AF342" s="204">
        <f t="shared" si="164"/>
        <v>564.93308265067094</v>
      </c>
    </row>
    <row r="343" spans="1:32" ht="12" customHeight="1" x14ac:dyDescent="0.15">
      <c r="A343" s="199">
        <f t="shared" si="134"/>
        <v>300.53848491770356</v>
      </c>
      <c r="B343" s="38">
        <f t="shared" si="135"/>
        <v>1470</v>
      </c>
      <c r="C343" s="200">
        <f t="shared" si="160"/>
        <v>24.5</v>
      </c>
      <c r="D343" s="36">
        <f t="shared" si="161"/>
        <v>811.59084802574955</v>
      </c>
      <c r="E343" s="36">
        <f t="shared" si="162"/>
        <v>679.82150258358615</v>
      </c>
      <c r="F343" s="37">
        <f t="shared" si="136"/>
        <v>0.2278756144814886</v>
      </c>
      <c r="G343" s="42">
        <f t="shared" si="137"/>
        <v>4470.2682653345619</v>
      </c>
      <c r="H343" s="43">
        <f t="shared" si="138"/>
        <v>4470.2682653345619</v>
      </c>
      <c r="I343" s="42">
        <f t="shared" si="139"/>
        <v>0</v>
      </c>
      <c r="J343" s="44">
        <f t="shared" si="140"/>
        <v>0</v>
      </c>
      <c r="K343" s="216">
        <f t="shared" si="141"/>
        <v>0.21648183375741417</v>
      </c>
      <c r="L343" s="42">
        <f t="shared" si="142"/>
        <v>4487.2530812550795</v>
      </c>
      <c r="M343" s="43">
        <f t="shared" si="143"/>
        <v>4262.8904271923257</v>
      </c>
      <c r="N343" s="42">
        <f t="shared" si="144"/>
        <v>0</v>
      </c>
      <c r="O343" s="44">
        <f t="shared" si="145"/>
        <v>0</v>
      </c>
      <c r="P343" s="37">
        <f t="shared" si="146"/>
        <v>0.2278756144814886</v>
      </c>
      <c r="Q343" s="42">
        <f t="shared" si="147"/>
        <v>4470.2682653345619</v>
      </c>
      <c r="R343" s="43">
        <f t="shared" si="148"/>
        <v>4470.2682653345619</v>
      </c>
      <c r="S343" s="42">
        <f t="shared" si="149"/>
        <v>0</v>
      </c>
      <c r="T343" s="44">
        <f t="shared" si="150"/>
        <v>0</v>
      </c>
      <c r="U343" s="37">
        <f t="shared" si="151"/>
        <v>0</v>
      </c>
      <c r="V343" s="42" t="e">
        <f t="shared" si="152"/>
        <v>#DIV/0!</v>
      </c>
      <c r="W343" s="43" t="e">
        <f t="shared" si="153"/>
        <v>#DIV/0!</v>
      </c>
      <c r="X343" s="42">
        <f t="shared" si="154"/>
        <v>0</v>
      </c>
      <c r="Y343" s="44">
        <f t="shared" si="155"/>
        <v>0</v>
      </c>
      <c r="Z343" s="42">
        <f t="shared" si="156"/>
        <v>63403.433576385083</v>
      </c>
      <c r="AA343" s="44">
        <f>IF(C343&lt;C$13,0,(IF(VLOOKUP(C$7,profiel!$A$3:$F$297,2,FALSE)&gt;4,VLOOKUP($C$7,profiel!$A$3:$F$297,3,FALSE),IF(B$9="flens loodrecht op gevel",(VLOOKUP(C$7,profiel!$A$3:$F$297,6,FALSE)-2*VLOOKUP(C$7,profiel!$A$3:$F$297,4,FALSE))/2,VLOOKUP(C$7,profiel!$A$3:$F$297,4,FALSE))))/1000*Z343*D$36)</f>
        <v>0</v>
      </c>
      <c r="AB343" s="42">
        <f t="shared" si="159"/>
        <v>63403.433576385083</v>
      </c>
      <c r="AC343" s="44">
        <f t="shared" si="157"/>
        <v>12680.686715277016</v>
      </c>
      <c r="AD343" s="41">
        <f t="shared" si="158"/>
        <v>1.0842570420174868</v>
      </c>
      <c r="AE343" s="41">
        <f t="shared" si="163"/>
        <v>301.62274195972105</v>
      </c>
      <c r="AF343" s="201">
        <f t="shared" si="164"/>
        <v>565.32241125853477</v>
      </c>
    </row>
    <row r="344" spans="1:32" ht="12" customHeight="1" x14ac:dyDescent="0.15">
      <c r="A344" s="202">
        <f t="shared" si="134"/>
        <v>301.62274195972105</v>
      </c>
      <c r="B344" s="54">
        <f t="shared" si="135"/>
        <v>1475</v>
      </c>
      <c r="C344" s="133">
        <f t="shared" si="160"/>
        <v>24.583333333333332</v>
      </c>
      <c r="D344" s="30">
        <f t="shared" si="161"/>
        <v>812.09703633238701</v>
      </c>
      <c r="E344" s="30">
        <f t="shared" si="162"/>
        <v>679.82619960934153</v>
      </c>
      <c r="F344" s="31">
        <f t="shared" si="136"/>
        <v>0.22771868014811469</v>
      </c>
      <c r="G344" s="30">
        <f t="shared" si="137"/>
        <v>4466.0727052495695</v>
      </c>
      <c r="H344" s="34">
        <f t="shared" si="138"/>
        <v>4466.0727052495695</v>
      </c>
      <c r="I344" s="33">
        <f t="shared" si="139"/>
        <v>0</v>
      </c>
      <c r="J344" s="35">
        <f t="shared" si="140"/>
        <v>0</v>
      </c>
      <c r="K344" s="60">
        <f t="shared" si="141"/>
        <v>0.21633274614070894</v>
      </c>
      <c r="L344" s="30">
        <f t="shared" si="142"/>
        <v>4483.0278598087962</v>
      </c>
      <c r="M344" s="34">
        <f t="shared" si="143"/>
        <v>4258.8764668183567</v>
      </c>
      <c r="N344" s="33">
        <f t="shared" si="144"/>
        <v>0</v>
      </c>
      <c r="O344" s="35">
        <f t="shared" si="145"/>
        <v>0</v>
      </c>
      <c r="P344" s="31">
        <f t="shared" si="146"/>
        <v>0.22771868014811469</v>
      </c>
      <c r="Q344" s="30">
        <f t="shared" si="147"/>
        <v>4466.0727052495695</v>
      </c>
      <c r="R344" s="34">
        <f t="shared" si="148"/>
        <v>4466.0727052495695</v>
      </c>
      <c r="S344" s="33">
        <f t="shared" si="149"/>
        <v>0</v>
      </c>
      <c r="T344" s="35">
        <f t="shared" si="150"/>
        <v>0</v>
      </c>
      <c r="U344" s="31">
        <f t="shared" si="151"/>
        <v>0</v>
      </c>
      <c r="V344" s="30" t="e">
        <f t="shared" si="152"/>
        <v>#DIV/0!</v>
      </c>
      <c r="W344" s="34" t="e">
        <f t="shared" si="153"/>
        <v>#DIV/0!</v>
      </c>
      <c r="X344" s="33">
        <f t="shared" si="154"/>
        <v>0</v>
      </c>
      <c r="Y344" s="35">
        <f t="shared" si="155"/>
        <v>0</v>
      </c>
      <c r="Z344" s="30">
        <f t="shared" si="156"/>
        <v>63459.015572888609</v>
      </c>
      <c r="AA344" s="35">
        <f>IF(C344&lt;C$13,0,(IF(VLOOKUP(C$7,profiel!$A$3:$F$297,2,FALSE)&gt;4,VLOOKUP($C$7,profiel!$A$3:$F$297,3,FALSE),IF(B$9="flens loodrecht op gevel",(VLOOKUP(C$7,profiel!$A$3:$F$297,6,FALSE)-2*VLOOKUP(C$7,profiel!$A$3:$F$297,4,FALSE))/2,VLOOKUP(C$7,profiel!$A$3:$F$297,4,FALSE))))/1000*Z344*D$36)</f>
        <v>0</v>
      </c>
      <c r="AB344" s="30">
        <f t="shared" si="159"/>
        <v>63459.015572888609</v>
      </c>
      <c r="AC344" s="35">
        <f t="shared" si="157"/>
        <v>12691.803114577722</v>
      </c>
      <c r="AD344" s="32">
        <f t="shared" si="158"/>
        <v>1.0834563870696721</v>
      </c>
      <c r="AE344" s="32">
        <f t="shared" si="163"/>
        <v>302.7061983467907</v>
      </c>
      <c r="AF344" s="204">
        <f t="shared" si="164"/>
        <v>565.71220112630317</v>
      </c>
    </row>
    <row r="345" spans="1:32" ht="12" customHeight="1" x14ac:dyDescent="0.15">
      <c r="A345" s="199">
        <f t="shared" si="134"/>
        <v>302.7061983467907</v>
      </c>
      <c r="B345" s="38">
        <f t="shared" si="135"/>
        <v>1480</v>
      </c>
      <c r="C345" s="200">
        <f t="shared" si="160"/>
        <v>24.666666666666668</v>
      </c>
      <c r="D345" s="36">
        <f t="shared" si="161"/>
        <v>812.60152029806602</v>
      </c>
      <c r="E345" s="36">
        <f t="shared" si="162"/>
        <v>679.83077303638379</v>
      </c>
      <c r="F345" s="37">
        <f t="shared" si="136"/>
        <v>0.22756177627712407</v>
      </c>
      <c r="G345" s="42">
        <f t="shared" si="137"/>
        <v>4461.8618274446271</v>
      </c>
      <c r="H345" s="43">
        <f t="shared" si="138"/>
        <v>4461.8618274446271</v>
      </c>
      <c r="I345" s="42">
        <f t="shared" si="139"/>
        <v>0</v>
      </c>
      <c r="J345" s="44">
        <f t="shared" si="140"/>
        <v>0</v>
      </c>
      <c r="K345" s="216">
        <f t="shared" si="141"/>
        <v>0.21618368746326788</v>
      </c>
      <c r="L345" s="42">
        <f t="shared" si="142"/>
        <v>4478.7873179008902</v>
      </c>
      <c r="M345" s="43">
        <f t="shared" si="143"/>
        <v>4254.8479520058463</v>
      </c>
      <c r="N345" s="42">
        <f t="shared" si="144"/>
        <v>0</v>
      </c>
      <c r="O345" s="44">
        <f t="shared" si="145"/>
        <v>0</v>
      </c>
      <c r="P345" s="37">
        <f t="shared" si="146"/>
        <v>0.22756177627712407</v>
      </c>
      <c r="Q345" s="42">
        <f t="shared" si="147"/>
        <v>4461.8618274446271</v>
      </c>
      <c r="R345" s="43">
        <f t="shared" si="148"/>
        <v>4461.8618274446271</v>
      </c>
      <c r="S345" s="42">
        <f t="shared" si="149"/>
        <v>0</v>
      </c>
      <c r="T345" s="44">
        <f t="shared" si="150"/>
        <v>0</v>
      </c>
      <c r="U345" s="37">
        <f t="shared" si="151"/>
        <v>0</v>
      </c>
      <c r="V345" s="42" t="e">
        <f t="shared" si="152"/>
        <v>#DIV/0!</v>
      </c>
      <c r="W345" s="43" t="e">
        <f t="shared" si="153"/>
        <v>#DIV/0!</v>
      </c>
      <c r="X345" s="42">
        <f t="shared" si="154"/>
        <v>0</v>
      </c>
      <c r="Y345" s="44">
        <f t="shared" si="155"/>
        <v>0</v>
      </c>
      <c r="Z345" s="42">
        <f t="shared" si="156"/>
        <v>63514.211853161782</v>
      </c>
      <c r="AA345" s="44">
        <f>IF(C345&lt;C$13,0,(IF(VLOOKUP(C$7,profiel!$A$3:$F$297,2,FALSE)&gt;4,VLOOKUP($C$7,profiel!$A$3:$F$297,3,FALSE),IF(B$9="flens loodrecht op gevel",(VLOOKUP(C$7,profiel!$A$3:$F$297,6,FALSE)-2*VLOOKUP(C$7,profiel!$A$3:$F$297,4,FALSE))/2,VLOOKUP(C$7,profiel!$A$3:$F$297,4,FALSE))))/1000*Z345*D$36)</f>
        <v>0</v>
      </c>
      <c r="AB345" s="42">
        <f t="shared" si="159"/>
        <v>63514.211853161782</v>
      </c>
      <c r="AC345" s="44">
        <f t="shared" si="157"/>
        <v>12702.842370632356</v>
      </c>
      <c r="AD345" s="41">
        <f t="shared" si="158"/>
        <v>1.0826508340606131</v>
      </c>
      <c r="AE345" s="41">
        <f t="shared" si="163"/>
        <v>303.78884918085129</v>
      </c>
      <c r="AF345" s="201">
        <f t="shared" si="164"/>
        <v>566.10246574948155</v>
      </c>
    </row>
    <row r="346" spans="1:32" ht="12" customHeight="1" x14ac:dyDescent="0.15">
      <c r="A346" s="202">
        <f t="shared" si="134"/>
        <v>303.78884918085129</v>
      </c>
      <c r="B346" s="54">
        <f t="shared" si="135"/>
        <v>1485</v>
      </c>
      <c r="C346" s="133">
        <f t="shared" si="160"/>
        <v>24.75</v>
      </c>
      <c r="D346" s="30">
        <f t="shared" si="161"/>
        <v>813.10431136134889</v>
      </c>
      <c r="E346" s="30">
        <f t="shared" si="162"/>
        <v>679.83522611712067</v>
      </c>
      <c r="F346" s="31">
        <f t="shared" si="136"/>
        <v>0.2274048977679464</v>
      </c>
      <c r="G346" s="30">
        <f t="shared" si="137"/>
        <v>4457.635854329722</v>
      </c>
      <c r="H346" s="34">
        <f t="shared" si="138"/>
        <v>4457.635854329722</v>
      </c>
      <c r="I346" s="33">
        <f t="shared" si="139"/>
        <v>0</v>
      </c>
      <c r="J346" s="35">
        <f t="shared" si="140"/>
        <v>0</v>
      </c>
      <c r="K346" s="60">
        <f t="shared" si="141"/>
        <v>0.21603465287954907</v>
      </c>
      <c r="L346" s="30">
        <f t="shared" si="142"/>
        <v>4474.5316781603442</v>
      </c>
      <c r="M346" s="34">
        <f t="shared" si="143"/>
        <v>4250.8050942523269</v>
      </c>
      <c r="N346" s="33">
        <f t="shared" si="144"/>
        <v>0</v>
      </c>
      <c r="O346" s="35">
        <f t="shared" si="145"/>
        <v>0</v>
      </c>
      <c r="P346" s="31">
        <f t="shared" si="146"/>
        <v>0.2274048977679464</v>
      </c>
      <c r="Q346" s="30">
        <f t="shared" si="147"/>
        <v>4457.635854329722</v>
      </c>
      <c r="R346" s="34">
        <f t="shared" si="148"/>
        <v>4457.635854329722</v>
      </c>
      <c r="S346" s="33">
        <f t="shared" si="149"/>
        <v>0</v>
      </c>
      <c r="T346" s="35">
        <f t="shared" si="150"/>
        <v>0</v>
      </c>
      <c r="U346" s="31">
        <f t="shared" si="151"/>
        <v>0</v>
      </c>
      <c r="V346" s="30" t="e">
        <f t="shared" si="152"/>
        <v>#DIV/0!</v>
      </c>
      <c r="W346" s="34" t="e">
        <f t="shared" si="153"/>
        <v>#DIV/0!</v>
      </c>
      <c r="X346" s="33">
        <f t="shared" si="154"/>
        <v>0</v>
      </c>
      <c r="Y346" s="35">
        <f t="shared" si="155"/>
        <v>0</v>
      </c>
      <c r="Z346" s="30">
        <f t="shared" si="156"/>
        <v>63569.023700236838</v>
      </c>
      <c r="AA346" s="35">
        <f>IF(C346&lt;C$13,0,(IF(VLOOKUP(C$7,profiel!$A$3:$F$297,2,FALSE)&gt;4,VLOOKUP($C$7,profiel!$A$3:$F$297,3,FALSE),IF(B$9="flens loodrecht op gevel",(VLOOKUP(C$7,profiel!$A$3:$F$297,6,FALSE)-2*VLOOKUP(C$7,profiel!$A$3:$F$297,4,FALSE))/2,VLOOKUP(C$7,profiel!$A$3:$F$297,4,FALSE))))/1000*Z346*D$36)</f>
        <v>0</v>
      </c>
      <c r="AB346" s="30">
        <f t="shared" si="159"/>
        <v>63569.023700236838</v>
      </c>
      <c r="AC346" s="35">
        <f t="shared" si="157"/>
        <v>12713.804740047366</v>
      </c>
      <c r="AD346" s="32">
        <f t="shared" si="158"/>
        <v>1.081840407449115</v>
      </c>
      <c r="AE346" s="32">
        <f t="shared" si="163"/>
        <v>304.87068958830042</v>
      </c>
      <c r="AF346" s="204">
        <f t="shared" si="164"/>
        <v>566.49321854433481</v>
      </c>
    </row>
    <row r="347" spans="1:32" ht="12" customHeight="1" x14ac:dyDescent="0.15">
      <c r="A347" s="199">
        <f t="shared" si="134"/>
        <v>304.87068958830042</v>
      </c>
      <c r="B347" s="38">
        <f t="shared" si="135"/>
        <v>1490</v>
      </c>
      <c r="C347" s="200">
        <f t="shared" si="160"/>
        <v>24.833333333333332</v>
      </c>
      <c r="D347" s="36">
        <f t="shared" si="161"/>
        <v>813.60542084602889</v>
      </c>
      <c r="E347" s="36">
        <f t="shared" si="162"/>
        <v>679.83956201837475</v>
      </c>
      <c r="F347" s="37">
        <f t="shared" si="136"/>
        <v>0.22724803958066836</v>
      </c>
      <c r="G347" s="42">
        <f t="shared" si="137"/>
        <v>4453.3950060703837</v>
      </c>
      <c r="H347" s="43">
        <f t="shared" si="138"/>
        <v>4453.3950060703846</v>
      </c>
      <c r="I347" s="42">
        <f t="shared" si="139"/>
        <v>0</v>
      </c>
      <c r="J347" s="44">
        <f t="shared" si="140"/>
        <v>0</v>
      </c>
      <c r="K347" s="216">
        <f t="shared" si="141"/>
        <v>0.21588563760163496</v>
      </c>
      <c r="L347" s="42">
        <f t="shared" si="142"/>
        <v>4470.2611609715859</v>
      </c>
      <c r="M347" s="43">
        <f t="shared" si="143"/>
        <v>4246.7481029230066</v>
      </c>
      <c r="N347" s="42">
        <f t="shared" si="144"/>
        <v>0</v>
      </c>
      <c r="O347" s="44">
        <f t="shared" si="145"/>
        <v>0</v>
      </c>
      <c r="P347" s="37">
        <f t="shared" si="146"/>
        <v>0.22724803958066836</v>
      </c>
      <c r="Q347" s="42">
        <f t="shared" si="147"/>
        <v>4453.3950060703837</v>
      </c>
      <c r="R347" s="43">
        <f t="shared" si="148"/>
        <v>4453.3950060703846</v>
      </c>
      <c r="S347" s="42">
        <f t="shared" si="149"/>
        <v>0</v>
      </c>
      <c r="T347" s="44">
        <f t="shared" si="150"/>
        <v>0</v>
      </c>
      <c r="U347" s="37">
        <f t="shared" si="151"/>
        <v>0</v>
      </c>
      <c r="V347" s="42" t="e">
        <f t="shared" si="152"/>
        <v>#DIV/0!</v>
      </c>
      <c r="W347" s="43" t="e">
        <f t="shared" si="153"/>
        <v>#DIV/0!</v>
      </c>
      <c r="X347" s="42">
        <f t="shared" si="154"/>
        <v>0</v>
      </c>
      <c r="Y347" s="44">
        <f t="shared" si="155"/>
        <v>0</v>
      </c>
      <c r="Z347" s="42">
        <f t="shared" si="156"/>
        <v>63623.452389537924</v>
      </c>
      <c r="AA347" s="44">
        <f>IF(C347&lt;C$13,0,(IF(VLOOKUP(C$7,profiel!$A$3:$F$297,2,FALSE)&gt;4,VLOOKUP($C$7,profiel!$A$3:$F$297,3,FALSE),IF(B$9="flens loodrecht op gevel",(VLOOKUP(C$7,profiel!$A$3:$F$297,6,FALSE)-2*VLOOKUP(C$7,profiel!$A$3:$F$297,4,FALSE))/2,VLOOKUP(C$7,profiel!$A$3:$F$297,4,FALSE))))/1000*Z347*D$36)</f>
        <v>0</v>
      </c>
      <c r="AB347" s="42">
        <f t="shared" si="159"/>
        <v>63623.452389537924</v>
      </c>
      <c r="AC347" s="44">
        <f t="shared" si="157"/>
        <v>12724.690477907587</v>
      </c>
      <c r="AD347" s="41">
        <f t="shared" si="158"/>
        <v>1.0810251315391801</v>
      </c>
      <c r="AE347" s="41">
        <f t="shared" si="163"/>
        <v>305.95171471983963</v>
      </c>
      <c r="AF347" s="201">
        <f t="shared" si="164"/>
        <v>566.88447284732399</v>
      </c>
    </row>
    <row r="348" spans="1:32" ht="12" customHeight="1" x14ac:dyDescent="0.15">
      <c r="A348" s="202">
        <f t="shared" si="134"/>
        <v>305.95171471983963</v>
      </c>
      <c r="B348" s="54">
        <f t="shared" si="135"/>
        <v>1495</v>
      </c>
      <c r="C348" s="133">
        <f t="shared" si="160"/>
        <v>24.916666666666668</v>
      </c>
      <c r="D348" s="30">
        <f t="shared" si="161"/>
        <v>814.10485996266152</v>
      </c>
      <c r="E348" s="30">
        <f t="shared" si="162"/>
        <v>679.8437838236365</v>
      </c>
      <c r="F348" s="31">
        <f t="shared" si="136"/>
        <v>0.22709119673597872</v>
      </c>
      <c r="G348" s="30">
        <f t="shared" si="137"/>
        <v>4449.1395006170214</v>
      </c>
      <c r="H348" s="34">
        <f t="shared" si="138"/>
        <v>4449.1395006170214</v>
      </c>
      <c r="I348" s="33">
        <f t="shared" si="139"/>
        <v>0</v>
      </c>
      <c r="J348" s="35">
        <f t="shared" si="140"/>
        <v>0</v>
      </c>
      <c r="K348" s="60">
        <f t="shared" si="141"/>
        <v>0.21573663689917977</v>
      </c>
      <c r="L348" s="30">
        <f t="shared" si="142"/>
        <v>4465.9759845038607</v>
      </c>
      <c r="M348" s="34">
        <f t="shared" si="143"/>
        <v>4242.6771852786678</v>
      </c>
      <c r="N348" s="33">
        <f t="shared" si="144"/>
        <v>0</v>
      </c>
      <c r="O348" s="35">
        <f t="shared" si="145"/>
        <v>0</v>
      </c>
      <c r="P348" s="31">
        <f t="shared" si="146"/>
        <v>0.22709119673597872</v>
      </c>
      <c r="Q348" s="30">
        <f t="shared" si="147"/>
        <v>4449.1395006170214</v>
      </c>
      <c r="R348" s="34">
        <f t="shared" si="148"/>
        <v>4449.1395006170214</v>
      </c>
      <c r="S348" s="33">
        <f t="shared" si="149"/>
        <v>0</v>
      </c>
      <c r="T348" s="35">
        <f t="shared" si="150"/>
        <v>0</v>
      </c>
      <c r="U348" s="31">
        <f t="shared" si="151"/>
        <v>0</v>
      </c>
      <c r="V348" s="30" t="e">
        <f t="shared" si="152"/>
        <v>#DIV/0!</v>
      </c>
      <c r="W348" s="34" t="e">
        <f t="shared" si="153"/>
        <v>#DIV/0!</v>
      </c>
      <c r="X348" s="33">
        <f t="shared" si="154"/>
        <v>0</v>
      </c>
      <c r="Y348" s="35">
        <f t="shared" si="155"/>
        <v>0</v>
      </c>
      <c r="Z348" s="30">
        <f t="shared" si="156"/>
        <v>63677.499189028647</v>
      </c>
      <c r="AA348" s="35">
        <f>IF(C348&lt;C$13,0,(IF(VLOOKUP(C$7,profiel!$A$3:$F$297,2,FALSE)&gt;4,VLOOKUP($C$7,profiel!$A$3:$F$297,3,FALSE),IF(B$9="flens loodrecht op gevel",(VLOOKUP(C$7,profiel!$A$3:$F$297,6,FALSE)-2*VLOOKUP(C$7,profiel!$A$3:$F$297,4,FALSE))/2,VLOOKUP(C$7,profiel!$A$3:$F$297,4,FALSE))))/1000*Z348*D$36)</f>
        <v>0</v>
      </c>
      <c r="AB348" s="30">
        <f t="shared" si="159"/>
        <v>63677.499189028647</v>
      </c>
      <c r="AC348" s="35">
        <f t="shared" si="157"/>
        <v>12735.499837805728</v>
      </c>
      <c r="AD348" s="32">
        <f t="shared" si="158"/>
        <v>1.0802050304868382</v>
      </c>
      <c r="AE348" s="32">
        <f t="shared" si="163"/>
        <v>307.03191975032649</v>
      </c>
      <c r="AF348" s="204">
        <f t="shared" si="164"/>
        <v>567.27624191455573</v>
      </c>
    </row>
    <row r="349" spans="1:32" ht="12" customHeight="1" x14ac:dyDescent="0.15">
      <c r="A349" s="199">
        <f t="shared" si="134"/>
        <v>307.03191975032649</v>
      </c>
      <c r="B349" s="38">
        <f t="shared" si="135"/>
        <v>1500</v>
      </c>
      <c r="C349" s="200">
        <f t="shared" si="160"/>
        <v>25</v>
      </c>
      <c r="D349" s="36">
        <f t="shared" si="161"/>
        <v>814.60263981006869</v>
      </c>
      <c r="E349" s="36">
        <f t="shared" si="162"/>
        <v>679.8478945352565</v>
      </c>
      <c r="F349" s="37">
        <f t="shared" si="136"/>
        <v>0.22693436431510819</v>
      </c>
      <c r="G349" s="42">
        <f t="shared" si="137"/>
        <v>4444.8695537353315</v>
      </c>
      <c r="H349" s="43">
        <f t="shared" si="138"/>
        <v>4444.8695537353324</v>
      </c>
      <c r="I349" s="42">
        <f t="shared" si="139"/>
        <v>0</v>
      </c>
      <c r="J349" s="44">
        <f t="shared" si="140"/>
        <v>0</v>
      </c>
      <c r="K349" s="216">
        <f t="shared" si="141"/>
        <v>0.21558764609935277</v>
      </c>
      <c r="L349" s="42">
        <f t="shared" si="142"/>
        <v>4461.676364741681</v>
      </c>
      <c r="M349" s="43">
        <f t="shared" si="143"/>
        <v>4238.5925465045975</v>
      </c>
      <c r="N349" s="42">
        <f t="shared" si="144"/>
        <v>0</v>
      </c>
      <c r="O349" s="44">
        <f t="shared" si="145"/>
        <v>0</v>
      </c>
      <c r="P349" s="37">
        <f t="shared" si="146"/>
        <v>0.22693436431510819</v>
      </c>
      <c r="Q349" s="42">
        <f t="shared" si="147"/>
        <v>4444.8695537353315</v>
      </c>
      <c r="R349" s="43">
        <f t="shared" si="148"/>
        <v>4444.8695537353324</v>
      </c>
      <c r="S349" s="42">
        <f t="shared" si="149"/>
        <v>0</v>
      </c>
      <c r="T349" s="44">
        <f t="shared" si="150"/>
        <v>0</v>
      </c>
      <c r="U349" s="37">
        <f t="shared" si="151"/>
        <v>0</v>
      </c>
      <c r="V349" s="42" t="e">
        <f t="shared" si="152"/>
        <v>#DIV/0!</v>
      </c>
      <c r="W349" s="43" t="e">
        <f t="shared" si="153"/>
        <v>#DIV/0!</v>
      </c>
      <c r="X349" s="42">
        <f t="shared" si="154"/>
        <v>0</v>
      </c>
      <c r="Y349" s="44">
        <f t="shared" si="155"/>
        <v>0</v>
      </c>
      <c r="Z349" s="42">
        <f t="shared" si="156"/>
        <v>63731.165359357219</v>
      </c>
      <c r="AA349" s="44">
        <f>IF(C349&lt;C$13,0,(IF(VLOOKUP(C$7,profiel!$A$3:$F$297,2,FALSE)&gt;4,VLOOKUP($C$7,profiel!$A$3:$F$297,3,FALSE),IF(B$9="flens loodrecht op gevel",(VLOOKUP(C$7,profiel!$A$3:$F$297,6,FALSE)-2*VLOOKUP(C$7,profiel!$A$3:$F$297,4,FALSE))/2,VLOOKUP(C$7,profiel!$A$3:$F$297,4,FALSE))))/1000*Z349*D$36)</f>
        <v>0</v>
      </c>
      <c r="AB349" s="42">
        <f t="shared" si="159"/>
        <v>63731.165359357219</v>
      </c>
      <c r="AC349" s="44">
        <f t="shared" si="157"/>
        <v>12746.233071871446</v>
      </c>
      <c r="AD349" s="41">
        <f t="shared" si="158"/>
        <v>1.0793801283070117</v>
      </c>
      <c r="AE349" s="41">
        <f t="shared" si="163"/>
        <v>308.11129987863353</v>
      </c>
      <c r="AF349" s="201">
        <f t="shared" si="164"/>
        <v>567.66853892124016</v>
      </c>
    </row>
    <row r="350" spans="1:32" ht="12" customHeight="1" x14ac:dyDescent="0.15">
      <c r="A350" s="202">
        <f t="shared" si="134"/>
        <v>308.11129987863353</v>
      </c>
      <c r="B350" s="54">
        <f t="shared" si="135"/>
        <v>1505</v>
      </c>
      <c r="C350" s="133">
        <f t="shared" si="160"/>
        <v>25.083333333333332</v>
      </c>
      <c r="D350" s="30">
        <f t="shared" si="161"/>
        <v>815.09877137681826</v>
      </c>
      <c r="E350" s="30">
        <f t="shared" si="162"/>
        <v>679.85189707658049</v>
      </c>
      <c r="F350" s="31">
        <f t="shared" si="136"/>
        <v>0.22677753745976784</v>
      </c>
      <c r="G350" s="30">
        <f t="shared" si="137"/>
        <v>4440.5853790351048</v>
      </c>
      <c r="H350" s="34">
        <f t="shared" si="138"/>
        <v>4440.5853790351048</v>
      </c>
      <c r="I350" s="33">
        <f t="shared" si="139"/>
        <v>0</v>
      </c>
      <c r="J350" s="35">
        <f t="shared" si="140"/>
        <v>0</v>
      </c>
      <c r="K350" s="60">
        <f t="shared" si="141"/>
        <v>0.21543866058677946</v>
      </c>
      <c r="L350" s="30">
        <f t="shared" si="142"/>
        <v>4457.3625155136851</v>
      </c>
      <c r="M350" s="34">
        <f t="shared" si="143"/>
        <v>4234.4943897380008</v>
      </c>
      <c r="N350" s="33">
        <f t="shared" si="144"/>
        <v>0</v>
      </c>
      <c r="O350" s="35">
        <f t="shared" si="145"/>
        <v>0</v>
      </c>
      <c r="P350" s="31">
        <f t="shared" si="146"/>
        <v>0.22677753745976784</v>
      </c>
      <c r="Q350" s="30">
        <f t="shared" si="147"/>
        <v>4440.5853790351048</v>
      </c>
      <c r="R350" s="34">
        <f t="shared" si="148"/>
        <v>4440.5853790351048</v>
      </c>
      <c r="S350" s="33">
        <f t="shared" si="149"/>
        <v>0</v>
      </c>
      <c r="T350" s="35">
        <f t="shared" si="150"/>
        <v>0</v>
      </c>
      <c r="U350" s="31">
        <f t="shared" si="151"/>
        <v>0</v>
      </c>
      <c r="V350" s="30" t="e">
        <f t="shared" si="152"/>
        <v>#DIV/0!</v>
      </c>
      <c r="W350" s="34" t="e">
        <f t="shared" si="153"/>
        <v>#DIV/0!</v>
      </c>
      <c r="X350" s="33">
        <f t="shared" si="154"/>
        <v>0</v>
      </c>
      <c r="Y350" s="35">
        <f t="shared" si="155"/>
        <v>0</v>
      </c>
      <c r="Z350" s="30">
        <f t="shared" si="156"/>
        <v>63784.452153999009</v>
      </c>
      <c r="AA350" s="35">
        <f>IF(C350&lt;C$13,0,(IF(VLOOKUP(C$7,profiel!$A$3:$F$297,2,FALSE)&gt;4,VLOOKUP($C$7,profiel!$A$3:$F$297,3,FALSE),IF(B$9="flens loodrecht op gevel",(VLOOKUP(C$7,profiel!$A$3:$F$297,6,FALSE)-2*VLOOKUP(C$7,profiel!$A$3:$F$297,4,FALSE))/2,VLOOKUP(C$7,profiel!$A$3:$F$297,4,FALSE))))/1000*Z350*D$36)</f>
        <v>0</v>
      </c>
      <c r="AB350" s="30">
        <f t="shared" si="159"/>
        <v>63784.452153999009</v>
      </c>
      <c r="AC350" s="35">
        <f t="shared" si="157"/>
        <v>12756.890430799802</v>
      </c>
      <c r="AD350" s="32">
        <f t="shared" si="158"/>
        <v>1.0785504488800928</v>
      </c>
      <c r="AE350" s="32">
        <f t="shared" si="163"/>
        <v>309.18985032751362</v>
      </c>
      <c r="AF350" s="204">
        <f t="shared" si="164"/>
        <v>568.06137696116082</v>
      </c>
    </row>
    <row r="351" spans="1:32" ht="12" customHeight="1" x14ac:dyDescent="0.15">
      <c r="A351" s="199">
        <f t="shared" si="134"/>
        <v>309.18985032751362</v>
      </c>
      <c r="B351" s="38">
        <f t="shared" si="135"/>
        <v>1510</v>
      </c>
      <c r="C351" s="200">
        <f t="shared" si="160"/>
        <v>25.166666666666668</v>
      </c>
      <c r="D351" s="36">
        <f t="shared" si="161"/>
        <v>815.59326554268034</v>
      </c>
      <c r="E351" s="36">
        <f t="shared" si="162"/>
        <v>679.8557942940289</v>
      </c>
      <c r="F351" s="37">
        <f t="shared" si="136"/>
        <v>0.22662071137208289</v>
      </c>
      <c r="G351" s="42">
        <f t="shared" si="137"/>
        <v>4436.2871879979975</v>
      </c>
      <c r="H351" s="43">
        <f t="shared" si="138"/>
        <v>4436.2871879979975</v>
      </c>
      <c r="I351" s="42">
        <f t="shared" si="139"/>
        <v>0</v>
      </c>
      <c r="J351" s="44">
        <f t="shared" si="140"/>
        <v>0</v>
      </c>
      <c r="K351" s="216">
        <f t="shared" si="141"/>
        <v>0.21528967580347877</v>
      </c>
      <c r="L351" s="42">
        <f t="shared" si="142"/>
        <v>4453.0346485204273</v>
      </c>
      <c r="M351" s="43">
        <f t="shared" si="143"/>
        <v>4230.382916094406</v>
      </c>
      <c r="N351" s="42">
        <f t="shared" si="144"/>
        <v>0</v>
      </c>
      <c r="O351" s="44">
        <f t="shared" si="145"/>
        <v>0</v>
      </c>
      <c r="P351" s="37">
        <f t="shared" si="146"/>
        <v>0.22662071137208289</v>
      </c>
      <c r="Q351" s="42">
        <f t="shared" si="147"/>
        <v>4436.2871879979975</v>
      </c>
      <c r="R351" s="43">
        <f t="shared" si="148"/>
        <v>4436.2871879979975</v>
      </c>
      <c r="S351" s="42">
        <f t="shared" si="149"/>
        <v>0</v>
      </c>
      <c r="T351" s="44">
        <f t="shared" si="150"/>
        <v>0</v>
      </c>
      <c r="U351" s="37">
        <f t="shared" si="151"/>
        <v>0</v>
      </c>
      <c r="V351" s="42" t="e">
        <f t="shared" si="152"/>
        <v>#DIV/0!</v>
      </c>
      <c r="W351" s="43" t="e">
        <f t="shared" si="153"/>
        <v>#DIV/0!</v>
      </c>
      <c r="X351" s="42">
        <f t="shared" si="154"/>
        <v>0</v>
      </c>
      <c r="Y351" s="44">
        <f t="shared" si="155"/>
        <v>0</v>
      </c>
      <c r="Z351" s="42">
        <f t="shared" si="156"/>
        <v>63837.360819397109</v>
      </c>
      <c r="AA351" s="44">
        <f>IF(C351&lt;C$13,0,(IF(VLOOKUP(C$7,profiel!$A$3:$F$297,2,FALSE)&gt;4,VLOOKUP($C$7,profiel!$A$3:$F$297,3,FALSE),IF(B$9="flens loodrecht op gevel",(VLOOKUP(C$7,profiel!$A$3:$F$297,6,FALSE)-2*VLOOKUP(C$7,profiel!$A$3:$F$297,4,FALSE))/2,VLOOKUP(C$7,profiel!$A$3:$F$297,4,FALSE))))/1000*Z351*D$36)</f>
        <v>0</v>
      </c>
      <c r="AB351" s="42">
        <f t="shared" si="159"/>
        <v>63837.360819397109</v>
      </c>
      <c r="AC351" s="44">
        <f t="shared" si="157"/>
        <v>12767.472163879422</v>
      </c>
      <c r="AD351" s="41">
        <f t="shared" si="158"/>
        <v>1.0777160159583032</v>
      </c>
      <c r="AE351" s="41">
        <f t="shared" si="163"/>
        <v>310.26756634347191</v>
      </c>
      <c r="AF351" s="201">
        <f t="shared" si="164"/>
        <v>568.45476904615498</v>
      </c>
    </row>
    <row r="352" spans="1:32" ht="12" customHeight="1" x14ac:dyDescent="0.15">
      <c r="A352" s="202">
        <f t="shared" si="134"/>
        <v>310.26756634347191</v>
      </c>
      <c r="B352" s="54">
        <f t="shared" si="135"/>
        <v>1515</v>
      </c>
      <c r="C352" s="133">
        <f t="shared" si="160"/>
        <v>25.25</v>
      </c>
      <c r="D352" s="30">
        <f t="shared" si="161"/>
        <v>816.08613308005852</v>
      </c>
      <c r="E352" s="30">
        <f t="shared" si="162"/>
        <v>679.8595889591204</v>
      </c>
      <c r="F352" s="31">
        <f t="shared" si="136"/>
        <v>0.22646388131452333</v>
      </c>
      <c r="G352" s="30">
        <f t="shared" si="137"/>
        <v>4431.9751900060237</v>
      </c>
      <c r="H352" s="34">
        <f t="shared" si="138"/>
        <v>4431.9751900060237</v>
      </c>
      <c r="I352" s="33">
        <f t="shared" si="139"/>
        <v>0</v>
      </c>
      <c r="J352" s="35">
        <f t="shared" si="140"/>
        <v>0</v>
      </c>
      <c r="K352" s="60">
        <f t="shared" si="141"/>
        <v>0.21514068724879717</v>
      </c>
      <c r="L352" s="30">
        <f t="shared" si="142"/>
        <v>4448.6929733629195</v>
      </c>
      <c r="M352" s="34">
        <f t="shared" si="143"/>
        <v>4226.2583246947734</v>
      </c>
      <c r="N352" s="33">
        <f t="shared" si="144"/>
        <v>0</v>
      </c>
      <c r="O352" s="35">
        <f t="shared" si="145"/>
        <v>0</v>
      </c>
      <c r="P352" s="31">
        <f t="shared" si="146"/>
        <v>0.22646388131452333</v>
      </c>
      <c r="Q352" s="30">
        <f t="shared" si="147"/>
        <v>4431.9751900060237</v>
      </c>
      <c r="R352" s="34">
        <f t="shared" si="148"/>
        <v>4431.9751900060237</v>
      </c>
      <c r="S352" s="33">
        <f t="shared" si="149"/>
        <v>0</v>
      </c>
      <c r="T352" s="35">
        <f t="shared" si="150"/>
        <v>0</v>
      </c>
      <c r="U352" s="31">
        <f t="shared" si="151"/>
        <v>0</v>
      </c>
      <c r="V352" s="30" t="e">
        <f t="shared" si="152"/>
        <v>#DIV/0!</v>
      </c>
      <c r="W352" s="34" t="e">
        <f t="shared" si="153"/>
        <v>#DIV/0!</v>
      </c>
      <c r="X352" s="33">
        <f t="shared" si="154"/>
        <v>0</v>
      </c>
      <c r="Y352" s="35">
        <f t="shared" si="155"/>
        <v>0</v>
      </c>
      <c r="Z352" s="30">
        <f t="shared" si="156"/>
        <v>63889.892595099933</v>
      </c>
      <c r="AA352" s="35">
        <f>IF(C352&lt;C$13,0,(IF(VLOOKUP(C$7,profiel!$A$3:$F$297,2,FALSE)&gt;4,VLOOKUP($C$7,profiel!$A$3:$F$297,3,FALSE),IF(B$9="flens loodrecht op gevel",(VLOOKUP(C$7,profiel!$A$3:$F$297,6,FALSE)-2*VLOOKUP(C$7,profiel!$A$3:$F$297,4,FALSE))/2,VLOOKUP(C$7,profiel!$A$3:$F$297,4,FALSE))))/1000*Z352*D$36)</f>
        <v>0</v>
      </c>
      <c r="AB352" s="30">
        <f t="shared" si="159"/>
        <v>63889.892595099933</v>
      </c>
      <c r="AC352" s="35">
        <f t="shared" si="157"/>
        <v>12777.978519019987</v>
      </c>
      <c r="AD352" s="32">
        <f t="shared" si="158"/>
        <v>1.0768768531720474</v>
      </c>
      <c r="AE352" s="32">
        <f t="shared" si="163"/>
        <v>311.34444319664397</v>
      </c>
      <c r="AF352" s="204">
        <f t="shared" si="164"/>
        <v>568.84872810560455</v>
      </c>
    </row>
    <row r="353" spans="1:32" ht="12" customHeight="1" x14ac:dyDescent="0.15">
      <c r="A353" s="199">
        <f t="shared" si="134"/>
        <v>311.34444319664397</v>
      </c>
      <c r="B353" s="38">
        <f t="shared" si="135"/>
        <v>1520</v>
      </c>
      <c r="C353" s="200">
        <f t="shared" si="160"/>
        <v>25.333333333333332</v>
      </c>
      <c r="D353" s="36">
        <f t="shared" si="161"/>
        <v>816.57738465539774</v>
      </c>
      <c r="E353" s="36">
        <f t="shared" si="162"/>
        <v>679.86328377044379</v>
      </c>
      <c r="F353" s="37">
        <f t="shared" si="136"/>
        <v>0.22630704260983101</v>
      </c>
      <c r="G353" s="42">
        <f t="shared" si="137"/>
        <v>4427.6495923688435</v>
      </c>
      <c r="H353" s="43">
        <f t="shared" si="138"/>
        <v>4427.6495923688435</v>
      </c>
      <c r="I353" s="42">
        <f t="shared" si="139"/>
        <v>0</v>
      </c>
      <c r="J353" s="44">
        <f t="shared" si="140"/>
        <v>0</v>
      </c>
      <c r="K353" s="216">
        <f t="shared" si="141"/>
        <v>0.21499169047933947</v>
      </c>
      <c r="L353" s="42">
        <f t="shared" si="142"/>
        <v>4444.337697569963</v>
      </c>
      <c r="M353" s="43">
        <f t="shared" si="143"/>
        <v>4222.1208126914653</v>
      </c>
      <c r="N353" s="42">
        <f t="shared" si="144"/>
        <v>0</v>
      </c>
      <c r="O353" s="44">
        <f t="shared" si="145"/>
        <v>0</v>
      </c>
      <c r="P353" s="37">
        <f t="shared" si="146"/>
        <v>0.22630704260983101</v>
      </c>
      <c r="Q353" s="42">
        <f t="shared" si="147"/>
        <v>4427.6495923688435</v>
      </c>
      <c r="R353" s="43">
        <f t="shared" si="148"/>
        <v>4427.6495923688435</v>
      </c>
      <c r="S353" s="42">
        <f t="shared" si="149"/>
        <v>0</v>
      </c>
      <c r="T353" s="44">
        <f t="shared" si="150"/>
        <v>0</v>
      </c>
      <c r="U353" s="37">
        <f t="shared" si="151"/>
        <v>0</v>
      </c>
      <c r="V353" s="42" t="e">
        <f t="shared" si="152"/>
        <v>#DIV/0!</v>
      </c>
      <c r="W353" s="43" t="e">
        <f t="shared" si="153"/>
        <v>#DIV/0!</v>
      </c>
      <c r="X353" s="42">
        <f t="shared" si="154"/>
        <v>0</v>
      </c>
      <c r="Y353" s="44">
        <f t="shared" si="155"/>
        <v>0</v>
      </c>
      <c r="Z353" s="42">
        <f t="shared" si="156"/>
        <v>63942.048713897151</v>
      </c>
      <c r="AA353" s="44">
        <f>IF(C353&lt;C$13,0,(IF(VLOOKUP(C$7,profiel!$A$3:$F$297,2,FALSE)&gt;4,VLOOKUP($C$7,profiel!$A$3:$F$297,3,FALSE),IF(B$9="flens loodrecht op gevel",(VLOOKUP(C$7,profiel!$A$3:$F$297,6,FALSE)-2*VLOOKUP(C$7,profiel!$A$3:$F$297,4,FALSE))/2,VLOOKUP(C$7,profiel!$A$3:$F$297,4,FALSE))))/1000*Z353*D$36)</f>
        <v>0</v>
      </c>
      <c r="AB353" s="42">
        <f t="shared" si="159"/>
        <v>63942.048713897151</v>
      </c>
      <c r="AC353" s="44">
        <f t="shared" si="157"/>
        <v>12788.40974277943</v>
      </c>
      <c r="AD353" s="41">
        <f t="shared" si="158"/>
        <v>1.0760329840360325</v>
      </c>
      <c r="AE353" s="41">
        <f t="shared" si="163"/>
        <v>312.42047618068</v>
      </c>
      <c r="AF353" s="201">
        <f t="shared" si="164"/>
        <v>569.24326698593586</v>
      </c>
    </row>
    <row r="354" spans="1:32" ht="12" customHeight="1" x14ac:dyDescent="0.15">
      <c r="A354" s="202">
        <f t="shared" si="134"/>
        <v>312.42047618068</v>
      </c>
      <c r="B354" s="54">
        <f t="shared" si="135"/>
        <v>1525</v>
      </c>
      <c r="C354" s="133">
        <f t="shared" si="160"/>
        <v>25.416666666666668</v>
      </c>
      <c r="D354" s="30">
        <f t="shared" si="161"/>
        <v>817.06703083056959</v>
      </c>
      <c r="E354" s="30">
        <f t="shared" si="162"/>
        <v>679.86688135557574</v>
      </c>
      <c r="F354" s="31">
        <f t="shared" si="136"/>
        <v>0.22615019064094408</v>
      </c>
      <c r="G354" s="30">
        <f t="shared" si="137"/>
        <v>4423.3106003503981</v>
      </c>
      <c r="H354" s="34">
        <f t="shared" si="138"/>
        <v>4423.3106003503981</v>
      </c>
      <c r="I354" s="33">
        <f t="shared" si="139"/>
        <v>0</v>
      </c>
      <c r="J354" s="35">
        <f t="shared" si="140"/>
        <v>0</v>
      </c>
      <c r="K354" s="60">
        <f t="shared" si="141"/>
        <v>0.21484268110889687</v>
      </c>
      <c r="L354" s="30">
        <f t="shared" si="142"/>
        <v>4439.9690266247844</v>
      </c>
      <c r="M354" s="34">
        <f t="shared" si="143"/>
        <v>4217.9705752935452</v>
      </c>
      <c r="N354" s="33">
        <f t="shared" si="144"/>
        <v>0</v>
      </c>
      <c r="O354" s="35">
        <f t="shared" si="145"/>
        <v>0</v>
      </c>
      <c r="P354" s="31">
        <f t="shared" si="146"/>
        <v>0.22615019064094408</v>
      </c>
      <c r="Q354" s="30">
        <f t="shared" si="147"/>
        <v>4423.3106003503981</v>
      </c>
      <c r="R354" s="34">
        <f t="shared" si="148"/>
        <v>4423.3106003503981</v>
      </c>
      <c r="S354" s="33">
        <f t="shared" si="149"/>
        <v>0</v>
      </c>
      <c r="T354" s="35">
        <f t="shared" si="150"/>
        <v>0</v>
      </c>
      <c r="U354" s="31">
        <f t="shared" si="151"/>
        <v>0</v>
      </c>
      <c r="V354" s="30" t="e">
        <f t="shared" si="152"/>
        <v>#DIV/0!</v>
      </c>
      <c r="W354" s="34" t="e">
        <f t="shared" si="153"/>
        <v>#DIV/0!</v>
      </c>
      <c r="X354" s="33">
        <f t="shared" si="154"/>
        <v>0</v>
      </c>
      <c r="Y354" s="35">
        <f t="shared" si="155"/>
        <v>0</v>
      </c>
      <c r="Z354" s="30">
        <f t="shared" si="156"/>
        <v>63993.830401952742</v>
      </c>
      <c r="AA354" s="35">
        <f>IF(C354&lt;C$13,0,(IF(VLOOKUP(C$7,profiel!$A$3:$F$297,2,FALSE)&gt;4,VLOOKUP($C$7,profiel!$A$3:$F$297,3,FALSE),IF(B$9="flens loodrecht op gevel",(VLOOKUP(C$7,profiel!$A$3:$F$297,6,FALSE)-2*VLOOKUP(C$7,profiel!$A$3:$F$297,4,FALSE))/2,VLOOKUP(C$7,profiel!$A$3:$F$297,4,FALSE))))/1000*Z354*D$36)</f>
        <v>0</v>
      </c>
      <c r="AB354" s="30">
        <f t="shared" si="159"/>
        <v>63993.830401952742</v>
      </c>
      <c r="AC354" s="35">
        <f t="shared" si="157"/>
        <v>12798.766080390549</v>
      </c>
      <c r="AD354" s="32">
        <f t="shared" si="158"/>
        <v>1.0751844319552211</v>
      </c>
      <c r="AE354" s="32">
        <f t="shared" si="163"/>
        <v>313.49566061263522</v>
      </c>
      <c r="AF354" s="204">
        <f t="shared" si="164"/>
        <v>569.6383984501324</v>
      </c>
    </row>
    <row r="355" spans="1:32" ht="12" customHeight="1" x14ac:dyDescent="0.15">
      <c r="A355" s="199">
        <f t="shared" si="134"/>
        <v>313.49566061263522</v>
      </c>
      <c r="B355" s="38">
        <f t="shared" si="135"/>
        <v>1530</v>
      </c>
      <c r="C355" s="200">
        <f t="shared" si="160"/>
        <v>25.5</v>
      </c>
      <c r="D355" s="36">
        <f t="shared" si="161"/>
        <v>817.55508206423519</v>
      </c>
      <c r="E355" s="36">
        <f t="shared" si="162"/>
        <v>679.87038427295101</v>
      </c>
      <c r="F355" s="37">
        <f t="shared" si="136"/>
        <v>0.22599332085091692</v>
      </c>
      <c r="G355" s="42">
        <f t="shared" si="137"/>
        <v>4418.9584171951656</v>
      </c>
      <c r="H355" s="43">
        <f t="shared" si="138"/>
        <v>4418.9584171951656</v>
      </c>
      <c r="I355" s="42">
        <f t="shared" si="139"/>
        <v>0</v>
      </c>
      <c r="J355" s="44">
        <f t="shared" si="140"/>
        <v>0</v>
      </c>
      <c r="K355" s="216">
        <f t="shared" si="141"/>
        <v>0.21469365480837108</v>
      </c>
      <c r="L355" s="42">
        <f t="shared" si="142"/>
        <v>4435.5871639913585</v>
      </c>
      <c r="M355" s="43">
        <f t="shared" si="143"/>
        <v>4213.8078057917901</v>
      </c>
      <c r="N355" s="42">
        <f t="shared" si="144"/>
        <v>0</v>
      </c>
      <c r="O355" s="44">
        <f t="shared" si="145"/>
        <v>0</v>
      </c>
      <c r="P355" s="37">
        <f t="shared" si="146"/>
        <v>0.22599332085091692</v>
      </c>
      <c r="Q355" s="42">
        <f t="shared" si="147"/>
        <v>4418.9584171951656</v>
      </c>
      <c r="R355" s="43">
        <f t="shared" si="148"/>
        <v>4418.9584171951656</v>
      </c>
      <c r="S355" s="42">
        <f t="shared" si="149"/>
        <v>0</v>
      </c>
      <c r="T355" s="44">
        <f t="shared" si="150"/>
        <v>0</v>
      </c>
      <c r="U355" s="37">
        <f t="shared" si="151"/>
        <v>0</v>
      </c>
      <c r="V355" s="42" t="e">
        <f t="shared" si="152"/>
        <v>#DIV/0!</v>
      </c>
      <c r="W355" s="43" t="e">
        <f t="shared" si="153"/>
        <v>#DIV/0!</v>
      </c>
      <c r="X355" s="42">
        <f t="shared" si="154"/>
        <v>0</v>
      </c>
      <c r="Y355" s="44">
        <f t="shared" si="155"/>
        <v>0</v>
      </c>
      <c r="Z355" s="42">
        <f t="shared" si="156"/>
        <v>64045.238878936238</v>
      </c>
      <c r="AA355" s="44">
        <f>IF(C355&lt;C$13,0,(IF(VLOOKUP(C$7,profiel!$A$3:$F$297,2,FALSE)&gt;4,VLOOKUP($C$7,profiel!$A$3:$F$297,3,FALSE),IF(B$9="flens loodrecht op gevel",(VLOOKUP(C$7,profiel!$A$3:$F$297,6,FALSE)-2*VLOOKUP(C$7,profiel!$A$3:$F$297,4,FALSE))/2,VLOOKUP(C$7,profiel!$A$3:$F$297,4,FALSE))))/1000*Z355*D$36)</f>
        <v>0</v>
      </c>
      <c r="AB355" s="42">
        <f t="shared" si="159"/>
        <v>64045.238878936238</v>
      </c>
      <c r="AC355" s="44">
        <f t="shared" si="157"/>
        <v>12809.047775787249</v>
      </c>
      <c r="AD355" s="41">
        <f t="shared" si="158"/>
        <v>1.0743312202306448</v>
      </c>
      <c r="AE355" s="41">
        <f t="shared" si="163"/>
        <v>314.56999183286587</v>
      </c>
      <c r="AF355" s="201">
        <f t="shared" si="164"/>
        <v>570.03413517725585</v>
      </c>
    </row>
    <row r="356" spans="1:32" ht="12" customHeight="1" x14ac:dyDescent="0.15">
      <c r="A356" s="202">
        <f t="shared" si="134"/>
        <v>314.56999183286587</v>
      </c>
      <c r="B356" s="54">
        <f t="shared" si="135"/>
        <v>1535</v>
      </c>
      <c r="C356" s="133">
        <f t="shared" si="160"/>
        <v>25.583333333333332</v>
      </c>
      <c r="D356" s="30">
        <f t="shared" si="161"/>
        <v>818.04154871318485</v>
      </c>
      <c r="E356" s="30">
        <f t="shared" si="162"/>
        <v>679.87379501368036</v>
      </c>
      <c r="F356" s="31">
        <f t="shared" si="136"/>
        <v>0.22583642874283727</v>
      </c>
      <c r="G356" s="30">
        <f t="shared" si="137"/>
        <v>4414.5932441546029</v>
      </c>
      <c r="H356" s="34">
        <f t="shared" si="138"/>
        <v>4414.5932441546029</v>
      </c>
      <c r="I356" s="33">
        <f t="shared" si="139"/>
        <v>0</v>
      </c>
      <c r="J356" s="35">
        <f t="shared" si="140"/>
        <v>0</v>
      </c>
      <c r="K356" s="60">
        <f t="shared" si="141"/>
        <v>0.21454460730569541</v>
      </c>
      <c r="L356" s="30">
        <f t="shared" si="142"/>
        <v>4431.1923111408669</v>
      </c>
      <c r="M356" s="34">
        <f t="shared" si="143"/>
        <v>4209.632695583824</v>
      </c>
      <c r="N356" s="33">
        <f t="shared" si="144"/>
        <v>0</v>
      </c>
      <c r="O356" s="35">
        <f t="shared" si="145"/>
        <v>0</v>
      </c>
      <c r="P356" s="31">
        <f t="shared" si="146"/>
        <v>0.22583642874283727</v>
      </c>
      <c r="Q356" s="30">
        <f t="shared" si="147"/>
        <v>4414.5932441546029</v>
      </c>
      <c r="R356" s="34">
        <f t="shared" si="148"/>
        <v>4414.5932441546029</v>
      </c>
      <c r="S356" s="33">
        <f t="shared" si="149"/>
        <v>0</v>
      </c>
      <c r="T356" s="35">
        <f t="shared" si="150"/>
        <v>0</v>
      </c>
      <c r="U356" s="31">
        <f t="shared" si="151"/>
        <v>0</v>
      </c>
      <c r="V356" s="30" t="e">
        <f t="shared" si="152"/>
        <v>#DIV/0!</v>
      </c>
      <c r="W356" s="34" t="e">
        <f t="shared" si="153"/>
        <v>#DIV/0!</v>
      </c>
      <c r="X356" s="33">
        <f t="shared" si="154"/>
        <v>0</v>
      </c>
      <c r="Y356" s="35">
        <f t="shared" si="155"/>
        <v>0</v>
      </c>
      <c r="Z356" s="30">
        <f t="shared" si="156"/>
        <v>64096.27535815139</v>
      </c>
      <c r="AA356" s="35">
        <f>IF(C356&lt;C$13,0,(IF(VLOOKUP(C$7,profiel!$A$3:$F$297,2,FALSE)&gt;4,VLOOKUP($C$7,profiel!$A$3:$F$297,3,FALSE),IF(B$9="flens loodrecht op gevel",(VLOOKUP(C$7,profiel!$A$3:$F$297,6,FALSE)-2*VLOOKUP(C$7,profiel!$A$3:$F$297,4,FALSE))/2,VLOOKUP(C$7,profiel!$A$3:$F$297,4,FALSE))))/1000*Z356*D$36)</f>
        <v>0</v>
      </c>
      <c r="AB356" s="30">
        <f t="shared" si="159"/>
        <v>64096.27535815139</v>
      </c>
      <c r="AC356" s="35">
        <f t="shared" si="157"/>
        <v>12819.255071630278</v>
      </c>
      <c r="AD356" s="32">
        <f t="shared" si="158"/>
        <v>1.0734733720651626</v>
      </c>
      <c r="AE356" s="32">
        <f t="shared" si="163"/>
        <v>315.64346520493103</v>
      </c>
      <c r="AF356" s="204">
        <f t="shared" si="164"/>
        <v>570.43048976197713</v>
      </c>
    </row>
    <row r="357" spans="1:32" ht="12" customHeight="1" x14ac:dyDescent="0.15">
      <c r="A357" s="199">
        <f t="shared" si="134"/>
        <v>315.64346520493103</v>
      </c>
      <c r="B357" s="38">
        <f t="shared" si="135"/>
        <v>1540</v>
      </c>
      <c r="C357" s="200">
        <f t="shared" si="160"/>
        <v>25.666666666666668</v>
      </c>
      <c r="D357" s="36">
        <f t="shared" si="161"/>
        <v>818.52644103365719</v>
      </c>
      <c r="E357" s="36">
        <f t="shared" si="162"/>
        <v>679.87711600332318</v>
      </c>
      <c r="F357" s="37">
        <f t="shared" si="136"/>
        <v>0.22567950987974034</v>
      </c>
      <c r="G357" s="42">
        <f t="shared" si="137"/>
        <v>4410.2152805119204</v>
      </c>
      <c r="H357" s="43">
        <f t="shared" si="138"/>
        <v>4410.2152805119204</v>
      </c>
      <c r="I357" s="42">
        <f t="shared" si="139"/>
        <v>0</v>
      </c>
      <c r="J357" s="44">
        <f t="shared" si="140"/>
        <v>0</v>
      </c>
      <c r="K357" s="216">
        <f t="shared" si="141"/>
        <v>0.21439553438575332</v>
      </c>
      <c r="L357" s="42">
        <f t="shared" si="142"/>
        <v>4426.7846675764986</v>
      </c>
      <c r="M357" s="43">
        <f t="shared" si="143"/>
        <v>4205.4454341976734</v>
      </c>
      <c r="N357" s="42">
        <f t="shared" si="144"/>
        <v>0</v>
      </c>
      <c r="O357" s="44">
        <f t="shared" si="145"/>
        <v>0</v>
      </c>
      <c r="P357" s="37">
        <f t="shared" si="146"/>
        <v>0.22567950987974034</v>
      </c>
      <c r="Q357" s="42">
        <f t="shared" si="147"/>
        <v>4410.2152805119204</v>
      </c>
      <c r="R357" s="43">
        <f t="shared" si="148"/>
        <v>4410.2152805119204</v>
      </c>
      <c r="S357" s="42">
        <f t="shared" si="149"/>
        <v>0</v>
      </c>
      <c r="T357" s="44">
        <f t="shared" si="150"/>
        <v>0</v>
      </c>
      <c r="U357" s="37">
        <f t="shared" si="151"/>
        <v>0</v>
      </c>
      <c r="V357" s="42" t="e">
        <f t="shared" si="152"/>
        <v>#DIV/0!</v>
      </c>
      <c r="W357" s="43" t="e">
        <f t="shared" si="153"/>
        <v>#DIV/0!</v>
      </c>
      <c r="X357" s="42">
        <f t="shared" si="154"/>
        <v>0</v>
      </c>
      <c r="Y357" s="44">
        <f t="shared" si="155"/>
        <v>0</v>
      </c>
      <c r="Z357" s="42">
        <f t="shared" si="156"/>
        <v>64146.941046662781</v>
      </c>
      <c r="AA357" s="44">
        <f>IF(C357&lt;C$13,0,(IF(VLOOKUP(C$7,profiel!$A$3:$F$297,2,FALSE)&gt;4,VLOOKUP($C$7,profiel!$A$3:$F$297,3,FALSE),IF(B$9="flens loodrecht op gevel",(VLOOKUP(C$7,profiel!$A$3:$F$297,6,FALSE)-2*VLOOKUP(C$7,profiel!$A$3:$F$297,4,FALSE))/2,VLOOKUP(C$7,profiel!$A$3:$F$297,4,FALSE))))/1000*Z357*D$36)</f>
        <v>0</v>
      </c>
      <c r="AB357" s="42">
        <f t="shared" si="159"/>
        <v>64146.941046662781</v>
      </c>
      <c r="AC357" s="44">
        <f t="shared" si="157"/>
        <v>12829.388209332556</v>
      </c>
      <c r="AD357" s="41">
        <f t="shared" si="158"/>
        <v>1.0726109105689259</v>
      </c>
      <c r="AE357" s="41">
        <f t="shared" si="163"/>
        <v>316.71607611549996</v>
      </c>
      <c r="AF357" s="201">
        <f t="shared" si="164"/>
        <v>570.82747471412006</v>
      </c>
    </row>
    <row r="358" spans="1:32" ht="12" customHeight="1" x14ac:dyDescent="0.15">
      <c r="A358" s="202">
        <f t="shared" si="134"/>
        <v>316.71607611549996</v>
      </c>
      <c r="B358" s="54">
        <f t="shared" si="135"/>
        <v>1545</v>
      </c>
      <c r="C358" s="133">
        <f t="shared" si="160"/>
        <v>25.75</v>
      </c>
      <c r="D358" s="30">
        <f t="shared" si="161"/>
        <v>819.00976918263666</v>
      </c>
      <c r="E358" s="30">
        <f t="shared" si="162"/>
        <v>679.88034960361222</v>
      </c>
      <c r="F358" s="31">
        <f t="shared" si="136"/>
        <v>0.22552255988451783</v>
      </c>
      <c r="G358" s="30">
        <f t="shared" si="137"/>
        <v>4405.8247236071838</v>
      </c>
      <c r="H358" s="34">
        <f t="shared" si="138"/>
        <v>4405.8247236071838</v>
      </c>
      <c r="I358" s="33">
        <f t="shared" si="139"/>
        <v>0</v>
      </c>
      <c r="J358" s="35">
        <f t="shared" si="140"/>
        <v>0</v>
      </c>
      <c r="K358" s="60">
        <f t="shared" si="141"/>
        <v>0.21424643189029194</v>
      </c>
      <c r="L358" s="30">
        <f t="shared" si="142"/>
        <v>4422.3644308585899</v>
      </c>
      <c r="M358" s="34">
        <f t="shared" si="143"/>
        <v>4201.2462093156601</v>
      </c>
      <c r="N358" s="33">
        <f t="shared" si="144"/>
        <v>0</v>
      </c>
      <c r="O358" s="35">
        <f t="shared" si="145"/>
        <v>0</v>
      </c>
      <c r="P358" s="31">
        <f t="shared" si="146"/>
        <v>0.22552255988451783</v>
      </c>
      <c r="Q358" s="30">
        <f t="shared" si="147"/>
        <v>4405.8247236071838</v>
      </c>
      <c r="R358" s="34">
        <f t="shared" si="148"/>
        <v>4405.8247236071838</v>
      </c>
      <c r="S358" s="33">
        <f t="shared" si="149"/>
        <v>0</v>
      </c>
      <c r="T358" s="35">
        <f t="shared" si="150"/>
        <v>0</v>
      </c>
      <c r="U358" s="31">
        <f t="shared" si="151"/>
        <v>0</v>
      </c>
      <c r="V358" s="30" t="e">
        <f t="shared" si="152"/>
        <v>#DIV/0!</v>
      </c>
      <c r="W358" s="34" t="e">
        <f t="shared" si="153"/>
        <v>#DIV/0!</v>
      </c>
      <c r="X358" s="33">
        <f t="shared" si="154"/>
        <v>0</v>
      </c>
      <c r="Y358" s="35">
        <f t="shared" si="155"/>
        <v>0</v>
      </c>
      <c r="Z358" s="30">
        <f t="shared" si="156"/>
        <v>64197.237145420586</v>
      </c>
      <c r="AA358" s="35">
        <f>IF(C358&lt;C$13,0,(IF(VLOOKUP(C$7,profiel!$A$3:$F$297,2,FALSE)&gt;4,VLOOKUP($C$7,profiel!$A$3:$F$297,3,FALSE),IF(B$9="flens loodrecht op gevel",(VLOOKUP(C$7,profiel!$A$3:$F$297,6,FALSE)-2*VLOOKUP(C$7,profiel!$A$3:$F$297,4,FALSE))/2,VLOOKUP(C$7,profiel!$A$3:$F$297,4,FALSE))))/1000*Z358*D$36)</f>
        <v>0</v>
      </c>
      <c r="AB358" s="30">
        <f t="shared" si="159"/>
        <v>64197.237145420586</v>
      </c>
      <c r="AC358" s="35">
        <f t="shared" si="157"/>
        <v>12839.447429084117</v>
      </c>
      <c r="AD358" s="32">
        <f t="shared" si="158"/>
        <v>1.0717438587648009</v>
      </c>
      <c r="AE358" s="32">
        <f t="shared" si="163"/>
        <v>317.78781997426478</v>
      </c>
      <c r="AF358" s="204">
        <f t="shared" si="164"/>
        <v>571.22510245821104</v>
      </c>
    </row>
    <row r="359" spans="1:32" ht="12" customHeight="1" x14ac:dyDescent="0.15">
      <c r="A359" s="199">
        <f t="shared" si="134"/>
        <v>317.78781997426478</v>
      </c>
      <c r="B359" s="38">
        <f t="shared" si="135"/>
        <v>1550</v>
      </c>
      <c r="C359" s="200">
        <f t="shared" si="160"/>
        <v>25.833333333333332</v>
      </c>
      <c r="D359" s="36">
        <f t="shared" si="161"/>
        <v>819.49154321912999</v>
      </c>
      <c r="E359" s="36">
        <f t="shared" si="162"/>
        <v>679.88349811413275</v>
      </c>
      <c r="F359" s="37">
        <f t="shared" si="136"/>
        <v>0.22536557443982605</v>
      </c>
      <c r="G359" s="42">
        <f t="shared" si="137"/>
        <v>4401.4217688618528</v>
      </c>
      <c r="H359" s="43">
        <f t="shared" si="138"/>
        <v>4401.4217688618537</v>
      </c>
      <c r="I359" s="42">
        <f t="shared" si="139"/>
        <v>0</v>
      </c>
      <c r="J359" s="44">
        <f t="shared" si="140"/>
        <v>0</v>
      </c>
      <c r="K359" s="216">
        <f t="shared" si="141"/>
        <v>0.21409729571783476</v>
      </c>
      <c r="L359" s="42">
        <f t="shared" si="142"/>
        <v>4417.9317966291774</v>
      </c>
      <c r="M359" s="43">
        <f t="shared" si="143"/>
        <v>4197.0352067977183</v>
      </c>
      <c r="N359" s="42">
        <f t="shared" si="144"/>
        <v>0</v>
      </c>
      <c r="O359" s="44">
        <f t="shared" si="145"/>
        <v>0</v>
      </c>
      <c r="P359" s="37">
        <f t="shared" si="146"/>
        <v>0.22536557443982605</v>
      </c>
      <c r="Q359" s="42">
        <f t="shared" si="147"/>
        <v>4401.4217688618528</v>
      </c>
      <c r="R359" s="43">
        <f t="shared" si="148"/>
        <v>4401.4217688618537</v>
      </c>
      <c r="S359" s="42">
        <f t="shared" si="149"/>
        <v>0</v>
      </c>
      <c r="T359" s="44">
        <f t="shared" si="150"/>
        <v>0</v>
      </c>
      <c r="U359" s="37">
        <f t="shared" si="151"/>
        <v>0</v>
      </c>
      <c r="V359" s="42" t="e">
        <f t="shared" si="152"/>
        <v>#DIV/0!</v>
      </c>
      <c r="W359" s="43" t="e">
        <f t="shared" si="153"/>
        <v>#DIV/0!</v>
      </c>
      <c r="X359" s="42">
        <f t="shared" si="154"/>
        <v>0</v>
      </c>
      <c r="Y359" s="44">
        <f t="shared" si="155"/>
        <v>0</v>
      </c>
      <c r="Z359" s="42">
        <f t="shared" si="156"/>
        <v>64247.16484938252</v>
      </c>
      <c r="AA359" s="44">
        <f>IF(C359&lt;C$13,0,(IF(VLOOKUP(C$7,profiel!$A$3:$F$297,2,FALSE)&gt;4,VLOOKUP($C$7,profiel!$A$3:$F$297,3,FALSE),IF(B$9="flens loodrecht op gevel",(VLOOKUP(C$7,profiel!$A$3:$F$297,6,FALSE)-2*VLOOKUP(C$7,profiel!$A$3:$F$297,4,FALSE))/2,VLOOKUP(C$7,profiel!$A$3:$F$297,4,FALSE))))/1000*Z359*D$36)</f>
        <v>0</v>
      </c>
      <c r="AB359" s="42">
        <f t="shared" si="159"/>
        <v>64247.16484938252</v>
      </c>
      <c r="AC359" s="44">
        <f t="shared" si="157"/>
        <v>12849.432969876505</v>
      </c>
      <c r="AD359" s="41">
        <f t="shared" si="158"/>
        <v>1.0708722395936425</v>
      </c>
      <c r="AE359" s="41">
        <f t="shared" si="163"/>
        <v>318.85869221385843</v>
      </c>
      <c r="AF359" s="201">
        <f t="shared" si="164"/>
        <v>571.62338533304307</v>
      </c>
    </row>
    <row r="360" spans="1:32" ht="12" customHeight="1" x14ac:dyDescent="0.15">
      <c r="A360" s="202">
        <f t="shared" si="134"/>
        <v>318.85869221385843</v>
      </c>
      <c r="B360" s="54">
        <f t="shared" si="135"/>
        <v>1555</v>
      </c>
      <c r="C360" s="133">
        <f t="shared" si="160"/>
        <v>25.916666666666668</v>
      </c>
      <c r="D360" s="30">
        <f t="shared" si="161"/>
        <v>819.97177310542247</v>
      </c>
      <c r="E360" s="30">
        <f t="shared" si="162"/>
        <v>679.8865637739583</v>
      </c>
      <c r="F360" s="31">
        <f t="shared" si="136"/>
        <v>0.22520854928798803</v>
      </c>
      <c r="G360" s="30">
        <f t="shared" si="137"/>
        <v>4397.0066098026819</v>
      </c>
      <c r="H360" s="34">
        <f t="shared" si="138"/>
        <v>4397.0066098026819</v>
      </c>
      <c r="I360" s="33">
        <f t="shared" si="139"/>
        <v>0</v>
      </c>
      <c r="J360" s="35">
        <f t="shared" si="140"/>
        <v>0</v>
      </c>
      <c r="K360" s="60">
        <f t="shared" si="141"/>
        <v>0.21394812182358863</v>
      </c>
      <c r="L360" s="30">
        <f t="shared" si="142"/>
        <v>4413.4869586359418</v>
      </c>
      <c r="M360" s="34">
        <f t="shared" si="143"/>
        <v>4192.8126107041444</v>
      </c>
      <c r="N360" s="33">
        <f t="shared" si="144"/>
        <v>0</v>
      </c>
      <c r="O360" s="35">
        <f t="shared" si="145"/>
        <v>0</v>
      </c>
      <c r="P360" s="31">
        <f t="shared" si="146"/>
        <v>0.22520854928798803</v>
      </c>
      <c r="Q360" s="30">
        <f t="shared" si="147"/>
        <v>4397.0066098026819</v>
      </c>
      <c r="R360" s="34">
        <f t="shared" si="148"/>
        <v>4397.0066098026819</v>
      </c>
      <c r="S360" s="33">
        <f t="shared" si="149"/>
        <v>0</v>
      </c>
      <c r="T360" s="35">
        <f t="shared" si="150"/>
        <v>0</v>
      </c>
      <c r="U360" s="31">
        <f t="shared" si="151"/>
        <v>0</v>
      </c>
      <c r="V360" s="30" t="e">
        <f t="shared" si="152"/>
        <v>#DIV/0!</v>
      </c>
      <c r="W360" s="34" t="e">
        <f t="shared" si="153"/>
        <v>#DIV/0!</v>
      </c>
      <c r="X360" s="33">
        <f t="shared" si="154"/>
        <v>0</v>
      </c>
      <c r="Y360" s="35">
        <f t="shared" si="155"/>
        <v>0</v>
      </c>
      <c r="Z360" s="30">
        <f t="shared" si="156"/>
        <v>64296.72534763431</v>
      </c>
      <c r="AA360" s="35">
        <f>IF(C360&lt;C$13,0,(IF(VLOOKUP(C$7,profiel!$A$3:$F$297,2,FALSE)&gt;4,VLOOKUP($C$7,profiel!$A$3:$F$297,3,FALSE),IF(B$9="flens loodrecht op gevel",(VLOOKUP(C$7,profiel!$A$3:$F$297,6,FALSE)-2*VLOOKUP(C$7,profiel!$A$3:$F$297,4,FALSE))/2,VLOOKUP(C$7,profiel!$A$3:$F$297,4,FALSE))))/1000*Z360*D$36)</f>
        <v>0</v>
      </c>
      <c r="AB360" s="30">
        <f t="shared" si="159"/>
        <v>64296.72534763431</v>
      </c>
      <c r="AC360" s="35">
        <f t="shared" si="157"/>
        <v>12859.345069526862</v>
      </c>
      <c r="AD360" s="32">
        <f t="shared" si="158"/>
        <v>1.0699960759194045</v>
      </c>
      <c r="AE360" s="32">
        <f t="shared" si="163"/>
        <v>319.92868828977782</v>
      </c>
      <c r="AF360" s="204">
        <f t="shared" si="164"/>
        <v>572.02233559124625</v>
      </c>
    </row>
    <row r="361" spans="1:32" ht="12" customHeight="1" x14ac:dyDescent="0.15">
      <c r="A361" s="199">
        <f t="shared" si="134"/>
        <v>319.92868828977782</v>
      </c>
      <c r="B361" s="38">
        <f t="shared" si="135"/>
        <v>1560</v>
      </c>
      <c r="C361" s="200">
        <f t="shared" si="160"/>
        <v>26</v>
      </c>
      <c r="D361" s="36">
        <f t="shared" si="161"/>
        <v>820.45046870831368</v>
      </c>
      <c r="E361" s="36">
        <f t="shared" si="162"/>
        <v>679.88954876324283</v>
      </c>
      <c r="F361" s="37">
        <f t="shared" si="136"/>
        <v>0.22505148023089411</v>
      </c>
      <c r="G361" s="42">
        <f t="shared" si="137"/>
        <v>4392.5794380855032</v>
      </c>
      <c r="H361" s="43">
        <f t="shared" si="138"/>
        <v>4392.5794380855032</v>
      </c>
      <c r="I361" s="42">
        <f t="shared" si="139"/>
        <v>0</v>
      </c>
      <c r="J361" s="44">
        <f t="shared" si="140"/>
        <v>0</v>
      </c>
      <c r="K361" s="216">
        <f t="shared" si="141"/>
        <v>0.21379890621934938</v>
      </c>
      <c r="L361" s="42">
        <f t="shared" si="142"/>
        <v>4409.030108755991</v>
      </c>
      <c r="M361" s="43">
        <f t="shared" si="143"/>
        <v>4188.5786033181912</v>
      </c>
      <c r="N361" s="42">
        <f t="shared" si="144"/>
        <v>0</v>
      </c>
      <c r="O361" s="44">
        <f t="shared" si="145"/>
        <v>0</v>
      </c>
      <c r="P361" s="37">
        <f t="shared" si="146"/>
        <v>0.22505148023089411</v>
      </c>
      <c r="Q361" s="42">
        <f t="shared" si="147"/>
        <v>4392.5794380855032</v>
      </c>
      <c r="R361" s="43">
        <f t="shared" si="148"/>
        <v>4392.5794380855032</v>
      </c>
      <c r="S361" s="42">
        <f t="shared" si="149"/>
        <v>0</v>
      </c>
      <c r="T361" s="44">
        <f t="shared" si="150"/>
        <v>0</v>
      </c>
      <c r="U361" s="37">
        <f t="shared" si="151"/>
        <v>0</v>
      </c>
      <c r="V361" s="42" t="e">
        <f t="shared" si="152"/>
        <v>#DIV/0!</v>
      </c>
      <c r="W361" s="43" t="e">
        <f t="shared" si="153"/>
        <v>#DIV/0!</v>
      </c>
      <c r="X361" s="42">
        <f t="shared" si="154"/>
        <v>0</v>
      </c>
      <c r="Y361" s="44">
        <f t="shared" si="155"/>
        <v>0</v>
      </c>
      <c r="Z361" s="42">
        <f t="shared" si="156"/>
        <v>64345.919823507829</v>
      </c>
      <c r="AA361" s="44">
        <f>IF(C361&lt;C$13,0,(IF(VLOOKUP(C$7,profiel!$A$3:$F$297,2,FALSE)&gt;4,VLOOKUP($C$7,profiel!$A$3:$F$297,3,FALSE),IF(B$9="flens loodrecht op gevel",(VLOOKUP(C$7,profiel!$A$3:$F$297,6,FALSE)-2*VLOOKUP(C$7,profiel!$A$3:$F$297,4,FALSE))/2,VLOOKUP(C$7,profiel!$A$3:$F$297,4,FALSE))))/1000*Z361*D$36)</f>
        <v>0</v>
      </c>
      <c r="AB361" s="42">
        <f t="shared" si="159"/>
        <v>64345.919823507829</v>
      </c>
      <c r="AC361" s="44">
        <f t="shared" si="157"/>
        <v>12869.183964701566</v>
      </c>
      <c r="AD361" s="41">
        <f t="shared" si="158"/>
        <v>1.069115390534163</v>
      </c>
      <c r="AE361" s="41">
        <f t="shared" si="163"/>
        <v>320.99780368031196</v>
      </c>
      <c r="AF361" s="201">
        <f t="shared" si="164"/>
        <v>572.42196539886993</v>
      </c>
    </row>
    <row r="362" spans="1:32" ht="12" customHeight="1" x14ac:dyDescent="0.15">
      <c r="A362" s="202">
        <f t="shared" si="134"/>
        <v>320.99780368031196</v>
      </c>
      <c r="B362" s="54">
        <f t="shared" si="135"/>
        <v>1565</v>
      </c>
      <c r="C362" s="133">
        <f t="shared" si="160"/>
        <v>26.083333333333332</v>
      </c>
      <c r="D362" s="30">
        <f t="shared" si="161"/>
        <v>820.92763980033419</v>
      </c>
      <c r="E362" s="30">
        <f t="shared" si="162"/>
        <v>679.89245520477107</v>
      </c>
      <c r="F362" s="31">
        <f t="shared" si="136"/>
        <v>0.22489436312989775</v>
      </c>
      <c r="G362" s="30">
        <f t="shared" si="137"/>
        <v>4388.1404435180457</v>
      </c>
      <c r="H362" s="34">
        <f t="shared" si="138"/>
        <v>4388.1404435180457</v>
      </c>
      <c r="I362" s="33">
        <f t="shared" si="139"/>
        <v>0</v>
      </c>
      <c r="J362" s="35">
        <f t="shared" si="140"/>
        <v>0</v>
      </c>
      <c r="K362" s="60">
        <f t="shared" si="141"/>
        <v>0.21364964497340286</v>
      </c>
      <c r="L362" s="30">
        <f t="shared" si="142"/>
        <v>4404.561437018725</v>
      </c>
      <c r="M362" s="34">
        <f t="shared" si="143"/>
        <v>4184.3333651677885</v>
      </c>
      <c r="N362" s="33">
        <f t="shared" si="144"/>
        <v>0</v>
      </c>
      <c r="O362" s="35">
        <f t="shared" si="145"/>
        <v>0</v>
      </c>
      <c r="P362" s="31">
        <f t="shared" si="146"/>
        <v>0.22489436312989775</v>
      </c>
      <c r="Q362" s="30">
        <f t="shared" si="147"/>
        <v>4388.1404435180457</v>
      </c>
      <c r="R362" s="34">
        <f t="shared" si="148"/>
        <v>4388.1404435180457</v>
      </c>
      <c r="S362" s="33">
        <f t="shared" si="149"/>
        <v>0</v>
      </c>
      <c r="T362" s="35">
        <f t="shared" si="150"/>
        <v>0</v>
      </c>
      <c r="U362" s="31">
        <f t="shared" si="151"/>
        <v>0</v>
      </c>
      <c r="V362" s="30" t="e">
        <f t="shared" si="152"/>
        <v>#DIV/0!</v>
      </c>
      <c r="W362" s="34" t="e">
        <f t="shared" si="153"/>
        <v>#DIV/0!</v>
      </c>
      <c r="X362" s="33">
        <f t="shared" si="154"/>
        <v>0</v>
      </c>
      <c r="Y362" s="35">
        <f t="shared" si="155"/>
        <v>0</v>
      </c>
      <c r="Z362" s="30">
        <f t="shared" si="156"/>
        <v>64394.74945469723</v>
      </c>
      <c r="AA362" s="35">
        <f>IF(C362&lt;C$13,0,(IF(VLOOKUP(C$7,profiel!$A$3:$F$297,2,FALSE)&gt;4,VLOOKUP($C$7,profiel!$A$3:$F$297,3,FALSE),IF(B$9="flens loodrecht op gevel",(VLOOKUP(C$7,profiel!$A$3:$F$297,6,FALSE)-2*VLOOKUP(C$7,profiel!$A$3:$F$297,4,FALSE))/2,VLOOKUP(C$7,profiel!$A$3:$F$297,4,FALSE))))/1000*Z362*D$36)</f>
        <v>0</v>
      </c>
      <c r="AB362" s="30">
        <f t="shared" si="159"/>
        <v>64394.74945469723</v>
      </c>
      <c r="AC362" s="35">
        <f t="shared" si="157"/>
        <v>12878.949890939446</v>
      </c>
      <c r="AD362" s="32">
        <f t="shared" si="158"/>
        <v>1.0682302061629338</v>
      </c>
      <c r="AE362" s="32">
        <f t="shared" si="163"/>
        <v>322.06603388647488</v>
      </c>
      <c r="AF362" s="204">
        <f t="shared" si="164"/>
        <v>572.8222868349751</v>
      </c>
    </row>
    <row r="363" spans="1:32" ht="12" customHeight="1" x14ac:dyDescent="0.15">
      <c r="A363" s="199">
        <f t="shared" si="134"/>
        <v>322.06603388647488</v>
      </c>
      <c r="B363" s="38">
        <f t="shared" si="135"/>
        <v>1570</v>
      </c>
      <c r="C363" s="200">
        <f t="shared" si="160"/>
        <v>26.166666666666668</v>
      </c>
      <c r="D363" s="36">
        <f t="shared" si="161"/>
        <v>821.40329606094269</v>
      </c>
      <c r="E363" s="36">
        <f t="shared" si="162"/>
        <v>679.89528516546852</v>
      </c>
      <c r="F363" s="37">
        <f t="shared" si="136"/>
        <v>0.22473719390570859</v>
      </c>
      <c r="G363" s="42">
        <f t="shared" si="137"/>
        <v>4383.689814082798</v>
      </c>
      <c r="H363" s="43">
        <f t="shared" si="138"/>
        <v>4383.689814082798</v>
      </c>
      <c r="I363" s="42">
        <f t="shared" si="139"/>
        <v>0</v>
      </c>
      <c r="J363" s="44">
        <f t="shared" si="140"/>
        <v>0</v>
      </c>
      <c r="K363" s="216">
        <f t="shared" si="141"/>
        <v>0.21350033421042316</v>
      </c>
      <c r="L363" s="42">
        <f t="shared" si="142"/>
        <v>4400.0811316287154</v>
      </c>
      <c r="M363" s="43">
        <f t="shared" si="143"/>
        <v>4180.0770750472802</v>
      </c>
      <c r="N363" s="42">
        <f t="shared" si="144"/>
        <v>0</v>
      </c>
      <c r="O363" s="44">
        <f t="shared" si="145"/>
        <v>0</v>
      </c>
      <c r="P363" s="37">
        <f t="shared" si="146"/>
        <v>0.22473719390570859</v>
      </c>
      <c r="Q363" s="42">
        <f t="shared" si="147"/>
        <v>4383.689814082798</v>
      </c>
      <c r="R363" s="43">
        <f t="shared" si="148"/>
        <v>4383.689814082798</v>
      </c>
      <c r="S363" s="42">
        <f t="shared" si="149"/>
        <v>0</v>
      </c>
      <c r="T363" s="44">
        <f t="shared" si="150"/>
        <v>0</v>
      </c>
      <c r="U363" s="37">
        <f t="shared" si="151"/>
        <v>0</v>
      </c>
      <c r="V363" s="42" t="e">
        <f t="shared" si="152"/>
        <v>#DIV/0!</v>
      </c>
      <c r="W363" s="43" t="e">
        <f t="shared" si="153"/>
        <v>#DIV/0!</v>
      </c>
      <c r="X363" s="42">
        <f t="shared" si="154"/>
        <v>0</v>
      </c>
      <c r="Y363" s="44">
        <f t="shared" si="155"/>
        <v>0</v>
      </c>
      <c r="Z363" s="42">
        <f t="shared" si="156"/>
        <v>64443.215413372964</v>
      </c>
      <c r="AA363" s="44">
        <f>IF(C363&lt;C$13,0,(IF(VLOOKUP(C$7,profiel!$A$3:$F$297,2,FALSE)&gt;4,VLOOKUP($C$7,profiel!$A$3:$F$297,3,FALSE),IF(B$9="flens loodrecht op gevel",(VLOOKUP(C$7,profiel!$A$3:$F$297,6,FALSE)-2*VLOOKUP(C$7,profiel!$A$3:$F$297,4,FALSE))/2,VLOOKUP(C$7,profiel!$A$3:$F$297,4,FALSE))))/1000*Z363*D$36)</f>
        <v>0</v>
      </c>
      <c r="AB363" s="42">
        <f t="shared" si="159"/>
        <v>64443.215413372964</v>
      </c>
      <c r="AC363" s="44">
        <f t="shared" si="157"/>
        <v>12888.643082674593</v>
      </c>
      <c r="AD363" s="41">
        <f t="shared" si="158"/>
        <v>1.0673405454684244</v>
      </c>
      <c r="AE363" s="41">
        <f t="shared" si="163"/>
        <v>323.13337443194331</v>
      </c>
      <c r="AF363" s="201">
        <f t="shared" si="164"/>
        <v>573.22331189123418</v>
      </c>
    </row>
    <row r="364" spans="1:32" ht="12" customHeight="1" x14ac:dyDescent="0.15">
      <c r="A364" s="202">
        <f t="shared" si="134"/>
        <v>323.13337443194331</v>
      </c>
      <c r="B364" s="54">
        <f t="shared" si="135"/>
        <v>1575</v>
      </c>
      <c r="C364" s="133">
        <f t="shared" si="160"/>
        <v>26.25</v>
      </c>
      <c r="D364" s="30">
        <f t="shared" si="161"/>
        <v>821.87744707770401</v>
      </c>
      <c r="E364" s="30">
        <f t="shared" si="162"/>
        <v>679.89804065787075</v>
      </c>
      <c r="F364" s="31">
        <f t="shared" si="136"/>
        <v>0.22457996853828208</v>
      </c>
      <c r="G364" s="30">
        <f t="shared" si="137"/>
        <v>4379.2277359594091</v>
      </c>
      <c r="H364" s="34">
        <f t="shared" si="138"/>
        <v>4379.22773595941</v>
      </c>
      <c r="I364" s="33">
        <f t="shared" si="139"/>
        <v>0</v>
      </c>
      <c r="J364" s="35">
        <f t="shared" si="140"/>
        <v>0</v>
      </c>
      <c r="K364" s="60">
        <f t="shared" si="141"/>
        <v>0.21335097011136797</v>
      </c>
      <c r="L364" s="30">
        <f t="shared" si="142"/>
        <v>4395.5893789881147</v>
      </c>
      <c r="M364" s="34">
        <f t="shared" si="143"/>
        <v>4175.8099100387089</v>
      </c>
      <c r="N364" s="33">
        <f t="shared" si="144"/>
        <v>0</v>
      </c>
      <c r="O364" s="35">
        <f t="shared" si="145"/>
        <v>0</v>
      </c>
      <c r="P364" s="31">
        <f t="shared" si="146"/>
        <v>0.22457996853828208</v>
      </c>
      <c r="Q364" s="30">
        <f t="shared" si="147"/>
        <v>4379.2277359594091</v>
      </c>
      <c r="R364" s="34">
        <f t="shared" si="148"/>
        <v>4379.22773595941</v>
      </c>
      <c r="S364" s="33">
        <f t="shared" si="149"/>
        <v>0</v>
      </c>
      <c r="T364" s="35">
        <f t="shared" si="150"/>
        <v>0</v>
      </c>
      <c r="U364" s="31">
        <f t="shared" si="151"/>
        <v>0</v>
      </c>
      <c r="V364" s="30" t="e">
        <f t="shared" si="152"/>
        <v>#DIV/0!</v>
      </c>
      <c r="W364" s="34" t="e">
        <f t="shared" si="153"/>
        <v>#DIV/0!</v>
      </c>
      <c r="X364" s="33">
        <f t="shared" si="154"/>
        <v>0</v>
      </c>
      <c r="Y364" s="35">
        <f t="shared" si="155"/>
        <v>0</v>
      </c>
      <c r="Z364" s="30">
        <f t="shared" si="156"/>
        <v>64491.318866294067</v>
      </c>
      <c r="AA364" s="35">
        <f>IF(C364&lt;C$13,0,(IF(VLOOKUP(C$7,profiel!$A$3:$F$297,2,FALSE)&gt;4,VLOOKUP($C$7,profiel!$A$3:$F$297,3,FALSE),IF(B$9="flens loodrecht op gevel",(VLOOKUP(C$7,profiel!$A$3:$F$297,6,FALSE)-2*VLOOKUP(C$7,profiel!$A$3:$F$297,4,FALSE))/2,VLOOKUP(C$7,profiel!$A$3:$F$297,4,FALSE))))/1000*Z364*D$36)</f>
        <v>0</v>
      </c>
      <c r="AB364" s="30">
        <f t="shared" si="159"/>
        <v>64491.318866294067</v>
      </c>
      <c r="AC364" s="35">
        <f t="shared" si="157"/>
        <v>12898.263773258814</v>
      </c>
      <c r="AD364" s="32">
        <f t="shared" si="158"/>
        <v>1.066446431055651</v>
      </c>
      <c r="AE364" s="32">
        <f t="shared" si="163"/>
        <v>324.19982086299893</v>
      </c>
      <c r="AF364" s="204">
        <f t="shared" si="164"/>
        <v>573.62505247154354</v>
      </c>
    </row>
    <row r="365" spans="1:32" ht="12" customHeight="1" x14ac:dyDescent="0.15">
      <c r="A365" s="199">
        <f t="shared" si="134"/>
        <v>324.19982086299893</v>
      </c>
      <c r="B365" s="38">
        <f t="shared" si="135"/>
        <v>1580</v>
      </c>
      <c r="C365" s="200">
        <f t="shared" si="160"/>
        <v>26.333333333333332</v>
      </c>
      <c r="D365" s="36">
        <f t="shared" si="161"/>
        <v>822.35010234744811</v>
      </c>
      <c r="E365" s="36">
        <f t="shared" si="162"/>
        <v>679.90072364155537</v>
      </c>
      <c r="F365" s="37">
        <f t="shared" si="136"/>
        <v>0.22442268306670499</v>
      </c>
      <c r="G365" s="42">
        <f t="shared" si="137"/>
        <v>4374.7543935468184</v>
      </c>
      <c r="H365" s="43">
        <f t="shared" si="138"/>
        <v>4374.7543935468184</v>
      </c>
      <c r="I365" s="42">
        <f t="shared" si="139"/>
        <v>0</v>
      </c>
      <c r="J365" s="44">
        <f t="shared" si="140"/>
        <v>0</v>
      </c>
      <c r="K365" s="216">
        <f t="shared" si="141"/>
        <v>0.21320154891336973</v>
      </c>
      <c r="L365" s="42">
        <f t="shared" si="142"/>
        <v>4391.0863637188195</v>
      </c>
      <c r="M365" s="43">
        <f t="shared" si="143"/>
        <v>4171.5320455328783</v>
      </c>
      <c r="N365" s="42">
        <f t="shared" si="144"/>
        <v>0</v>
      </c>
      <c r="O365" s="44">
        <f t="shared" si="145"/>
        <v>0</v>
      </c>
      <c r="P365" s="37">
        <f t="shared" si="146"/>
        <v>0.22442268306670499</v>
      </c>
      <c r="Q365" s="42">
        <f t="shared" si="147"/>
        <v>4374.7543935468184</v>
      </c>
      <c r="R365" s="43">
        <f t="shared" si="148"/>
        <v>4374.7543935468184</v>
      </c>
      <c r="S365" s="42">
        <f t="shared" si="149"/>
        <v>0</v>
      </c>
      <c r="T365" s="44">
        <f t="shared" si="150"/>
        <v>0</v>
      </c>
      <c r="U365" s="37">
        <f t="shared" si="151"/>
        <v>0</v>
      </c>
      <c r="V365" s="42" t="e">
        <f t="shared" si="152"/>
        <v>#DIV/0!</v>
      </c>
      <c r="W365" s="43" t="e">
        <f t="shared" si="153"/>
        <v>#DIV/0!</v>
      </c>
      <c r="X365" s="42">
        <f t="shared" si="154"/>
        <v>0</v>
      </c>
      <c r="Y365" s="44">
        <f t="shared" si="155"/>
        <v>0</v>
      </c>
      <c r="Z365" s="42">
        <f t="shared" si="156"/>
        <v>64539.060974918277</v>
      </c>
      <c r="AA365" s="44">
        <f>IF(C365&lt;C$13,0,(IF(VLOOKUP(C$7,profiel!$A$3:$F$297,2,FALSE)&gt;4,VLOOKUP($C$7,profiel!$A$3:$F$297,3,FALSE),IF(B$9="flens loodrecht op gevel",(VLOOKUP(C$7,profiel!$A$3:$F$297,6,FALSE)-2*VLOOKUP(C$7,profiel!$A$3:$F$297,4,FALSE))/2,VLOOKUP(C$7,profiel!$A$3:$F$297,4,FALSE))))/1000*Z365*D$36)</f>
        <v>0</v>
      </c>
      <c r="AB365" s="42">
        <f t="shared" si="159"/>
        <v>64539.060974918277</v>
      </c>
      <c r="AC365" s="44">
        <f t="shared" si="157"/>
        <v>12907.812194983655</v>
      </c>
      <c r="AD365" s="41">
        <f t="shared" si="158"/>
        <v>1.0655478854764451</v>
      </c>
      <c r="AE365" s="41">
        <f t="shared" si="163"/>
        <v>325.2653687484754</v>
      </c>
      <c r="AF365" s="201">
        <f t="shared" si="164"/>
        <v>574.02752039164341</v>
      </c>
    </row>
    <row r="366" spans="1:32" ht="12" customHeight="1" x14ac:dyDescent="0.15">
      <c r="A366" s="202">
        <f t="shared" si="134"/>
        <v>325.2653687484754</v>
      </c>
      <c r="B366" s="54">
        <f t="shared" si="135"/>
        <v>1585</v>
      </c>
      <c r="C366" s="133">
        <f t="shared" si="160"/>
        <v>26.416666666666668</v>
      </c>
      <c r="D366" s="30">
        <f t="shared" si="161"/>
        <v>822.82127127741239</v>
      </c>
      <c r="E366" s="30">
        <f t="shared" si="162"/>
        <v>679.90333602453484</v>
      </c>
      <c r="F366" s="31">
        <f t="shared" si="136"/>
        <v>0.22426533358907805</v>
      </c>
      <c r="G366" s="30">
        <f t="shared" si="137"/>
        <v>4370.269969484003</v>
      </c>
      <c r="H366" s="34">
        <f t="shared" si="138"/>
        <v>4370.269969484003</v>
      </c>
      <c r="I366" s="33">
        <f t="shared" si="139"/>
        <v>0</v>
      </c>
      <c r="J366" s="35">
        <f t="shared" si="140"/>
        <v>0</v>
      </c>
      <c r="K366" s="60">
        <f t="shared" si="141"/>
        <v>0.21305206690962417</v>
      </c>
      <c r="L366" s="30">
        <f t="shared" si="142"/>
        <v>4386.5722686832332</v>
      </c>
      <c r="M366" s="34">
        <f t="shared" si="143"/>
        <v>4167.2436552490717</v>
      </c>
      <c r="N366" s="33">
        <f t="shared" si="144"/>
        <v>0</v>
      </c>
      <c r="O366" s="35">
        <f t="shared" si="145"/>
        <v>0</v>
      </c>
      <c r="P366" s="31">
        <f t="shared" si="146"/>
        <v>0.22426533358907805</v>
      </c>
      <c r="Q366" s="30">
        <f t="shared" si="147"/>
        <v>4370.269969484003</v>
      </c>
      <c r="R366" s="34">
        <f t="shared" si="148"/>
        <v>4370.269969484003</v>
      </c>
      <c r="S366" s="33">
        <f t="shared" si="149"/>
        <v>0</v>
      </c>
      <c r="T366" s="35">
        <f t="shared" si="150"/>
        <v>0</v>
      </c>
      <c r="U366" s="31">
        <f t="shared" si="151"/>
        <v>0</v>
      </c>
      <c r="V366" s="30" t="e">
        <f t="shared" si="152"/>
        <v>#DIV/0!</v>
      </c>
      <c r="W366" s="34" t="e">
        <f t="shared" si="153"/>
        <v>#DIV/0!</v>
      </c>
      <c r="X366" s="33">
        <f t="shared" si="154"/>
        <v>0</v>
      </c>
      <c r="Y366" s="35">
        <f t="shared" si="155"/>
        <v>0</v>
      </c>
      <c r="Z366" s="30">
        <f t="shared" si="156"/>
        <v>64586.442895510118</v>
      </c>
      <c r="AA366" s="35">
        <f>IF(C366&lt;C$13,0,(IF(VLOOKUP(C$7,profiel!$A$3:$F$297,2,FALSE)&gt;4,VLOOKUP($C$7,profiel!$A$3:$F$297,3,FALSE),IF(B$9="flens loodrecht op gevel",(VLOOKUP(C$7,profiel!$A$3:$F$297,6,FALSE)-2*VLOOKUP(C$7,profiel!$A$3:$F$297,4,FALSE))/2,VLOOKUP(C$7,profiel!$A$3:$F$297,4,FALSE))))/1000*Z366*D$36)</f>
        <v>0</v>
      </c>
      <c r="AB366" s="30">
        <f t="shared" si="159"/>
        <v>64586.442895510118</v>
      </c>
      <c r="AC366" s="35">
        <f t="shared" si="157"/>
        <v>12917.288579102024</v>
      </c>
      <c r="AD366" s="32">
        <f t="shared" si="158"/>
        <v>1.0646449312337178</v>
      </c>
      <c r="AE366" s="32">
        <f t="shared" si="163"/>
        <v>326.33001367970911</v>
      </c>
      <c r="AF366" s="204">
        <f t="shared" si="164"/>
        <v>574.43072737874854</v>
      </c>
    </row>
    <row r="367" spans="1:32" ht="12" customHeight="1" x14ac:dyDescent="0.15">
      <c r="A367" s="199">
        <f t="shared" si="134"/>
        <v>326.33001367970911</v>
      </c>
      <c r="B367" s="38">
        <f t="shared" si="135"/>
        <v>1590</v>
      </c>
      <c r="C367" s="200">
        <f t="shared" si="160"/>
        <v>26.5</v>
      </c>
      <c r="D367" s="36">
        <f t="shared" si="161"/>
        <v>823.29096318636448</v>
      </c>
      <c r="E367" s="36">
        <f t="shared" si="162"/>
        <v>679.90587966461374</v>
      </c>
      <c r="F367" s="37">
        <f t="shared" si="136"/>
        <v>0.22410791626239498</v>
      </c>
      <c r="G367" s="42">
        <f t="shared" si="137"/>
        <v>4365.7746446718966</v>
      </c>
      <c r="H367" s="43">
        <f t="shared" si="138"/>
        <v>4365.7746446718966</v>
      </c>
      <c r="I367" s="42">
        <f t="shared" si="139"/>
        <v>0</v>
      </c>
      <c r="J367" s="44">
        <f t="shared" si="140"/>
        <v>0</v>
      </c>
      <c r="K367" s="216">
        <f t="shared" si="141"/>
        <v>0.21290252044927524</v>
      </c>
      <c r="L367" s="42">
        <f t="shared" si="142"/>
        <v>4382.0472750062081</v>
      </c>
      <c r="M367" s="43">
        <f t="shared" si="143"/>
        <v>4162.9449112558978</v>
      </c>
      <c r="N367" s="42">
        <f t="shared" si="144"/>
        <v>0</v>
      </c>
      <c r="O367" s="44">
        <f t="shared" si="145"/>
        <v>0</v>
      </c>
      <c r="P367" s="37">
        <f t="shared" si="146"/>
        <v>0.22410791626239498</v>
      </c>
      <c r="Q367" s="42">
        <f t="shared" si="147"/>
        <v>4365.7746446718966</v>
      </c>
      <c r="R367" s="43">
        <f t="shared" si="148"/>
        <v>4365.7746446718966</v>
      </c>
      <c r="S367" s="42">
        <f t="shared" si="149"/>
        <v>0</v>
      </c>
      <c r="T367" s="44">
        <f t="shared" si="150"/>
        <v>0</v>
      </c>
      <c r="U367" s="37">
        <f t="shared" si="151"/>
        <v>0</v>
      </c>
      <c r="V367" s="42" t="e">
        <f t="shared" si="152"/>
        <v>#DIV/0!</v>
      </c>
      <c r="W367" s="43" t="e">
        <f t="shared" si="153"/>
        <v>#DIV/0!</v>
      </c>
      <c r="X367" s="42">
        <f t="shared" si="154"/>
        <v>0</v>
      </c>
      <c r="Y367" s="44">
        <f t="shared" si="155"/>
        <v>0</v>
      </c>
      <c r="Z367" s="42">
        <f t="shared" si="156"/>
        <v>64633.465779247541</v>
      </c>
      <c r="AA367" s="44">
        <f>IF(C367&lt;C$13,0,(IF(VLOOKUP(C$7,profiel!$A$3:$F$297,2,FALSE)&gt;4,VLOOKUP($C$7,profiel!$A$3:$F$297,3,FALSE),IF(B$9="flens loodrecht op gevel",(VLOOKUP(C$7,profiel!$A$3:$F$297,6,FALSE)-2*VLOOKUP(C$7,profiel!$A$3:$F$297,4,FALSE))/2,VLOOKUP(C$7,profiel!$A$3:$F$297,4,FALSE))))/1000*Z367*D$36)</f>
        <v>0</v>
      </c>
      <c r="AB367" s="42">
        <f t="shared" si="159"/>
        <v>64633.465779247541</v>
      </c>
      <c r="AC367" s="44">
        <f t="shared" si="157"/>
        <v>12926.693155849509</v>
      </c>
      <c r="AD367" s="41">
        <f t="shared" si="158"/>
        <v>1.0637375907857958</v>
      </c>
      <c r="AE367" s="41">
        <f t="shared" si="163"/>
        <v>327.39375127049493</v>
      </c>
      <c r="AF367" s="201">
        <f t="shared" si="164"/>
        <v>574.83468507118801</v>
      </c>
    </row>
    <row r="368" spans="1:32" ht="12" customHeight="1" x14ac:dyDescent="0.15">
      <c r="A368" s="202">
        <f t="shared" si="134"/>
        <v>327.39375127049493</v>
      </c>
      <c r="B368" s="54">
        <f t="shared" si="135"/>
        <v>1595</v>
      </c>
      <c r="C368" s="133">
        <f t="shared" si="160"/>
        <v>26.583333333333332</v>
      </c>
      <c r="D368" s="30">
        <f t="shared" si="161"/>
        <v>823.75918730570845</v>
      </c>
      <c r="E368" s="30">
        <f t="shared" si="162"/>
        <v>679.90835637071007</v>
      </c>
      <c r="F368" s="31">
        <f t="shared" si="136"/>
        <v>0.22395042730241763</v>
      </c>
      <c r="G368" s="30">
        <f t="shared" si="137"/>
        <v>4361.2685982936955</v>
      </c>
      <c r="H368" s="34">
        <f t="shared" si="138"/>
        <v>4361.2685982936955</v>
      </c>
      <c r="I368" s="33">
        <f t="shared" si="139"/>
        <v>0</v>
      </c>
      <c r="J368" s="35">
        <f t="shared" si="140"/>
        <v>0</v>
      </c>
      <c r="K368" s="60">
        <f t="shared" si="141"/>
        <v>0.21275290593729676</v>
      </c>
      <c r="L368" s="30">
        <f t="shared" si="142"/>
        <v>4377.511562095342</v>
      </c>
      <c r="M368" s="34">
        <f t="shared" si="143"/>
        <v>4158.6359839905745</v>
      </c>
      <c r="N368" s="33">
        <f t="shared" si="144"/>
        <v>0</v>
      </c>
      <c r="O368" s="35">
        <f t="shared" si="145"/>
        <v>0</v>
      </c>
      <c r="P368" s="31">
        <f t="shared" si="146"/>
        <v>0.22395042730241763</v>
      </c>
      <c r="Q368" s="30">
        <f t="shared" si="147"/>
        <v>4361.2685982936955</v>
      </c>
      <c r="R368" s="34">
        <f t="shared" si="148"/>
        <v>4361.2685982936955</v>
      </c>
      <c r="S368" s="33">
        <f t="shared" si="149"/>
        <v>0</v>
      </c>
      <c r="T368" s="35">
        <f t="shared" si="150"/>
        <v>0</v>
      </c>
      <c r="U368" s="31">
        <f t="shared" si="151"/>
        <v>0</v>
      </c>
      <c r="V368" s="30" t="e">
        <f t="shared" si="152"/>
        <v>#DIV/0!</v>
      </c>
      <c r="W368" s="34" t="e">
        <f t="shared" si="153"/>
        <v>#DIV/0!</v>
      </c>
      <c r="X368" s="33">
        <f t="shared" si="154"/>
        <v>0</v>
      </c>
      <c r="Y368" s="35">
        <f t="shared" si="155"/>
        <v>0</v>
      </c>
      <c r="Z368" s="30">
        <f t="shared" si="156"/>
        <v>64680.130772326331</v>
      </c>
      <c r="AA368" s="35">
        <f>IF(C368&lt;C$13,0,(IF(VLOOKUP(C$7,profiel!$A$3:$F$297,2,FALSE)&gt;4,VLOOKUP($C$7,profiel!$A$3:$F$297,3,FALSE),IF(B$9="flens loodrecht op gevel",(VLOOKUP(C$7,profiel!$A$3:$F$297,6,FALSE)-2*VLOOKUP(C$7,profiel!$A$3:$F$297,4,FALSE))/2,VLOOKUP(C$7,profiel!$A$3:$F$297,4,FALSE))))/1000*Z368*D$36)</f>
        <v>0</v>
      </c>
      <c r="AB368" s="30">
        <f t="shared" si="159"/>
        <v>64680.130772326331</v>
      </c>
      <c r="AC368" s="35">
        <f t="shared" si="157"/>
        <v>12936.026154465268</v>
      </c>
      <c r="AD368" s="32">
        <f t="shared" si="158"/>
        <v>1.0628258865504825</v>
      </c>
      <c r="AE368" s="32">
        <f t="shared" si="163"/>
        <v>328.45657715704539</v>
      </c>
      <c r="AF368" s="204">
        <f t="shared" si="164"/>
        <v>575.23940501805475</v>
      </c>
    </row>
    <row r="369" spans="1:32" ht="12" customHeight="1" x14ac:dyDescent="0.15">
      <c r="A369" s="199">
        <f t="shared" si="134"/>
        <v>328.45657715704539</v>
      </c>
      <c r="B369" s="38">
        <f t="shared" si="135"/>
        <v>1600</v>
      </c>
      <c r="C369" s="200">
        <f t="shared" si="160"/>
        <v>26.666666666666668</v>
      </c>
      <c r="D369" s="36">
        <f t="shared" si="161"/>
        <v>824.22595278057315</v>
      </c>
      <c r="E369" s="36">
        <f t="shared" si="162"/>
        <v>679.91076790414138</v>
      </c>
      <c r="F369" s="37">
        <f t="shared" si="136"/>
        <v>0.223792862983548</v>
      </c>
      <c r="G369" s="42">
        <f t="shared" si="137"/>
        <v>4356.7520078355801</v>
      </c>
      <c r="H369" s="43">
        <f t="shared" si="138"/>
        <v>4356.7520078355801</v>
      </c>
      <c r="I369" s="42">
        <f t="shared" si="139"/>
        <v>0</v>
      </c>
      <c r="J369" s="44">
        <f t="shared" si="140"/>
        <v>0</v>
      </c>
      <c r="K369" s="216">
        <f t="shared" si="141"/>
        <v>0.21260321983437061</v>
      </c>
      <c r="L369" s="42">
        <f t="shared" si="142"/>
        <v>4372.9653076617542</v>
      </c>
      <c r="M369" s="43">
        <f t="shared" si="143"/>
        <v>4154.3170422786661</v>
      </c>
      <c r="N369" s="42">
        <f t="shared" si="144"/>
        <v>0</v>
      </c>
      <c r="O369" s="44">
        <f t="shared" si="145"/>
        <v>0</v>
      </c>
      <c r="P369" s="37">
        <f t="shared" si="146"/>
        <v>0.223792862983548</v>
      </c>
      <c r="Q369" s="42">
        <f t="shared" si="147"/>
        <v>4356.7520078355801</v>
      </c>
      <c r="R369" s="43">
        <f t="shared" si="148"/>
        <v>4356.7520078355801</v>
      </c>
      <c r="S369" s="42">
        <f t="shared" si="149"/>
        <v>0</v>
      </c>
      <c r="T369" s="44">
        <f t="shared" si="150"/>
        <v>0</v>
      </c>
      <c r="U369" s="37">
        <f t="shared" si="151"/>
        <v>0</v>
      </c>
      <c r="V369" s="42" t="e">
        <f t="shared" si="152"/>
        <v>#DIV/0!</v>
      </c>
      <c r="W369" s="43" t="e">
        <f t="shared" si="153"/>
        <v>#DIV/0!</v>
      </c>
      <c r="X369" s="42">
        <f t="shared" si="154"/>
        <v>0</v>
      </c>
      <c r="Y369" s="44">
        <f t="shared" si="155"/>
        <v>0</v>
      </c>
      <c r="Z369" s="42">
        <f t="shared" si="156"/>
        <v>64726.439016062483</v>
      </c>
      <c r="AA369" s="44">
        <f>IF(C369&lt;C$13,0,(IF(VLOOKUP(C$7,profiel!$A$3:$F$297,2,FALSE)&gt;4,VLOOKUP($C$7,profiel!$A$3:$F$297,3,FALSE),IF(B$9="flens loodrecht op gevel",(VLOOKUP(C$7,profiel!$A$3:$F$297,6,FALSE)-2*VLOOKUP(C$7,profiel!$A$3:$F$297,4,FALSE))/2,VLOOKUP(C$7,profiel!$A$3:$F$297,4,FALSE))))/1000*Z369*D$36)</f>
        <v>0</v>
      </c>
      <c r="AB369" s="42">
        <f t="shared" si="159"/>
        <v>64726.439016062483</v>
      </c>
      <c r="AC369" s="44">
        <f t="shared" si="157"/>
        <v>12945.287803212497</v>
      </c>
      <c r="AD369" s="41">
        <f t="shared" si="158"/>
        <v>1.061909840909101</v>
      </c>
      <c r="AE369" s="41">
        <f t="shared" si="163"/>
        <v>329.51848699795448</v>
      </c>
      <c r="AF369" s="201">
        <f t="shared" si="164"/>
        <v>575.64489867886437</v>
      </c>
    </row>
    <row r="370" spans="1:32" ht="12" customHeight="1" x14ac:dyDescent="0.15">
      <c r="A370" s="202">
        <f t="shared" ref="A370:A433" si="165">AE369</f>
        <v>329.51848699795448</v>
      </c>
      <c r="B370" s="54">
        <f t="shared" ref="B370:B433" si="166">B369+D$36</f>
        <v>1605</v>
      </c>
      <c r="C370" s="133">
        <f t="shared" si="160"/>
        <v>26.75</v>
      </c>
      <c r="D370" s="30">
        <f t="shared" si="161"/>
        <v>824.69126867088391</v>
      </c>
      <c r="E370" s="30">
        <f t="shared" si="162"/>
        <v>679.9131159798776</v>
      </c>
      <c r="F370" s="31">
        <f t="shared" ref="F370:F433" si="167">IF($C$16="onbeschermd","--",$L$16*$L$17*$F$17/1000*$I$16*((100-$C$17)/100)/($AF369*$D$37*$C$8))</f>
        <v>0.22363521963869684</v>
      </c>
      <c r="G370" s="30">
        <f t="shared" ref="G370:G433" si="168">IF($C$16="onbeschermd",$D$35*($D370-$AE369)+$D$33*$D$32*$D$34*(($D370+273)^4-($AE369+273)^4),$I$18/($F$17/1000)*($D370-$AE369)/(1+F370/3)-(EXP(F370/10)-1)*($D370-$D369)*$AF369*$D$37*$C$8/($I$16*((100-$C$17)/100)*$D$36))</f>
        <v>4352.2250491065706</v>
      </c>
      <c r="H370" s="34">
        <f t="shared" ref="H370:H433" si="169">IF($C$16="onbeschermd",G370*$I$17*$I$16*$D$36,G370*$I$17*$I$16*((100-$C$17)/100)*$D$36)</f>
        <v>4352.2250491065715</v>
      </c>
      <c r="I370" s="33">
        <f t="shared" ref="I370:I433" si="170">IF(OR($C$17=0,$C$16="onbeschermd"),0,$D$35*($D370-$AE369)+$D$33*$D$32*$D$34*(($D370+273)^4-($AE369+273)^4))</f>
        <v>0</v>
      </c>
      <c r="J370" s="35">
        <f t="shared" ref="J370:J433" si="171">IF($C$16="onbeschermd",0,I370*$I$17*$I$16*($C$17/100)*$D$36)</f>
        <v>0</v>
      </c>
      <c r="K370" s="60">
        <f t="shared" ref="K370:K433" si="172">IF($C$19="onbeschermd","--",$L$19*$L$20*$F$20/1000*$I$19*((100-$C$20)/100)/($AF369*$D$37*$C$8))</f>
        <v>0.21245345865676199</v>
      </c>
      <c r="L370" s="30">
        <f t="shared" ref="L370:L433" si="173">IF($C$19="onbeschermd",$D$35*($D370-$AE369)+$D$33*$D$32*$D$34*(($D370+273)^4-($AE369+273)^4),$I$21/($F$20/1000)*($D370-$AE369)/(1+K370/3)-(EXP($K370/10)-1)*(D370-$D369)*$AF369*$D$37*$C$8/($I$19*((100-$C$20)/100)*$D$36))</f>
        <v>4368.4086877399241</v>
      </c>
      <c r="M370" s="34">
        <f t="shared" ref="M370:M433" si="174">IF($C$19="onbeschermd",L370*$I$20*$I$19*$D$36,L370*$I$20*$I$19*((100-$C$20)/100)*$D$36)</f>
        <v>4149.988253352928</v>
      </c>
      <c r="N370" s="33">
        <f t="shared" ref="N370:N433" si="175">IF(OR($C$20=0,$C$19="onbeschermd"),0,$D$35*($D370-$AE369)+$D$33*$D$32*$D$34*(($D370+273)^4-($AE369+273)^4))</f>
        <v>0</v>
      </c>
      <c r="O370" s="35">
        <f t="shared" ref="O370:O433" si="176">IF($C$19="onbeschermd",0,N370*$I$20*$I$19*($C$20/100)*$D$36)</f>
        <v>0</v>
      </c>
      <c r="P370" s="31">
        <f t="shared" ref="P370:P433" si="177">IF($C$22="onbeschermd","--",$L$22*$L$23*$F$23/1000*$I$22*((100-$C$23)/100)/($AF369*$D$37*$C$8))</f>
        <v>0.22363521963869684</v>
      </c>
      <c r="Q370" s="30">
        <f t="shared" ref="Q370:Q433" si="178">IF($C$22="onbeschermd",$D$35*($D370-$AE369)+$D$33*$D$32*$D$34*(($D370+273)^4-($AE369+273)^4),$I$24/($F$23/1000)*($D370-$AE369)/(1+P370/3)-(EXP(P370/10)-1)*($D370-$D369)*$AF369*$D$37*$C$8/($I$22*((100-$C$23)/100)*$D$36))</f>
        <v>4352.2250491065706</v>
      </c>
      <c r="R370" s="34">
        <f t="shared" ref="R370:R433" si="179">IF($C$22="onbeschermd",Q370*$I$23*$I$22*$D$36,Q370*$I$23*$I$22*((100-$C$23)/100)*$D$36)</f>
        <v>4352.2250491065715</v>
      </c>
      <c r="S370" s="33">
        <f t="shared" ref="S370:S433" si="180">IF(OR($C$23=0,$C$22="onbeschermd"),0,$D$35*($D370-$AE369)+$D$33*$D$32*$D$34*(($D370+273)^4-($AE369+273)^4))</f>
        <v>0</v>
      </c>
      <c r="T370" s="35">
        <f t="shared" ref="T370:T433" si="181">IF($C$22="onbeschermd",0,S370*$I$23*$I$22*($C$23/100)*$D$36)</f>
        <v>0</v>
      </c>
      <c r="U370" s="31">
        <f t="shared" ref="U370:U433" si="182">IF($C$25="onbeschermd","--",$L$25*$L$26*$F$26/1000*$I$25*((100-$C$26)/100)/($AF369*$D$37*$C$8))</f>
        <v>0</v>
      </c>
      <c r="V370" s="30" t="e">
        <f t="shared" ref="V370:V433" si="183">IF($C$25="onbeschermd",$D$35*($D370-$AE369)+$D$33*$D$32*$D$34*(($D370+273)^4-($AE369+273)^4),$I$27/($F$26/1000)*($D370-$AE369)/(1+U370/3)-(EXP(U370/10)-1)*($D370-$D369)*$AF369*$D$37*$C$8/($I$25*((100-$C$26)/100)*$D$36))</f>
        <v>#DIV/0!</v>
      </c>
      <c r="W370" s="34" t="e">
        <f t="shared" ref="W370:W433" si="184">IF($C$25="onbeschermd",V370*$I$26*$I$25*$D$36,V370*$I$26*$I$25*((100-$C$26)/100)*$D$36)</f>
        <v>#DIV/0!</v>
      </c>
      <c r="X370" s="33">
        <f t="shared" ref="X370:X433" si="185">IF(OR($C$26=0,$C$25="onbeschermd"),0,$D$35*($D370-$AE369)+$D$33*$D$32*$D$34*(($D370+273)^4-($AE369+273)^4))</f>
        <v>0</v>
      </c>
      <c r="Y370" s="35">
        <f t="shared" ref="Y370:Y433" si="186">IF($C$25="onbeschermd",0,X370*$I$26*$I$25*($C$26/100)*$D$36)</f>
        <v>0</v>
      </c>
      <c r="Z370" s="30">
        <f t="shared" ref="Z370:Z433" si="187">IF(C370&lt;C$13,$D$35*($D370-$AE369)+$D$33*$D$32*$D$34*(($D370+273)^4-($AE369+273)^4),$D$35*($E370-$AE369)+$D$33*$D$32*$D$34*(($E370+273)^4-($AE369+273)^4))</f>
        <v>64772.391646993347</v>
      </c>
      <c r="AA370" s="35">
        <f>IF(C370&lt;C$13,0,(IF(VLOOKUP(C$7,profiel!$A$3:$F$297,2,FALSE)&gt;4,VLOOKUP($C$7,profiel!$A$3:$F$297,3,FALSE),IF(B$9="flens loodrecht op gevel",(VLOOKUP(C$7,profiel!$A$3:$F$297,6,FALSE)-2*VLOOKUP(C$7,profiel!$A$3:$F$297,4,FALSE))/2,VLOOKUP(C$7,profiel!$A$3:$F$297,4,FALSE))))/1000*Z370*D$36)</f>
        <v>0</v>
      </c>
      <c r="AB370" s="30">
        <f t="shared" si="159"/>
        <v>64772.391646993347</v>
      </c>
      <c r="AC370" s="35">
        <f t="shared" ref="AC370:AC433" si="188">AB370*2*C$14/1000*$D$36</f>
        <v>12954.478329398669</v>
      </c>
      <c r="AD370" s="32">
        <f t="shared" ref="AD370:AD433" si="189">IF($C$14&gt;30,MAX((H370+J370+M370+O370+R370+T370+W370+Y370)/(AF369*D$37*C$8),0),MAX((H370+J370+M370+O370+R370+T370+AA370+AC370)/(AF369*D$37*C$8),0))</f>
        <v>1.0609894762103633</v>
      </c>
      <c r="AE370" s="32">
        <f t="shared" si="163"/>
        <v>330.57947647416484</v>
      </c>
      <c r="AF370" s="204">
        <f t="shared" si="164"/>
        <v>576.05117742322352</v>
      </c>
    </row>
    <row r="371" spans="1:32" ht="12" customHeight="1" x14ac:dyDescent="0.15">
      <c r="A371" s="199">
        <f t="shared" si="165"/>
        <v>330.57947647416484</v>
      </c>
      <c r="B371" s="38">
        <f t="shared" si="166"/>
        <v>1610</v>
      </c>
      <c r="C371" s="200">
        <f t="shared" si="160"/>
        <v>26.833333333333332</v>
      </c>
      <c r="D371" s="36">
        <f t="shared" si="161"/>
        <v>825.15514395241814</v>
      </c>
      <c r="E371" s="36">
        <f t="shared" si="162"/>
        <v>679.91540226776021</v>
      </c>
      <c r="F371" s="37">
        <f t="shared" si="167"/>
        <v>0.22347749365914807</v>
      </c>
      <c r="G371" s="42">
        <f t="shared" si="168"/>
        <v>4347.6878962579694</v>
      </c>
      <c r="H371" s="43">
        <f t="shared" si="169"/>
        <v>4347.6878962579694</v>
      </c>
      <c r="I371" s="42">
        <f t="shared" si="170"/>
        <v>0</v>
      </c>
      <c r="J371" s="44">
        <f t="shared" si="171"/>
        <v>0</v>
      </c>
      <c r="K371" s="216">
        <f t="shared" si="172"/>
        <v>0.21230361897619068</v>
      </c>
      <c r="L371" s="42">
        <f t="shared" si="173"/>
        <v>4363.8418767071589</v>
      </c>
      <c r="M371" s="43">
        <f t="shared" si="174"/>
        <v>4145.6497828718011</v>
      </c>
      <c r="N371" s="42">
        <f t="shared" si="175"/>
        <v>0</v>
      </c>
      <c r="O371" s="44">
        <f t="shared" si="176"/>
        <v>0</v>
      </c>
      <c r="P371" s="37">
        <f t="shared" si="177"/>
        <v>0.22347749365914807</v>
      </c>
      <c r="Q371" s="42">
        <f t="shared" si="178"/>
        <v>4347.6878962579694</v>
      </c>
      <c r="R371" s="43">
        <f t="shared" si="179"/>
        <v>4347.6878962579694</v>
      </c>
      <c r="S371" s="42">
        <f t="shared" si="180"/>
        <v>0</v>
      </c>
      <c r="T371" s="44">
        <f t="shared" si="181"/>
        <v>0</v>
      </c>
      <c r="U371" s="37">
        <f t="shared" si="182"/>
        <v>0</v>
      </c>
      <c r="V371" s="42" t="e">
        <f t="shared" si="183"/>
        <v>#DIV/0!</v>
      </c>
      <c r="W371" s="43" t="e">
        <f t="shared" si="184"/>
        <v>#DIV/0!</v>
      </c>
      <c r="X371" s="42">
        <f t="shared" si="185"/>
        <v>0</v>
      </c>
      <c r="Y371" s="44">
        <f t="shared" si="186"/>
        <v>0</v>
      </c>
      <c r="Z371" s="42">
        <f t="shared" si="187"/>
        <v>64817.989796976479</v>
      </c>
      <c r="AA371" s="44">
        <f>IF(C371&lt;C$13,0,(IF(VLOOKUP(C$7,profiel!$A$3:$F$297,2,FALSE)&gt;4,VLOOKUP($C$7,profiel!$A$3:$F$297,3,FALSE),IF(B$9="flens loodrecht op gevel",(VLOOKUP(C$7,profiel!$A$3:$F$297,6,FALSE)-2*VLOOKUP(C$7,profiel!$A$3:$F$297,4,FALSE))/2,VLOOKUP(C$7,profiel!$A$3:$F$297,4,FALSE))))/1000*Z371*D$36)</f>
        <v>0</v>
      </c>
      <c r="AB371" s="42">
        <f t="shared" ref="AB371:AB434" si="190">$D$35*($D371-$AE370)+$D$33*$D$32*$D$34*(($D371+273)^4-($AE370+273)^4)</f>
        <v>64817.989796976479</v>
      </c>
      <c r="AC371" s="44">
        <f t="shared" si="188"/>
        <v>12963.597959395294</v>
      </c>
      <c r="AD371" s="41">
        <f t="shared" si="189"/>
        <v>1.0600648147741136</v>
      </c>
      <c r="AE371" s="41">
        <f t="shared" si="163"/>
        <v>331.63954128893897</v>
      </c>
      <c r="AF371" s="201">
        <f t="shared" si="164"/>
        <v>576.45825253050748</v>
      </c>
    </row>
    <row r="372" spans="1:32" ht="12" customHeight="1" x14ac:dyDescent="0.15">
      <c r="A372" s="202">
        <f t="shared" si="165"/>
        <v>331.63954128893897</v>
      </c>
      <c r="B372" s="54">
        <f t="shared" si="166"/>
        <v>1615</v>
      </c>
      <c r="C372" s="133">
        <f t="shared" si="160"/>
        <v>26.916666666666668</v>
      </c>
      <c r="D372" s="30">
        <f t="shared" si="161"/>
        <v>825.61758751784396</v>
      </c>
      <c r="E372" s="30">
        <f t="shared" si="162"/>
        <v>679.91762839369062</v>
      </c>
      <c r="F372" s="31">
        <f t="shared" si="167"/>
        <v>0.22331968149442061</v>
      </c>
      <c r="G372" s="30">
        <f t="shared" si="168"/>
        <v>4343.1407218030363</v>
      </c>
      <c r="H372" s="34">
        <f t="shared" si="169"/>
        <v>4343.1407218030363</v>
      </c>
      <c r="I372" s="33">
        <f t="shared" si="170"/>
        <v>0</v>
      </c>
      <c r="J372" s="35">
        <f t="shared" si="171"/>
        <v>0</v>
      </c>
      <c r="K372" s="60">
        <f t="shared" si="172"/>
        <v>0.21215369741969958</v>
      </c>
      <c r="L372" s="30">
        <f t="shared" si="173"/>
        <v>4359.2650473032854</v>
      </c>
      <c r="M372" s="34">
        <f t="shared" si="174"/>
        <v>4141.301794938121</v>
      </c>
      <c r="N372" s="33">
        <f t="shared" si="175"/>
        <v>0</v>
      </c>
      <c r="O372" s="35">
        <f t="shared" si="176"/>
        <v>0</v>
      </c>
      <c r="P372" s="31">
        <f t="shared" si="177"/>
        <v>0.22331968149442061</v>
      </c>
      <c r="Q372" s="30">
        <f t="shared" si="178"/>
        <v>4343.1407218030363</v>
      </c>
      <c r="R372" s="34">
        <f t="shared" si="179"/>
        <v>4343.1407218030363</v>
      </c>
      <c r="S372" s="33">
        <f t="shared" si="180"/>
        <v>0</v>
      </c>
      <c r="T372" s="35">
        <f t="shared" si="181"/>
        <v>0</v>
      </c>
      <c r="U372" s="31">
        <f t="shared" si="182"/>
        <v>0</v>
      </c>
      <c r="V372" s="30" t="e">
        <f t="shared" si="183"/>
        <v>#DIV/0!</v>
      </c>
      <c r="W372" s="34" t="e">
        <f t="shared" si="184"/>
        <v>#DIV/0!</v>
      </c>
      <c r="X372" s="33">
        <f t="shared" si="185"/>
        <v>0</v>
      </c>
      <c r="Y372" s="35">
        <f t="shared" si="186"/>
        <v>0</v>
      </c>
      <c r="Z372" s="30">
        <f t="shared" si="187"/>
        <v>64863.234593286703</v>
      </c>
      <c r="AA372" s="35">
        <f>IF(C372&lt;C$13,0,(IF(VLOOKUP(C$7,profiel!$A$3:$F$297,2,FALSE)&gt;4,VLOOKUP($C$7,profiel!$A$3:$F$297,3,FALSE),IF(B$9="flens loodrecht op gevel",(VLOOKUP(C$7,profiel!$A$3:$F$297,6,FALSE)-2*VLOOKUP(C$7,profiel!$A$3:$F$297,4,FALSE))/2,VLOOKUP(C$7,profiel!$A$3:$F$297,4,FALSE))))/1000*Z372*D$36)</f>
        <v>0</v>
      </c>
      <c r="AB372" s="30">
        <f t="shared" si="190"/>
        <v>64863.234593286703</v>
      </c>
      <c r="AC372" s="35">
        <f t="shared" si="188"/>
        <v>12972.646918657339</v>
      </c>
      <c r="AD372" s="32">
        <f t="shared" si="189"/>
        <v>1.0591358788950354</v>
      </c>
      <c r="AE372" s="32">
        <f t="shared" si="163"/>
        <v>332.69867716783403</v>
      </c>
      <c r="AF372" s="204">
        <f t="shared" si="164"/>
        <v>576.86613518954732</v>
      </c>
    </row>
    <row r="373" spans="1:32" ht="12" customHeight="1" x14ac:dyDescent="0.15">
      <c r="A373" s="199">
        <f t="shared" si="165"/>
        <v>332.69867716783403</v>
      </c>
      <c r="B373" s="38">
        <f t="shared" si="166"/>
        <v>1620</v>
      </c>
      <c r="C373" s="200">
        <f t="shared" si="160"/>
        <v>27</v>
      </c>
      <c r="D373" s="36">
        <f t="shared" si="161"/>
        <v>826.07860817774269</v>
      </c>
      <c r="E373" s="36">
        <f t="shared" si="162"/>
        <v>679.91979594078521</v>
      </c>
      <c r="F373" s="37">
        <f t="shared" si="167"/>
        <v>0.22316177965212586</v>
      </c>
      <c r="G373" s="42">
        <f t="shared" si="168"/>
        <v>4338.5836966360721</v>
      </c>
      <c r="H373" s="43">
        <f t="shared" si="169"/>
        <v>4338.5836966360721</v>
      </c>
      <c r="I373" s="42">
        <f t="shared" si="170"/>
        <v>0</v>
      </c>
      <c r="J373" s="44">
        <f t="shared" si="171"/>
        <v>0</v>
      </c>
      <c r="K373" s="216">
        <f t="shared" si="172"/>
        <v>0.21200369066951957</v>
      </c>
      <c r="L373" s="42">
        <f t="shared" si="173"/>
        <v>4354.6783706497399</v>
      </c>
      <c r="M373" s="43">
        <f t="shared" si="174"/>
        <v>4136.9444521172527</v>
      </c>
      <c r="N373" s="42">
        <f t="shared" si="175"/>
        <v>0</v>
      </c>
      <c r="O373" s="44">
        <f t="shared" si="176"/>
        <v>0</v>
      </c>
      <c r="P373" s="37">
        <f t="shared" si="177"/>
        <v>0.22316177965212586</v>
      </c>
      <c r="Q373" s="42">
        <f t="shared" si="178"/>
        <v>4338.5836966360721</v>
      </c>
      <c r="R373" s="43">
        <f t="shared" si="179"/>
        <v>4338.5836966360721</v>
      </c>
      <c r="S373" s="42">
        <f t="shared" si="180"/>
        <v>0</v>
      </c>
      <c r="T373" s="44">
        <f t="shared" si="181"/>
        <v>0</v>
      </c>
      <c r="U373" s="37">
        <f t="shared" si="182"/>
        <v>0</v>
      </c>
      <c r="V373" s="42" t="e">
        <f t="shared" si="183"/>
        <v>#DIV/0!</v>
      </c>
      <c r="W373" s="43" t="e">
        <f t="shared" si="184"/>
        <v>#DIV/0!</v>
      </c>
      <c r="X373" s="42">
        <f t="shared" si="185"/>
        <v>0</v>
      </c>
      <c r="Y373" s="44">
        <f t="shared" si="186"/>
        <v>0</v>
      </c>
      <c r="Z373" s="42">
        <f t="shared" si="187"/>
        <v>64908.127158711977</v>
      </c>
      <c r="AA373" s="44">
        <f>IF(C373&lt;C$13,0,(IF(VLOOKUP(C$7,profiel!$A$3:$F$297,2,FALSE)&gt;4,VLOOKUP($C$7,profiel!$A$3:$F$297,3,FALSE),IF(B$9="flens loodrecht op gevel",(VLOOKUP(C$7,profiel!$A$3:$F$297,6,FALSE)-2*VLOOKUP(C$7,profiel!$A$3:$F$297,4,FALSE))/2,VLOOKUP(C$7,profiel!$A$3:$F$297,4,FALSE))))/1000*Z373*D$36)</f>
        <v>0</v>
      </c>
      <c r="AB373" s="42">
        <f t="shared" si="190"/>
        <v>64908.127158711977</v>
      </c>
      <c r="AC373" s="44">
        <f t="shared" si="188"/>
        <v>12981.625431742395</v>
      </c>
      <c r="AD373" s="41">
        <f t="shared" si="189"/>
        <v>1.0582026908462159</v>
      </c>
      <c r="AE373" s="41">
        <f t="shared" si="163"/>
        <v>333.75687985868024</v>
      </c>
      <c r="AF373" s="201">
        <f t="shared" si="164"/>
        <v>577.27483649832664</v>
      </c>
    </row>
    <row r="374" spans="1:32" ht="12" customHeight="1" x14ac:dyDescent="0.15">
      <c r="A374" s="202">
        <f t="shared" si="165"/>
        <v>333.75687985868024</v>
      </c>
      <c r="B374" s="54">
        <f t="shared" si="166"/>
        <v>1625</v>
      </c>
      <c r="C374" s="133">
        <f t="shared" si="160"/>
        <v>27.083333333333332</v>
      </c>
      <c r="D374" s="30">
        <f t="shared" si="161"/>
        <v>826.53821466161708</v>
      </c>
      <c r="E374" s="30">
        <f t="shared" si="162"/>
        <v>679.92190645050221</v>
      </c>
      <c r="F374" s="31">
        <f t="shared" si="167"/>
        <v>0.22300378469782198</v>
      </c>
      <c r="G374" s="30">
        <f t="shared" si="168"/>
        <v>4334.0169900503406</v>
      </c>
      <c r="H374" s="34">
        <f t="shared" si="169"/>
        <v>4334.0169900503406</v>
      </c>
      <c r="I374" s="33">
        <f t="shared" si="170"/>
        <v>0</v>
      </c>
      <c r="J374" s="35">
        <f t="shared" si="171"/>
        <v>0</v>
      </c>
      <c r="K374" s="60">
        <f t="shared" si="172"/>
        <v>0.21185359546293089</v>
      </c>
      <c r="L374" s="30">
        <f t="shared" si="173"/>
        <v>4350.0820162674945</v>
      </c>
      <c r="M374" s="34">
        <f t="shared" si="174"/>
        <v>4132.5779154541196</v>
      </c>
      <c r="N374" s="33">
        <f t="shared" si="175"/>
        <v>0</v>
      </c>
      <c r="O374" s="35">
        <f t="shared" si="176"/>
        <v>0</v>
      </c>
      <c r="P374" s="31">
        <f t="shared" si="177"/>
        <v>0.22300378469782198</v>
      </c>
      <c r="Q374" s="30">
        <f t="shared" si="178"/>
        <v>4334.0169900503406</v>
      </c>
      <c r="R374" s="34">
        <f t="shared" si="179"/>
        <v>4334.0169900503406</v>
      </c>
      <c r="S374" s="33">
        <f t="shared" si="180"/>
        <v>0</v>
      </c>
      <c r="T374" s="35">
        <f t="shared" si="181"/>
        <v>0</v>
      </c>
      <c r="U374" s="31">
        <f t="shared" si="182"/>
        <v>0</v>
      </c>
      <c r="V374" s="30" t="e">
        <f t="shared" si="183"/>
        <v>#DIV/0!</v>
      </c>
      <c r="W374" s="34" t="e">
        <f t="shared" si="184"/>
        <v>#DIV/0!</v>
      </c>
      <c r="X374" s="33">
        <f t="shared" si="185"/>
        <v>0</v>
      </c>
      <c r="Y374" s="35">
        <f t="shared" si="186"/>
        <v>0</v>
      </c>
      <c r="Z374" s="30">
        <f t="shared" si="187"/>
        <v>64952.668611646841</v>
      </c>
      <c r="AA374" s="35">
        <f>IF(C374&lt;C$13,0,(IF(VLOOKUP(C$7,profiel!$A$3:$F$297,2,FALSE)&gt;4,VLOOKUP($C$7,profiel!$A$3:$F$297,3,FALSE),IF(B$9="flens loodrecht op gevel",(VLOOKUP(C$7,profiel!$A$3:$F$297,6,FALSE)-2*VLOOKUP(C$7,profiel!$A$3:$F$297,4,FALSE))/2,VLOOKUP(C$7,profiel!$A$3:$F$297,4,FALSE))))/1000*Z374*D$36)</f>
        <v>0</v>
      </c>
      <c r="AB374" s="30">
        <f t="shared" si="190"/>
        <v>64952.668611646841</v>
      </c>
      <c r="AC374" s="35">
        <f t="shared" si="188"/>
        <v>12990.533722329366</v>
      </c>
      <c r="AD374" s="32">
        <f t="shared" si="189"/>
        <v>1.0572652728825029</v>
      </c>
      <c r="AE374" s="32">
        <f t="shared" si="163"/>
        <v>334.81414513156273</v>
      </c>
      <c r="AF374" s="204">
        <f t="shared" si="164"/>
        <v>577.68436746368604</v>
      </c>
    </row>
    <row r="375" spans="1:32" ht="12" customHeight="1" x14ac:dyDescent="0.15">
      <c r="A375" s="199">
        <f t="shared" si="165"/>
        <v>334.81414513156273</v>
      </c>
      <c r="B375" s="38">
        <f t="shared" si="166"/>
        <v>1630</v>
      </c>
      <c r="C375" s="200">
        <f t="shared" si="160"/>
        <v>27.166666666666668</v>
      </c>
      <c r="D375" s="36">
        <f t="shared" si="161"/>
        <v>826.99641561888166</v>
      </c>
      <c r="E375" s="36">
        <f t="shared" si="162"/>
        <v>679.92396142373764</v>
      </c>
      <c r="F375" s="37">
        <f t="shared" si="167"/>
        <v>0.22284569325486486</v>
      </c>
      <c r="G375" s="42">
        <f t="shared" si="168"/>
        <v>4329.4407697576607</v>
      </c>
      <c r="H375" s="43">
        <f t="shared" si="169"/>
        <v>4329.4407697576607</v>
      </c>
      <c r="I375" s="42">
        <f t="shared" si="170"/>
        <v>0</v>
      </c>
      <c r="J375" s="44">
        <f t="shared" si="171"/>
        <v>0</v>
      </c>
      <c r="K375" s="216">
        <f t="shared" si="172"/>
        <v>0.21170340859212164</v>
      </c>
      <c r="L375" s="42">
        <f t="shared" si="173"/>
        <v>4345.4761520966695</v>
      </c>
      <c r="M375" s="43">
        <f t="shared" si="174"/>
        <v>4128.2023444918359</v>
      </c>
      <c r="N375" s="42">
        <f t="shared" si="175"/>
        <v>0</v>
      </c>
      <c r="O375" s="44">
        <f t="shared" si="176"/>
        <v>0</v>
      </c>
      <c r="P375" s="37">
        <f t="shared" si="177"/>
        <v>0.22284569325486486</v>
      </c>
      <c r="Q375" s="42">
        <f t="shared" si="178"/>
        <v>4329.4407697576607</v>
      </c>
      <c r="R375" s="43">
        <f t="shared" si="179"/>
        <v>4329.4407697576607</v>
      </c>
      <c r="S375" s="42">
        <f t="shared" si="180"/>
        <v>0</v>
      </c>
      <c r="T375" s="44">
        <f t="shared" si="181"/>
        <v>0</v>
      </c>
      <c r="U375" s="37">
        <f t="shared" si="182"/>
        <v>0</v>
      </c>
      <c r="V375" s="42" t="e">
        <f t="shared" si="183"/>
        <v>#DIV/0!</v>
      </c>
      <c r="W375" s="43" t="e">
        <f t="shared" si="184"/>
        <v>#DIV/0!</v>
      </c>
      <c r="X375" s="42">
        <f t="shared" si="185"/>
        <v>0</v>
      </c>
      <c r="Y375" s="44">
        <f t="shared" si="186"/>
        <v>0</v>
      </c>
      <c r="Z375" s="42">
        <f t="shared" si="187"/>
        <v>64996.860066184519</v>
      </c>
      <c r="AA375" s="44">
        <f>IF(C375&lt;C$13,0,(IF(VLOOKUP(C$7,profiel!$A$3:$F$297,2,FALSE)&gt;4,VLOOKUP($C$7,profiel!$A$3:$F$297,3,FALSE),IF(B$9="flens loodrecht op gevel",(VLOOKUP(C$7,profiel!$A$3:$F$297,6,FALSE)-2*VLOOKUP(C$7,profiel!$A$3:$F$297,4,FALSE))/2,VLOOKUP(C$7,profiel!$A$3:$F$297,4,FALSE))))/1000*Z375*D$36)</f>
        <v>0</v>
      </c>
      <c r="AB375" s="42">
        <f t="shared" si="190"/>
        <v>64996.860066184519</v>
      </c>
      <c r="AC375" s="44">
        <f t="shared" si="188"/>
        <v>12999.372013236902</v>
      </c>
      <c r="AD375" s="41">
        <f t="shared" si="189"/>
        <v>1.0563236472439983</v>
      </c>
      <c r="AE375" s="41">
        <f t="shared" si="163"/>
        <v>335.8704687788067</v>
      </c>
      <c r="AF375" s="201">
        <f t="shared" si="164"/>
        <v>578.09473900103899</v>
      </c>
    </row>
    <row r="376" spans="1:32" ht="12" customHeight="1" x14ac:dyDescent="0.15">
      <c r="A376" s="202">
        <f t="shared" si="165"/>
        <v>335.8704687788067</v>
      </c>
      <c r="B376" s="54">
        <f t="shared" si="166"/>
        <v>1635</v>
      </c>
      <c r="C376" s="133">
        <f t="shared" si="160"/>
        <v>27.25</v>
      </c>
      <c r="D376" s="30">
        <f t="shared" si="161"/>
        <v>827.45321961984087</v>
      </c>
      <c r="E376" s="30">
        <f t="shared" si="162"/>
        <v>679.92596232189226</v>
      </c>
      <c r="F376" s="31">
        <f t="shared" si="167"/>
        <v>0.22268750200425516</v>
      </c>
      <c r="G376" s="30">
        <f t="shared" si="168"/>
        <v>4324.8552019049421</v>
      </c>
      <c r="H376" s="34">
        <f t="shared" si="169"/>
        <v>4324.8552019049421</v>
      </c>
      <c r="I376" s="33">
        <f t="shared" si="170"/>
        <v>0</v>
      </c>
      <c r="J376" s="35">
        <f t="shared" si="171"/>
        <v>0</v>
      </c>
      <c r="K376" s="60">
        <f t="shared" si="172"/>
        <v>0.2115531269040424</v>
      </c>
      <c r="L376" s="30">
        <f t="shared" si="173"/>
        <v>4340.8609445130787</v>
      </c>
      <c r="M376" s="34">
        <f t="shared" si="174"/>
        <v>4123.8178972874248</v>
      </c>
      <c r="N376" s="33">
        <f t="shared" si="175"/>
        <v>0</v>
      </c>
      <c r="O376" s="35">
        <f t="shared" si="176"/>
        <v>0</v>
      </c>
      <c r="P376" s="31">
        <f t="shared" si="177"/>
        <v>0.22268750200425516</v>
      </c>
      <c r="Q376" s="30">
        <f t="shared" si="178"/>
        <v>4324.8552019049421</v>
      </c>
      <c r="R376" s="34">
        <f t="shared" si="179"/>
        <v>4324.8552019049421</v>
      </c>
      <c r="S376" s="33">
        <f t="shared" si="180"/>
        <v>0</v>
      </c>
      <c r="T376" s="35">
        <f t="shared" si="181"/>
        <v>0</v>
      </c>
      <c r="U376" s="31">
        <f t="shared" si="182"/>
        <v>0</v>
      </c>
      <c r="V376" s="30" t="e">
        <f t="shared" si="183"/>
        <v>#DIV/0!</v>
      </c>
      <c r="W376" s="34" t="e">
        <f t="shared" si="184"/>
        <v>#DIV/0!</v>
      </c>
      <c r="X376" s="33">
        <f t="shared" si="185"/>
        <v>0</v>
      </c>
      <c r="Y376" s="35">
        <f t="shared" si="186"/>
        <v>0</v>
      </c>
      <c r="Z376" s="30">
        <f t="shared" si="187"/>
        <v>65040.702632207409</v>
      </c>
      <c r="AA376" s="35">
        <f>IF(C376&lt;C$13,0,(IF(VLOOKUP(C$7,profiel!$A$3:$F$297,2,FALSE)&gt;4,VLOOKUP($C$7,profiel!$A$3:$F$297,3,FALSE),IF(B$9="flens loodrecht op gevel",(VLOOKUP(C$7,profiel!$A$3:$F$297,6,FALSE)-2*VLOOKUP(C$7,profiel!$A$3:$F$297,4,FALSE))/2,VLOOKUP(C$7,profiel!$A$3:$F$297,4,FALSE))))/1000*Z376*D$36)</f>
        <v>0</v>
      </c>
      <c r="AB376" s="30">
        <f t="shared" si="190"/>
        <v>65040.702632207409</v>
      </c>
      <c r="AC376" s="35">
        <f t="shared" si="188"/>
        <v>13008.140526441483</v>
      </c>
      <c r="AD376" s="32">
        <f t="shared" si="189"/>
        <v>1.0553778361591155</v>
      </c>
      <c r="AE376" s="32">
        <f t="shared" si="163"/>
        <v>336.92584661496579</v>
      </c>
      <c r="AF376" s="204">
        <f t="shared" si="164"/>
        <v>578.50596193409547</v>
      </c>
    </row>
    <row r="377" spans="1:32" ht="12" customHeight="1" x14ac:dyDescent="0.15">
      <c r="A377" s="199">
        <f t="shared" si="165"/>
        <v>336.92584661496579</v>
      </c>
      <c r="B377" s="38">
        <f t="shared" si="166"/>
        <v>1640</v>
      </c>
      <c r="C377" s="200">
        <f t="shared" si="160"/>
        <v>27.333333333333332</v>
      </c>
      <c r="D377" s="36">
        <f t="shared" si="161"/>
        <v>827.90863515664989</v>
      </c>
      <c r="E377" s="36">
        <f t="shared" si="162"/>
        <v>679.92791056791123</v>
      </c>
      <c r="F377" s="37">
        <f t="shared" si="167"/>
        <v>0.22252920768448176</v>
      </c>
      <c r="G377" s="42">
        <f t="shared" si="168"/>
        <v>4320.2604510931687</v>
      </c>
      <c r="H377" s="43">
        <f t="shared" si="169"/>
        <v>4320.2604510931687</v>
      </c>
      <c r="I377" s="42">
        <f t="shared" si="170"/>
        <v>0</v>
      </c>
      <c r="J377" s="44">
        <f t="shared" si="171"/>
        <v>0</v>
      </c>
      <c r="K377" s="216">
        <f t="shared" si="172"/>
        <v>0.21140274730025765</v>
      </c>
      <c r="L377" s="42">
        <f t="shared" si="173"/>
        <v>4336.2365583472065</v>
      </c>
      <c r="M377" s="43">
        <f t="shared" si="174"/>
        <v>4119.424730429846</v>
      </c>
      <c r="N377" s="42">
        <f t="shared" si="175"/>
        <v>0</v>
      </c>
      <c r="O377" s="44">
        <f t="shared" si="176"/>
        <v>0</v>
      </c>
      <c r="P377" s="37">
        <f t="shared" si="177"/>
        <v>0.22252920768448176</v>
      </c>
      <c r="Q377" s="42">
        <f t="shared" si="178"/>
        <v>4320.2604510931687</v>
      </c>
      <c r="R377" s="43">
        <f t="shared" si="179"/>
        <v>4320.2604510931687</v>
      </c>
      <c r="S377" s="42">
        <f t="shared" si="180"/>
        <v>0</v>
      </c>
      <c r="T377" s="44">
        <f t="shared" si="181"/>
        <v>0</v>
      </c>
      <c r="U377" s="37">
        <f t="shared" si="182"/>
        <v>0</v>
      </c>
      <c r="V377" s="42" t="e">
        <f t="shared" si="183"/>
        <v>#DIV/0!</v>
      </c>
      <c r="W377" s="43" t="e">
        <f t="shared" si="184"/>
        <v>#DIV/0!</v>
      </c>
      <c r="X377" s="42">
        <f t="shared" si="185"/>
        <v>0</v>
      </c>
      <c r="Y377" s="44">
        <f t="shared" si="186"/>
        <v>0</v>
      </c>
      <c r="Z377" s="42">
        <f t="shared" si="187"/>
        <v>65084.19741547569</v>
      </c>
      <c r="AA377" s="44">
        <f>IF(C377&lt;C$13,0,(IF(VLOOKUP(C$7,profiel!$A$3:$F$297,2,FALSE)&gt;4,VLOOKUP($C$7,profiel!$A$3:$F$297,3,FALSE),IF(B$9="flens loodrecht op gevel",(VLOOKUP(C$7,profiel!$A$3:$F$297,6,FALSE)-2*VLOOKUP(C$7,profiel!$A$3:$F$297,4,FALSE))/2,VLOOKUP(C$7,profiel!$A$3:$F$297,4,FALSE))))/1000*Z377*D$36)</f>
        <v>0</v>
      </c>
      <c r="AB377" s="42">
        <f t="shared" si="190"/>
        <v>65084.19741547569</v>
      </c>
      <c r="AC377" s="44">
        <f t="shared" si="188"/>
        <v>13016.839483095137</v>
      </c>
      <c r="AD377" s="41">
        <f t="shared" si="189"/>
        <v>1.0544278618478644</v>
      </c>
      <c r="AE377" s="41">
        <f t="shared" si="163"/>
        <v>337.98027447681363</v>
      </c>
      <c r="AF377" s="201">
        <f t="shared" si="164"/>
        <v>578.91804699459487</v>
      </c>
    </row>
    <row r="378" spans="1:32" ht="12" customHeight="1" x14ac:dyDescent="0.15">
      <c r="A378" s="202">
        <f t="shared" si="165"/>
        <v>337.98027447681363</v>
      </c>
      <c r="B378" s="54">
        <f t="shared" si="166"/>
        <v>1645</v>
      </c>
      <c r="C378" s="133">
        <f t="shared" si="160"/>
        <v>27.416666666666668</v>
      </c>
      <c r="D378" s="30">
        <f t="shared" si="161"/>
        <v>828.36267064426238</v>
      </c>
      <c r="E378" s="30">
        <f t="shared" si="162"/>
        <v>679.92980754729626</v>
      </c>
      <c r="F378" s="31">
        <f t="shared" si="167"/>
        <v>0.2223708070913622</v>
      </c>
      <c r="G378" s="30">
        <f t="shared" si="168"/>
        <v>4315.6566803940286</v>
      </c>
      <c r="H378" s="34">
        <f t="shared" si="169"/>
        <v>4315.6566803940295</v>
      </c>
      <c r="I378" s="33">
        <f t="shared" si="170"/>
        <v>0</v>
      </c>
      <c r="J378" s="35">
        <f t="shared" si="171"/>
        <v>0</v>
      </c>
      <c r="K378" s="60">
        <f t="shared" si="172"/>
        <v>0.21125226673679409</v>
      </c>
      <c r="L378" s="30">
        <f t="shared" si="173"/>
        <v>4331.6031569008528</v>
      </c>
      <c r="M378" s="34">
        <f t="shared" si="174"/>
        <v>4115.02299905581</v>
      </c>
      <c r="N378" s="33">
        <f t="shared" si="175"/>
        <v>0</v>
      </c>
      <c r="O378" s="35">
        <f t="shared" si="176"/>
        <v>0</v>
      </c>
      <c r="P378" s="31">
        <f t="shared" si="177"/>
        <v>0.2223708070913622</v>
      </c>
      <c r="Q378" s="30">
        <f t="shared" si="178"/>
        <v>4315.6566803940286</v>
      </c>
      <c r="R378" s="34">
        <f t="shared" si="179"/>
        <v>4315.6566803940295</v>
      </c>
      <c r="S378" s="33">
        <f t="shared" si="180"/>
        <v>0</v>
      </c>
      <c r="T378" s="35">
        <f t="shared" si="181"/>
        <v>0</v>
      </c>
      <c r="U378" s="31">
        <f t="shared" si="182"/>
        <v>0</v>
      </c>
      <c r="V378" s="30" t="e">
        <f t="shared" si="183"/>
        <v>#DIV/0!</v>
      </c>
      <c r="W378" s="34" t="e">
        <f t="shared" si="184"/>
        <v>#DIV/0!</v>
      </c>
      <c r="X378" s="33">
        <f t="shared" si="185"/>
        <v>0</v>
      </c>
      <c r="Y378" s="35">
        <f t="shared" si="186"/>
        <v>0</v>
      </c>
      <c r="Z378" s="30">
        <f t="shared" si="187"/>
        <v>65127.345517714508</v>
      </c>
      <c r="AA378" s="35">
        <f>IF(C378&lt;C$13,0,(IF(VLOOKUP(C$7,profiel!$A$3:$F$297,2,FALSE)&gt;4,VLOOKUP($C$7,profiel!$A$3:$F$297,3,FALSE),IF(B$9="flens loodrecht op gevel",(VLOOKUP(C$7,profiel!$A$3:$F$297,6,FALSE)-2*VLOOKUP(C$7,profiel!$A$3:$F$297,4,FALSE))/2,VLOOKUP(C$7,profiel!$A$3:$F$297,4,FALSE))))/1000*Z378*D$36)</f>
        <v>0</v>
      </c>
      <c r="AB378" s="30">
        <f t="shared" si="190"/>
        <v>65127.345517714508</v>
      </c>
      <c r="AC378" s="35">
        <f t="shared" si="188"/>
        <v>13025.4691035429</v>
      </c>
      <c r="AD378" s="32">
        <f t="shared" si="189"/>
        <v>1.0534737465247968</v>
      </c>
      <c r="AE378" s="32">
        <f t="shared" si="163"/>
        <v>339.03374822333842</v>
      </c>
      <c r="AF378" s="204">
        <f t="shared" si="164"/>
        <v>579.33100482204827</v>
      </c>
    </row>
    <row r="379" spans="1:32" ht="12" customHeight="1" x14ac:dyDescent="0.15">
      <c r="A379" s="199">
        <f t="shared" si="165"/>
        <v>339.03374822333842</v>
      </c>
      <c r="B379" s="38">
        <f t="shared" si="166"/>
        <v>1650</v>
      </c>
      <c r="C379" s="200">
        <f t="shared" si="160"/>
        <v>27.5</v>
      </c>
      <c r="D379" s="36">
        <f t="shared" si="161"/>
        <v>828.8153344213631</v>
      </c>
      <c r="E379" s="36">
        <f t="shared" si="162"/>
        <v>679.93165460909017</v>
      </c>
      <c r="F379" s="37">
        <f t="shared" si="167"/>
        <v>0.22221229707787915</v>
      </c>
      <c r="G379" s="42">
        <f t="shared" si="168"/>
        <v>4311.0440513674084</v>
      </c>
      <c r="H379" s="43">
        <f t="shared" si="169"/>
        <v>4311.0440513674084</v>
      </c>
      <c r="I379" s="42">
        <f t="shared" si="170"/>
        <v>0</v>
      </c>
      <c r="J379" s="44">
        <f t="shared" si="171"/>
        <v>0</v>
      </c>
      <c r="K379" s="216">
        <f t="shared" si="172"/>
        <v>0.2111016822239852</v>
      </c>
      <c r="L379" s="42">
        <f t="shared" si="173"/>
        <v>4326.9609019646387</v>
      </c>
      <c r="M379" s="43">
        <f t="shared" si="174"/>
        <v>4110.6128568664071</v>
      </c>
      <c r="N379" s="42">
        <f t="shared" si="175"/>
        <v>0</v>
      </c>
      <c r="O379" s="44">
        <f t="shared" si="176"/>
        <v>0</v>
      </c>
      <c r="P379" s="37">
        <f t="shared" si="177"/>
        <v>0.22221229707787915</v>
      </c>
      <c r="Q379" s="42">
        <f t="shared" si="178"/>
        <v>4311.0440513674084</v>
      </c>
      <c r="R379" s="43">
        <f t="shared" si="179"/>
        <v>4311.0440513674084</v>
      </c>
      <c r="S379" s="42">
        <f t="shared" si="180"/>
        <v>0</v>
      </c>
      <c r="T379" s="44">
        <f t="shared" si="181"/>
        <v>0</v>
      </c>
      <c r="U379" s="37">
        <f t="shared" si="182"/>
        <v>0</v>
      </c>
      <c r="V379" s="42" t="e">
        <f t="shared" si="183"/>
        <v>#DIV/0!</v>
      </c>
      <c r="W379" s="43" t="e">
        <f t="shared" si="184"/>
        <v>#DIV/0!</v>
      </c>
      <c r="X379" s="42">
        <f t="shared" si="185"/>
        <v>0</v>
      </c>
      <c r="Y379" s="44">
        <f t="shared" si="186"/>
        <v>0</v>
      </c>
      <c r="Z379" s="42">
        <f t="shared" si="187"/>
        <v>65170.148036699145</v>
      </c>
      <c r="AA379" s="44">
        <f>IF(C379&lt;C$13,0,(IF(VLOOKUP(C$7,profiel!$A$3:$F$297,2,FALSE)&gt;4,VLOOKUP($C$7,profiel!$A$3:$F$297,3,FALSE),IF(B$9="flens loodrecht op gevel",(VLOOKUP(C$7,profiel!$A$3:$F$297,6,FALSE)-2*VLOOKUP(C$7,profiel!$A$3:$F$297,4,FALSE))/2,VLOOKUP(C$7,profiel!$A$3:$F$297,4,FALSE))))/1000*Z379*D$36)</f>
        <v>0</v>
      </c>
      <c r="AB379" s="42">
        <f t="shared" si="190"/>
        <v>65170.148036699145</v>
      </c>
      <c r="AC379" s="44">
        <f t="shared" si="188"/>
        <v>13034.029607339831</v>
      </c>
      <c r="AD379" s="41">
        <f t="shared" si="189"/>
        <v>1.0525155124019809</v>
      </c>
      <c r="AE379" s="41">
        <f t="shared" si="163"/>
        <v>340.08626373574037</v>
      </c>
      <c r="AF379" s="201">
        <f t="shared" si="164"/>
        <v>579.74484596348964</v>
      </c>
    </row>
    <row r="380" spans="1:32" ht="12" customHeight="1" x14ac:dyDescent="0.15">
      <c r="A380" s="202">
        <f t="shared" si="165"/>
        <v>340.08626373574037</v>
      </c>
      <c r="B380" s="54">
        <f t="shared" si="166"/>
        <v>1655</v>
      </c>
      <c r="C380" s="133">
        <f t="shared" si="160"/>
        <v>27.583333333333332</v>
      </c>
      <c r="D380" s="30">
        <f t="shared" si="161"/>
        <v>829.26663475128748</v>
      </c>
      <c r="E380" s="30">
        <f t="shared" si="162"/>
        <v>679.93345306683716</v>
      </c>
      <c r="F380" s="31">
        <f t="shared" si="167"/>
        <v>0.22205367455401315</v>
      </c>
      <c r="G380" s="30">
        <f t="shared" si="168"/>
        <v>4306.4227240777309</v>
      </c>
      <c r="H380" s="34">
        <f t="shared" si="169"/>
        <v>4306.4227240777309</v>
      </c>
      <c r="I380" s="33">
        <f t="shared" si="170"/>
        <v>0</v>
      </c>
      <c r="J380" s="35">
        <f t="shared" si="171"/>
        <v>0</v>
      </c>
      <c r="K380" s="60">
        <f t="shared" si="172"/>
        <v>0.2109509908263125</v>
      </c>
      <c r="L380" s="30">
        <f t="shared" si="173"/>
        <v>4322.3099538343422</v>
      </c>
      <c r="M380" s="34">
        <f t="shared" si="174"/>
        <v>4106.1944561426253</v>
      </c>
      <c r="N380" s="33">
        <f t="shared" si="175"/>
        <v>0</v>
      </c>
      <c r="O380" s="35">
        <f t="shared" si="176"/>
        <v>0</v>
      </c>
      <c r="P380" s="31">
        <f t="shared" si="177"/>
        <v>0.22205367455401315</v>
      </c>
      <c r="Q380" s="30">
        <f t="shared" si="178"/>
        <v>4306.4227240777309</v>
      </c>
      <c r="R380" s="34">
        <f t="shared" si="179"/>
        <v>4306.4227240777309</v>
      </c>
      <c r="S380" s="33">
        <f t="shared" si="180"/>
        <v>0</v>
      </c>
      <c r="T380" s="35">
        <f t="shared" si="181"/>
        <v>0</v>
      </c>
      <c r="U380" s="31">
        <f t="shared" si="182"/>
        <v>0</v>
      </c>
      <c r="V380" s="30" t="e">
        <f t="shared" si="183"/>
        <v>#DIV/0!</v>
      </c>
      <c r="W380" s="34" t="e">
        <f t="shared" si="184"/>
        <v>#DIV/0!</v>
      </c>
      <c r="X380" s="33">
        <f t="shared" si="185"/>
        <v>0</v>
      </c>
      <c r="Y380" s="35">
        <f t="shared" si="186"/>
        <v>0</v>
      </c>
      <c r="Z380" s="30">
        <f t="shared" si="187"/>
        <v>65212.606066339358</v>
      </c>
      <c r="AA380" s="35">
        <f>IF(C380&lt;C$13,0,(IF(VLOOKUP(C$7,profiel!$A$3:$F$297,2,FALSE)&gt;4,VLOOKUP($C$7,profiel!$A$3:$F$297,3,FALSE),IF(B$9="flens loodrecht op gevel",(VLOOKUP(C$7,profiel!$A$3:$F$297,6,FALSE)-2*VLOOKUP(C$7,profiel!$A$3:$F$297,4,FALSE))/2,VLOOKUP(C$7,profiel!$A$3:$F$297,4,FALSE))))/1000*Z380*D$36)</f>
        <v>0</v>
      </c>
      <c r="AB380" s="30">
        <f t="shared" si="190"/>
        <v>65212.606066339358</v>
      </c>
      <c r="AC380" s="35">
        <f t="shared" si="188"/>
        <v>13042.521213267872</v>
      </c>
      <c r="AD380" s="32">
        <f t="shared" si="189"/>
        <v>1.0515531816917851</v>
      </c>
      <c r="AE380" s="32">
        <f t="shared" si="163"/>
        <v>341.13781691743213</v>
      </c>
      <c r="AF380" s="204">
        <f t="shared" si="164"/>
        <v>580.15958087323668</v>
      </c>
    </row>
    <row r="381" spans="1:32" ht="12" customHeight="1" x14ac:dyDescent="0.15">
      <c r="A381" s="199">
        <f t="shared" si="165"/>
        <v>341.13781691743213</v>
      </c>
      <c r="B381" s="38">
        <f t="shared" si="166"/>
        <v>1660</v>
      </c>
      <c r="C381" s="200">
        <f t="shared" si="160"/>
        <v>27.666666666666668</v>
      </c>
      <c r="D381" s="36">
        <f t="shared" si="161"/>
        <v>829.71657982292584</v>
      </c>
      <c r="E381" s="36">
        <f t="shared" si="162"/>
        <v>679.93520419951619</v>
      </c>
      <c r="F381" s="37">
        <f t="shared" si="167"/>
        <v>0.22189493648657219</v>
      </c>
      <c r="G381" s="42">
        <f t="shared" si="168"/>
        <v>4301.7928571112607</v>
      </c>
      <c r="H381" s="43">
        <f t="shared" si="169"/>
        <v>4301.7928571112607</v>
      </c>
      <c r="I381" s="42">
        <f t="shared" si="170"/>
        <v>0</v>
      </c>
      <c r="J381" s="44">
        <f t="shared" si="171"/>
        <v>0</v>
      </c>
      <c r="K381" s="216">
        <f t="shared" si="172"/>
        <v>0.21080018966224359</v>
      </c>
      <c r="L381" s="42">
        <f t="shared" si="173"/>
        <v>4317.6504713282156</v>
      </c>
      <c r="M381" s="43">
        <f t="shared" si="174"/>
        <v>4101.7679477618049</v>
      </c>
      <c r="N381" s="42">
        <f t="shared" si="175"/>
        <v>0</v>
      </c>
      <c r="O381" s="44">
        <f t="shared" si="176"/>
        <v>0</v>
      </c>
      <c r="P381" s="37">
        <f t="shared" si="177"/>
        <v>0.22189493648657219</v>
      </c>
      <c r="Q381" s="42">
        <f t="shared" si="178"/>
        <v>4301.7928571112607</v>
      </c>
      <c r="R381" s="43">
        <f t="shared" si="179"/>
        <v>4301.7928571112607</v>
      </c>
      <c r="S381" s="42">
        <f t="shared" si="180"/>
        <v>0</v>
      </c>
      <c r="T381" s="44">
        <f t="shared" si="181"/>
        <v>0</v>
      </c>
      <c r="U381" s="37">
        <f t="shared" si="182"/>
        <v>0</v>
      </c>
      <c r="V381" s="42" t="e">
        <f t="shared" si="183"/>
        <v>#DIV/0!</v>
      </c>
      <c r="W381" s="43" t="e">
        <f t="shared" si="184"/>
        <v>#DIV/0!</v>
      </c>
      <c r="X381" s="42">
        <f t="shared" si="185"/>
        <v>0</v>
      </c>
      <c r="Y381" s="44">
        <f t="shared" si="186"/>
        <v>0</v>
      </c>
      <c r="Z381" s="42">
        <f t="shared" si="187"/>
        <v>65254.720696761236</v>
      </c>
      <c r="AA381" s="44">
        <f>IF(C381&lt;C$13,0,(IF(VLOOKUP(C$7,profiel!$A$3:$F$297,2,FALSE)&gt;4,VLOOKUP($C$7,profiel!$A$3:$F$297,3,FALSE),IF(B$9="flens loodrecht op gevel",(VLOOKUP(C$7,profiel!$A$3:$F$297,6,FALSE)-2*VLOOKUP(C$7,profiel!$A$3:$F$297,4,FALSE))/2,VLOOKUP(C$7,profiel!$A$3:$F$297,4,FALSE))))/1000*Z381*D$36)</f>
        <v>0</v>
      </c>
      <c r="AB381" s="42">
        <f t="shared" si="190"/>
        <v>65254.720696761236</v>
      </c>
      <c r="AC381" s="44">
        <f t="shared" si="188"/>
        <v>13050.944139352248</v>
      </c>
      <c r="AD381" s="41">
        <f t="shared" si="189"/>
        <v>1.0505867766097092</v>
      </c>
      <c r="AE381" s="41">
        <f t="shared" si="163"/>
        <v>342.18840369404182</v>
      </c>
      <c r="AF381" s="201">
        <f t="shared" si="164"/>
        <v>580.57521991265867</v>
      </c>
    </row>
    <row r="382" spans="1:32" ht="12" customHeight="1" x14ac:dyDescent="0.15">
      <c r="A382" s="202">
        <f t="shared" si="165"/>
        <v>342.18840369404182</v>
      </c>
      <c r="B382" s="54">
        <f t="shared" si="166"/>
        <v>1665</v>
      </c>
      <c r="C382" s="133">
        <f t="shared" si="160"/>
        <v>27.75</v>
      </c>
      <c r="D382" s="30">
        <f t="shared" si="161"/>
        <v>830.16517775161537</v>
      </c>
      <c r="E382" s="30">
        <f t="shared" si="162"/>
        <v>679.93690925245096</v>
      </c>
      <c r="F382" s="31">
        <f t="shared" si="167"/>
        <v>0.221736079899018</v>
      </c>
      <c r="G382" s="30">
        <f t="shared" si="168"/>
        <v>4297.1546075916622</v>
      </c>
      <c r="H382" s="34">
        <f t="shared" si="169"/>
        <v>4297.1546075916631</v>
      </c>
      <c r="I382" s="33">
        <f t="shared" si="170"/>
        <v>0</v>
      </c>
      <c r="J382" s="35">
        <f t="shared" si="171"/>
        <v>0</v>
      </c>
      <c r="K382" s="60">
        <f t="shared" si="172"/>
        <v>0.2106492759040671</v>
      </c>
      <c r="L382" s="30">
        <f t="shared" si="173"/>
        <v>4312.9826118025267</v>
      </c>
      <c r="M382" s="34">
        <f t="shared" si="174"/>
        <v>4097.3334812124003</v>
      </c>
      <c r="N382" s="33">
        <f t="shared" si="175"/>
        <v>0</v>
      </c>
      <c r="O382" s="35">
        <f t="shared" si="176"/>
        <v>0</v>
      </c>
      <c r="P382" s="31">
        <f t="shared" si="177"/>
        <v>0.221736079899018</v>
      </c>
      <c r="Q382" s="30">
        <f t="shared" si="178"/>
        <v>4297.1546075916622</v>
      </c>
      <c r="R382" s="34">
        <f t="shared" si="179"/>
        <v>4297.1546075916631</v>
      </c>
      <c r="S382" s="33">
        <f t="shared" si="180"/>
        <v>0</v>
      </c>
      <c r="T382" s="35">
        <f t="shared" si="181"/>
        <v>0</v>
      </c>
      <c r="U382" s="31">
        <f t="shared" si="182"/>
        <v>0</v>
      </c>
      <c r="V382" s="30" t="e">
        <f t="shared" si="183"/>
        <v>#DIV/0!</v>
      </c>
      <c r="W382" s="34" t="e">
        <f t="shared" si="184"/>
        <v>#DIV/0!</v>
      </c>
      <c r="X382" s="33">
        <f t="shared" si="185"/>
        <v>0</v>
      </c>
      <c r="Y382" s="35">
        <f t="shared" si="186"/>
        <v>0</v>
      </c>
      <c r="Z382" s="30">
        <f t="shared" si="187"/>
        <v>65296.493014388201</v>
      </c>
      <c r="AA382" s="35">
        <f>IF(C382&lt;C$13,0,(IF(VLOOKUP(C$7,profiel!$A$3:$F$297,2,FALSE)&gt;4,VLOOKUP($C$7,profiel!$A$3:$F$297,3,FALSE),IF(B$9="flens loodrecht op gevel",(VLOOKUP(C$7,profiel!$A$3:$F$297,6,FALSE)-2*VLOOKUP(C$7,profiel!$A$3:$F$297,4,FALSE))/2,VLOOKUP(C$7,profiel!$A$3:$F$297,4,FALSE))))/1000*Z382*D$36)</f>
        <v>0</v>
      </c>
      <c r="AB382" s="30">
        <f t="shared" si="190"/>
        <v>65296.493014388201</v>
      </c>
      <c r="AC382" s="35">
        <f t="shared" si="188"/>
        <v>13059.298602877641</v>
      </c>
      <c r="AD382" s="32">
        <f t="shared" si="189"/>
        <v>1.049616319376949</v>
      </c>
      <c r="AE382" s="32">
        <f t="shared" si="163"/>
        <v>343.23802001341875</v>
      </c>
      <c r="AF382" s="204">
        <f t="shared" si="164"/>
        <v>580.99177334995591</v>
      </c>
    </row>
    <row r="383" spans="1:32" ht="12" customHeight="1" x14ac:dyDescent="0.15">
      <c r="A383" s="199">
        <f t="shared" si="165"/>
        <v>343.23802001341875</v>
      </c>
      <c r="B383" s="38">
        <f t="shared" si="166"/>
        <v>1670</v>
      </c>
      <c r="C383" s="200">
        <f t="shared" si="160"/>
        <v>27.833333333333332</v>
      </c>
      <c r="D383" s="36">
        <f t="shared" si="161"/>
        <v>830.61243658001865</v>
      </c>
      <c r="E383" s="36">
        <f t="shared" si="162"/>
        <v>679.93856943819549</v>
      </c>
      <c r="F383" s="37">
        <f t="shared" si="167"/>
        <v>0.22157710187128757</v>
      </c>
      <c r="G383" s="42">
        <f t="shared" si="168"/>
        <v>4292.5081311960885</v>
      </c>
      <c r="H383" s="43">
        <f t="shared" si="169"/>
        <v>4292.5081311960894</v>
      </c>
      <c r="I383" s="42">
        <f t="shared" si="170"/>
        <v>0</v>
      </c>
      <c r="J383" s="44">
        <f t="shared" si="171"/>
        <v>0</v>
      </c>
      <c r="K383" s="216">
        <f t="shared" si="172"/>
        <v>0.21049824677772319</v>
      </c>
      <c r="L383" s="42">
        <f t="shared" si="173"/>
        <v>4308.3065311676801</v>
      </c>
      <c r="M383" s="43">
        <f t="shared" si="174"/>
        <v>4092.891204609296</v>
      </c>
      <c r="N383" s="42">
        <f t="shared" si="175"/>
        <v>0</v>
      </c>
      <c r="O383" s="44">
        <f t="shared" si="176"/>
        <v>0</v>
      </c>
      <c r="P383" s="37">
        <f t="shared" si="177"/>
        <v>0.22157710187128757</v>
      </c>
      <c r="Q383" s="42">
        <f t="shared" si="178"/>
        <v>4292.5081311960885</v>
      </c>
      <c r="R383" s="43">
        <f t="shared" si="179"/>
        <v>4292.5081311960894</v>
      </c>
      <c r="S383" s="42">
        <f t="shared" si="180"/>
        <v>0</v>
      </c>
      <c r="T383" s="44">
        <f t="shared" si="181"/>
        <v>0</v>
      </c>
      <c r="U383" s="37">
        <f t="shared" si="182"/>
        <v>0</v>
      </c>
      <c r="V383" s="42" t="e">
        <f t="shared" si="183"/>
        <v>#DIV/0!</v>
      </c>
      <c r="W383" s="43" t="e">
        <f t="shared" si="184"/>
        <v>#DIV/0!</v>
      </c>
      <c r="X383" s="42">
        <f t="shared" si="185"/>
        <v>0</v>
      </c>
      <c r="Y383" s="44">
        <f t="shared" si="186"/>
        <v>0</v>
      </c>
      <c r="Z383" s="42">
        <f t="shared" si="187"/>
        <v>65337.924102020144</v>
      </c>
      <c r="AA383" s="44">
        <f>IF(C383&lt;C$13,0,(IF(VLOOKUP(C$7,profiel!$A$3:$F$297,2,FALSE)&gt;4,VLOOKUP($C$7,profiel!$A$3:$F$297,3,FALSE),IF(B$9="flens loodrecht op gevel",(VLOOKUP(C$7,profiel!$A$3:$F$297,6,FALSE)-2*VLOOKUP(C$7,profiel!$A$3:$F$297,4,FALSE))/2,VLOOKUP(C$7,profiel!$A$3:$F$297,4,FALSE))))/1000*Z383*D$36)</f>
        <v>0</v>
      </c>
      <c r="AB383" s="42">
        <f t="shared" si="190"/>
        <v>65337.924102020144</v>
      </c>
      <c r="AC383" s="44">
        <f t="shared" si="188"/>
        <v>13067.584820404029</v>
      </c>
      <c r="AD383" s="41">
        <f t="shared" si="189"/>
        <v>1.0486418322229591</v>
      </c>
      <c r="AE383" s="41">
        <f t="shared" si="163"/>
        <v>344.28666184564173</v>
      </c>
      <c r="AF383" s="201">
        <f t="shared" si="164"/>
        <v>581.40925135994678</v>
      </c>
    </row>
    <row r="384" spans="1:32" ht="12" customHeight="1" x14ac:dyDescent="0.15">
      <c r="A384" s="202">
        <f t="shared" si="165"/>
        <v>344.28666184564173</v>
      </c>
      <c r="B384" s="54">
        <f t="shared" si="166"/>
        <v>1675</v>
      </c>
      <c r="C384" s="133">
        <f t="shared" si="160"/>
        <v>27.916666666666668</v>
      </c>
      <c r="D384" s="30">
        <f t="shared" si="161"/>
        <v>831.05836427898851</v>
      </c>
      <c r="E384" s="30">
        <f t="shared" si="162"/>
        <v>679.94018593739622</v>
      </c>
      <c r="F384" s="31">
        <f t="shared" si="167"/>
        <v>0.22141799953961264</v>
      </c>
      <c r="G384" s="30">
        <f t="shared" si="168"/>
        <v>4287.8535821711357</v>
      </c>
      <c r="H384" s="34">
        <f t="shared" si="169"/>
        <v>4287.8535821711357</v>
      </c>
      <c r="I384" s="33">
        <f t="shared" si="170"/>
        <v>0</v>
      </c>
      <c r="J384" s="35">
        <f t="shared" si="171"/>
        <v>0</v>
      </c>
      <c r="K384" s="60">
        <f t="shared" si="172"/>
        <v>0.21034709956263201</v>
      </c>
      <c r="L384" s="30">
        <f t="shared" si="173"/>
        <v>4303.6223839041468</v>
      </c>
      <c r="M384" s="34">
        <f t="shared" si="174"/>
        <v>4088.4412647089398</v>
      </c>
      <c r="N384" s="33">
        <f t="shared" si="175"/>
        <v>0</v>
      </c>
      <c r="O384" s="35">
        <f t="shared" si="176"/>
        <v>0</v>
      </c>
      <c r="P384" s="31">
        <f t="shared" si="177"/>
        <v>0.22141799953961264</v>
      </c>
      <c r="Q384" s="30">
        <f t="shared" si="178"/>
        <v>4287.8535821711357</v>
      </c>
      <c r="R384" s="34">
        <f t="shared" si="179"/>
        <v>4287.8535821711357</v>
      </c>
      <c r="S384" s="33">
        <f t="shared" si="180"/>
        <v>0</v>
      </c>
      <c r="T384" s="35">
        <f t="shared" si="181"/>
        <v>0</v>
      </c>
      <c r="U384" s="31">
        <f t="shared" si="182"/>
        <v>0</v>
      </c>
      <c r="V384" s="30" t="e">
        <f t="shared" si="183"/>
        <v>#DIV/0!</v>
      </c>
      <c r="W384" s="34" t="e">
        <f t="shared" si="184"/>
        <v>#DIV/0!</v>
      </c>
      <c r="X384" s="33">
        <f t="shared" si="185"/>
        <v>0</v>
      </c>
      <c r="Y384" s="35">
        <f t="shared" si="186"/>
        <v>0</v>
      </c>
      <c r="Z384" s="30">
        <f t="shared" si="187"/>
        <v>65379.015038911035</v>
      </c>
      <c r="AA384" s="35">
        <f>IF(C384&lt;C$13,0,(IF(VLOOKUP(C$7,profiel!$A$3:$F$297,2,FALSE)&gt;4,VLOOKUP($C$7,profiel!$A$3:$F$297,3,FALSE),IF(B$9="flens loodrecht op gevel",(VLOOKUP(C$7,profiel!$A$3:$F$297,6,FALSE)-2*VLOOKUP(C$7,profiel!$A$3:$F$297,4,FALSE))/2,VLOOKUP(C$7,profiel!$A$3:$F$297,4,FALSE))))/1000*Z384*D$36)</f>
        <v>0</v>
      </c>
      <c r="AB384" s="30">
        <f t="shared" si="190"/>
        <v>65379.015038911035</v>
      </c>
      <c r="AC384" s="35">
        <f t="shared" si="188"/>
        <v>13075.803007782206</v>
      </c>
      <c r="AD384" s="32">
        <f t="shared" si="189"/>
        <v>1.0476633373879474</v>
      </c>
      <c r="AE384" s="32">
        <f t="shared" si="163"/>
        <v>345.3343251830297</v>
      </c>
      <c r="AF384" s="204">
        <f t="shared" si="164"/>
        <v>581.8276640238621</v>
      </c>
    </row>
    <row r="385" spans="1:32" ht="12" customHeight="1" x14ac:dyDescent="0.15">
      <c r="A385" s="199">
        <f t="shared" si="165"/>
        <v>345.3343251830297</v>
      </c>
      <c r="B385" s="38">
        <f t="shared" si="166"/>
        <v>1680</v>
      </c>
      <c r="C385" s="200">
        <f t="shared" si="160"/>
        <v>28</v>
      </c>
      <c r="D385" s="36">
        <f t="shared" si="161"/>
        <v>831.50296874842013</v>
      </c>
      <c r="E385" s="36">
        <f t="shared" si="162"/>
        <v>679.94175989963173</v>
      </c>
      <c r="F385" s="37">
        <f t="shared" si="167"/>
        <v>0.22125877009633477</v>
      </c>
      <c r="G385" s="42">
        <f t="shared" si="168"/>
        <v>4283.1911133482872</v>
      </c>
      <c r="H385" s="43">
        <f t="shared" si="169"/>
        <v>4283.1911133482872</v>
      </c>
      <c r="I385" s="42">
        <f t="shared" si="170"/>
        <v>0</v>
      </c>
      <c r="J385" s="44">
        <f t="shared" si="171"/>
        <v>0</v>
      </c>
      <c r="K385" s="216">
        <f t="shared" si="172"/>
        <v>0.21019583159151803</v>
      </c>
      <c r="L385" s="42">
        <f t="shared" si="173"/>
        <v>4298.9303230779351</v>
      </c>
      <c r="M385" s="43">
        <f t="shared" si="174"/>
        <v>4083.9838069240386</v>
      </c>
      <c r="N385" s="42">
        <f t="shared" si="175"/>
        <v>0</v>
      </c>
      <c r="O385" s="44">
        <f t="shared" si="176"/>
        <v>0</v>
      </c>
      <c r="P385" s="37">
        <f t="shared" si="177"/>
        <v>0.22125877009633477</v>
      </c>
      <c r="Q385" s="42">
        <f t="shared" si="178"/>
        <v>4283.1911133482872</v>
      </c>
      <c r="R385" s="43">
        <f t="shared" si="179"/>
        <v>4283.1911133482872</v>
      </c>
      <c r="S385" s="42">
        <f t="shared" si="180"/>
        <v>0</v>
      </c>
      <c r="T385" s="44">
        <f t="shared" si="181"/>
        <v>0</v>
      </c>
      <c r="U385" s="37">
        <f t="shared" si="182"/>
        <v>0</v>
      </c>
      <c r="V385" s="42" t="e">
        <f t="shared" si="183"/>
        <v>#DIV/0!</v>
      </c>
      <c r="W385" s="43" t="e">
        <f t="shared" si="184"/>
        <v>#DIV/0!</v>
      </c>
      <c r="X385" s="42">
        <f t="shared" si="185"/>
        <v>0</v>
      </c>
      <c r="Y385" s="44">
        <f t="shared" si="186"/>
        <v>0</v>
      </c>
      <c r="Z385" s="42">
        <f t="shared" si="187"/>
        <v>65419.766900845447</v>
      </c>
      <c r="AA385" s="44">
        <f>IF(C385&lt;C$13,0,(IF(VLOOKUP(C$7,profiel!$A$3:$F$297,2,FALSE)&gt;4,VLOOKUP($C$7,profiel!$A$3:$F$297,3,FALSE),IF(B$9="flens loodrecht op gevel",(VLOOKUP(C$7,profiel!$A$3:$F$297,6,FALSE)-2*VLOOKUP(C$7,profiel!$A$3:$F$297,4,FALSE))/2,VLOOKUP(C$7,profiel!$A$3:$F$297,4,FALSE))))/1000*Z385*D$36)</f>
        <v>0</v>
      </c>
      <c r="AB385" s="42">
        <f t="shared" si="190"/>
        <v>65419.766900845447</v>
      </c>
      <c r="AC385" s="44">
        <f t="shared" si="188"/>
        <v>13083.953380169089</v>
      </c>
      <c r="AD385" s="41">
        <f t="shared" si="189"/>
        <v>1.0466808571252462</v>
      </c>
      <c r="AE385" s="41">
        <f t="shared" si="163"/>
        <v>346.38100604015494</v>
      </c>
      <c r="AF385" s="201">
        <f t="shared" si="164"/>
        <v>582.24702132915218</v>
      </c>
    </row>
    <row r="386" spans="1:32" ht="12" customHeight="1" x14ac:dyDescent="0.15">
      <c r="A386" s="202">
        <f t="shared" si="165"/>
        <v>346.38100604015494</v>
      </c>
      <c r="B386" s="54">
        <f t="shared" si="166"/>
        <v>1685</v>
      </c>
      <c r="C386" s="133">
        <f t="shared" si="160"/>
        <v>28.083333333333332</v>
      </c>
      <c r="D386" s="30">
        <f t="shared" si="161"/>
        <v>831.94625781809111</v>
      </c>
      <c r="E386" s="30">
        <f t="shared" si="162"/>
        <v>679.94329244423056</v>
      </c>
      <c r="F386" s="31">
        <f t="shared" si="167"/>
        <v>0.22109941078971682</v>
      </c>
      <c r="G386" s="30">
        <f t="shared" si="168"/>
        <v>4278.5208761587965</v>
      </c>
      <c r="H386" s="34">
        <f t="shared" si="169"/>
        <v>4278.5208761587965</v>
      </c>
      <c r="I386" s="33">
        <f t="shared" si="170"/>
        <v>0</v>
      </c>
      <c r="J386" s="35">
        <f t="shared" si="171"/>
        <v>0</v>
      </c>
      <c r="K386" s="60">
        <f t="shared" si="172"/>
        <v>0.21004444025023097</v>
      </c>
      <c r="L386" s="30">
        <f t="shared" si="173"/>
        <v>4294.2305003554438</v>
      </c>
      <c r="M386" s="34">
        <f t="shared" si="174"/>
        <v>4079.5189753376717</v>
      </c>
      <c r="N386" s="33">
        <f t="shared" si="175"/>
        <v>0</v>
      </c>
      <c r="O386" s="35">
        <f t="shared" si="176"/>
        <v>0</v>
      </c>
      <c r="P386" s="31">
        <f t="shared" si="177"/>
        <v>0.22109941078971682</v>
      </c>
      <c r="Q386" s="30">
        <f t="shared" si="178"/>
        <v>4278.5208761587965</v>
      </c>
      <c r="R386" s="34">
        <f t="shared" si="179"/>
        <v>4278.5208761587965</v>
      </c>
      <c r="S386" s="33">
        <f t="shared" si="180"/>
        <v>0</v>
      </c>
      <c r="T386" s="35">
        <f t="shared" si="181"/>
        <v>0</v>
      </c>
      <c r="U386" s="31">
        <f t="shared" si="182"/>
        <v>0</v>
      </c>
      <c r="V386" s="30" t="e">
        <f t="shared" si="183"/>
        <v>#DIV/0!</v>
      </c>
      <c r="W386" s="34" t="e">
        <f t="shared" si="184"/>
        <v>#DIV/0!</v>
      </c>
      <c r="X386" s="33">
        <f t="shared" si="185"/>
        <v>0</v>
      </c>
      <c r="Y386" s="35">
        <f t="shared" si="186"/>
        <v>0</v>
      </c>
      <c r="Z386" s="30">
        <f t="shared" si="187"/>
        <v>65460.180760212672</v>
      </c>
      <c r="AA386" s="35">
        <f>IF(C386&lt;C$13,0,(IF(VLOOKUP(C$7,profiel!$A$3:$F$297,2,FALSE)&gt;4,VLOOKUP($C$7,profiel!$A$3:$F$297,3,FALSE),IF(B$9="flens loodrecht op gevel",(VLOOKUP(C$7,profiel!$A$3:$F$297,6,FALSE)-2*VLOOKUP(C$7,profiel!$A$3:$F$297,4,FALSE))/2,VLOOKUP(C$7,profiel!$A$3:$F$297,4,FALSE))))/1000*Z386*D$36)</f>
        <v>0</v>
      </c>
      <c r="AB386" s="30">
        <f t="shared" si="190"/>
        <v>65460.180760212672</v>
      </c>
      <c r="AC386" s="35">
        <f t="shared" si="188"/>
        <v>13092.036152042536</v>
      </c>
      <c r="AD386" s="32">
        <f t="shared" si="189"/>
        <v>1.0456944137035535</v>
      </c>
      <c r="AE386" s="32">
        <f t="shared" si="163"/>
        <v>347.42670045385847</v>
      </c>
      <c r="AF386" s="204">
        <f t="shared" si="164"/>
        <v>582.66733316929833</v>
      </c>
    </row>
    <row r="387" spans="1:32" ht="12" customHeight="1" x14ac:dyDescent="0.15">
      <c r="A387" s="199">
        <f t="shared" si="165"/>
        <v>347.42670045385847</v>
      </c>
      <c r="B387" s="38">
        <f t="shared" si="166"/>
        <v>1690</v>
      </c>
      <c r="C387" s="200">
        <f t="shared" si="160"/>
        <v>28.166666666666668</v>
      </c>
      <c r="D387" s="36">
        <f t="shared" si="161"/>
        <v>832.38823924848953</v>
      </c>
      <c r="E387" s="36">
        <f t="shared" si="162"/>
        <v>679.94478466106671</v>
      </c>
      <c r="F387" s="37">
        <f t="shared" si="167"/>
        <v>0.22093991892375139</v>
      </c>
      <c r="G387" s="42">
        <f t="shared" si="168"/>
        <v>4273.8430206483708</v>
      </c>
      <c r="H387" s="43">
        <f t="shared" si="169"/>
        <v>4273.8430206483717</v>
      </c>
      <c r="I387" s="42">
        <f t="shared" si="170"/>
        <v>0</v>
      </c>
      <c r="J387" s="44">
        <f t="shared" si="171"/>
        <v>0</v>
      </c>
      <c r="K387" s="216">
        <f t="shared" si="172"/>
        <v>0.20989292297756382</v>
      </c>
      <c r="L387" s="42">
        <f t="shared" si="173"/>
        <v>4289.5230660181724</v>
      </c>
      <c r="M387" s="43">
        <f t="shared" si="174"/>
        <v>4075.0469127172637</v>
      </c>
      <c r="N387" s="42">
        <f t="shared" si="175"/>
        <v>0</v>
      </c>
      <c r="O387" s="44">
        <f t="shared" si="176"/>
        <v>0</v>
      </c>
      <c r="P387" s="37">
        <f t="shared" si="177"/>
        <v>0.22093991892375139</v>
      </c>
      <c r="Q387" s="42">
        <f t="shared" si="178"/>
        <v>4273.8430206483708</v>
      </c>
      <c r="R387" s="43">
        <f t="shared" si="179"/>
        <v>4273.8430206483717</v>
      </c>
      <c r="S387" s="42">
        <f t="shared" si="180"/>
        <v>0</v>
      </c>
      <c r="T387" s="44">
        <f t="shared" si="181"/>
        <v>0</v>
      </c>
      <c r="U387" s="37">
        <f t="shared" si="182"/>
        <v>0</v>
      </c>
      <c r="V387" s="42" t="e">
        <f t="shared" si="183"/>
        <v>#DIV/0!</v>
      </c>
      <c r="W387" s="43" t="e">
        <f t="shared" si="184"/>
        <v>#DIV/0!</v>
      </c>
      <c r="X387" s="42">
        <f t="shared" si="185"/>
        <v>0</v>
      </c>
      <c r="Y387" s="44">
        <f t="shared" si="186"/>
        <v>0</v>
      </c>
      <c r="Z387" s="42">
        <f t="shared" si="187"/>
        <v>65500.257686080935</v>
      </c>
      <c r="AA387" s="44">
        <f>IF(C387&lt;C$13,0,(IF(VLOOKUP(C$7,profiel!$A$3:$F$297,2,FALSE)&gt;4,VLOOKUP($C$7,profiel!$A$3:$F$297,3,FALSE),IF(B$9="flens loodrecht op gevel",(VLOOKUP(C$7,profiel!$A$3:$F$297,6,FALSE)-2*VLOOKUP(C$7,profiel!$A$3:$F$297,4,FALSE))/2,VLOOKUP(C$7,profiel!$A$3:$F$297,4,FALSE))))/1000*Z387*D$36)</f>
        <v>0</v>
      </c>
      <c r="AB387" s="42">
        <f t="shared" si="190"/>
        <v>65500.257686080935</v>
      </c>
      <c r="AC387" s="44">
        <f t="shared" si="188"/>
        <v>13100.051537216186</v>
      </c>
      <c r="AD387" s="41">
        <f t="shared" si="189"/>
        <v>1.0447040294091046</v>
      </c>
      <c r="AE387" s="41">
        <f t="shared" si="163"/>
        <v>348.47140448326758</v>
      </c>
      <c r="AF387" s="201">
        <f t="shared" si="164"/>
        <v>583.08860934363634</v>
      </c>
    </row>
    <row r="388" spans="1:32" ht="12" customHeight="1" x14ac:dyDescent="0.15">
      <c r="A388" s="202">
        <f t="shared" si="165"/>
        <v>348.47140448326758</v>
      </c>
      <c r="B388" s="54">
        <f t="shared" si="166"/>
        <v>1695</v>
      </c>
      <c r="C388" s="133">
        <f t="shared" si="160"/>
        <v>28.25</v>
      </c>
      <c r="D388" s="30">
        <f t="shared" si="161"/>
        <v>832.82892073162725</v>
      </c>
      <c r="E388" s="30">
        <f t="shared" si="162"/>
        <v>679.94623761133494</v>
      </c>
      <c r="F388" s="31">
        <f t="shared" si="167"/>
        <v>0.22078029185796547</v>
      </c>
      <c r="G388" s="30">
        <f t="shared" si="168"/>
        <v>4269.1576954932771</v>
      </c>
      <c r="H388" s="34">
        <f t="shared" si="169"/>
        <v>4269.1576954932771</v>
      </c>
      <c r="I388" s="33">
        <f t="shared" si="170"/>
        <v>0</v>
      </c>
      <c r="J388" s="35">
        <f t="shared" si="171"/>
        <v>0</v>
      </c>
      <c r="K388" s="60">
        <f t="shared" si="172"/>
        <v>0.20974127726506719</v>
      </c>
      <c r="L388" s="30">
        <f t="shared" si="173"/>
        <v>4284.8081689788096</v>
      </c>
      <c r="M388" s="34">
        <f t="shared" si="174"/>
        <v>4070.5677605298688</v>
      </c>
      <c r="N388" s="33">
        <f t="shared" si="175"/>
        <v>0</v>
      </c>
      <c r="O388" s="35">
        <f t="shared" si="176"/>
        <v>0</v>
      </c>
      <c r="P388" s="31">
        <f t="shared" si="177"/>
        <v>0.22078029185796547</v>
      </c>
      <c r="Q388" s="30">
        <f t="shared" si="178"/>
        <v>4269.1576954932771</v>
      </c>
      <c r="R388" s="34">
        <f t="shared" si="179"/>
        <v>4269.1576954932771</v>
      </c>
      <c r="S388" s="33">
        <f t="shared" si="180"/>
        <v>0</v>
      </c>
      <c r="T388" s="35">
        <f t="shared" si="181"/>
        <v>0</v>
      </c>
      <c r="U388" s="31">
        <f t="shared" si="182"/>
        <v>0</v>
      </c>
      <c r="V388" s="30" t="e">
        <f t="shared" si="183"/>
        <v>#DIV/0!</v>
      </c>
      <c r="W388" s="34" t="e">
        <f t="shared" si="184"/>
        <v>#DIV/0!</v>
      </c>
      <c r="X388" s="33">
        <f t="shared" si="185"/>
        <v>0</v>
      </c>
      <c r="Y388" s="35">
        <f t="shared" si="186"/>
        <v>0</v>
      </c>
      <c r="Z388" s="30">
        <f t="shared" si="187"/>
        <v>65539.998744268203</v>
      </c>
      <c r="AA388" s="35">
        <f>IF(C388&lt;C$13,0,(IF(VLOOKUP(C$7,profiel!$A$3:$F$297,2,FALSE)&gt;4,VLOOKUP($C$7,profiel!$A$3:$F$297,3,FALSE),IF(B$9="flens loodrecht op gevel",(VLOOKUP(C$7,profiel!$A$3:$F$297,6,FALSE)-2*VLOOKUP(C$7,profiel!$A$3:$F$297,4,FALSE))/2,VLOOKUP(C$7,profiel!$A$3:$F$297,4,FALSE))))/1000*Z388*D$36)</f>
        <v>0</v>
      </c>
      <c r="AB388" s="30">
        <f t="shared" si="190"/>
        <v>65539.998744268203</v>
      </c>
      <c r="AC388" s="35">
        <f t="shared" si="188"/>
        <v>13107.999748853639</v>
      </c>
      <c r="AD388" s="32">
        <f t="shared" si="189"/>
        <v>1.0437097265479454</v>
      </c>
      <c r="AE388" s="32">
        <f t="shared" si="163"/>
        <v>349.51511420981552</v>
      </c>
      <c r="AF388" s="204">
        <f t="shared" si="164"/>
        <v>583.5108595571869</v>
      </c>
    </row>
    <row r="389" spans="1:32" ht="12" customHeight="1" x14ac:dyDescent="0.15">
      <c r="A389" s="199">
        <f t="shared" si="165"/>
        <v>349.51511420981552</v>
      </c>
      <c r="B389" s="38">
        <f t="shared" si="166"/>
        <v>1700</v>
      </c>
      <c r="C389" s="200">
        <f t="shared" si="160"/>
        <v>28.333333333333332</v>
      </c>
      <c r="D389" s="36">
        <f t="shared" si="161"/>
        <v>833.26830989184521</v>
      </c>
      <c r="E389" s="36">
        <f t="shared" si="162"/>
        <v>679.94765232830559</v>
      </c>
      <c r="F389" s="37">
        <f t="shared" si="167"/>
        <v>0.22062052700722123</v>
      </c>
      <c r="G389" s="42">
        <f t="shared" si="168"/>
        <v>4264.465048012672</v>
      </c>
      <c r="H389" s="43">
        <f t="shared" si="169"/>
        <v>4264.465048012672</v>
      </c>
      <c r="I389" s="42">
        <f t="shared" si="170"/>
        <v>0</v>
      </c>
      <c r="J389" s="44">
        <f t="shared" si="171"/>
        <v>0</v>
      </c>
      <c r="K389" s="216">
        <f t="shared" si="172"/>
        <v>0.20958950065686019</v>
      </c>
      <c r="L389" s="42">
        <f t="shared" si="173"/>
        <v>4280.0859567935713</v>
      </c>
      <c r="M389" s="43">
        <f t="shared" si="174"/>
        <v>4066.0816589538927</v>
      </c>
      <c r="N389" s="42">
        <f t="shared" si="175"/>
        <v>0</v>
      </c>
      <c r="O389" s="44">
        <f t="shared" si="176"/>
        <v>0</v>
      </c>
      <c r="P389" s="37">
        <f t="shared" si="177"/>
        <v>0.22062052700722123</v>
      </c>
      <c r="Q389" s="42">
        <f t="shared" si="178"/>
        <v>4264.465048012672</v>
      </c>
      <c r="R389" s="43">
        <f t="shared" si="179"/>
        <v>4264.465048012672</v>
      </c>
      <c r="S389" s="42">
        <f t="shared" si="180"/>
        <v>0</v>
      </c>
      <c r="T389" s="44">
        <f t="shared" si="181"/>
        <v>0</v>
      </c>
      <c r="U389" s="37">
        <f t="shared" si="182"/>
        <v>0</v>
      </c>
      <c r="V389" s="42" t="e">
        <f t="shared" si="183"/>
        <v>#DIV/0!</v>
      </c>
      <c r="W389" s="43" t="e">
        <f t="shared" si="184"/>
        <v>#DIV/0!</v>
      </c>
      <c r="X389" s="42">
        <f t="shared" si="185"/>
        <v>0</v>
      </c>
      <c r="Y389" s="44">
        <f t="shared" si="186"/>
        <v>0</v>
      </c>
      <c r="Z389" s="42">
        <f t="shared" si="187"/>
        <v>65579.40499741341</v>
      </c>
      <c r="AA389" s="44">
        <f>IF(C389&lt;C$13,0,(IF(VLOOKUP(C$7,profiel!$A$3:$F$297,2,FALSE)&gt;4,VLOOKUP($C$7,profiel!$A$3:$F$297,3,FALSE),IF(B$9="flens loodrecht op gevel",(VLOOKUP(C$7,profiel!$A$3:$F$297,6,FALSE)-2*VLOOKUP(C$7,profiel!$A$3:$F$297,4,FALSE))/2,VLOOKUP(C$7,profiel!$A$3:$F$297,4,FALSE))))/1000*Z389*D$36)</f>
        <v>0</v>
      </c>
      <c r="AB389" s="42">
        <f t="shared" si="190"/>
        <v>65579.40499741341</v>
      </c>
      <c r="AC389" s="44">
        <f t="shared" si="188"/>
        <v>13115.880999482681</v>
      </c>
      <c r="AD389" s="41">
        <f t="shared" si="189"/>
        <v>1.0427115274477086</v>
      </c>
      <c r="AE389" s="41">
        <f t="shared" si="163"/>
        <v>350.55782573726322</v>
      </c>
      <c r="AF389" s="201">
        <f t="shared" si="164"/>
        <v>583.93409342049574</v>
      </c>
    </row>
    <row r="390" spans="1:32" ht="12" customHeight="1" x14ac:dyDescent="0.15">
      <c r="A390" s="202">
        <f t="shared" si="165"/>
        <v>350.55782573726322</v>
      </c>
      <c r="B390" s="54">
        <f t="shared" si="166"/>
        <v>1705</v>
      </c>
      <c r="C390" s="133">
        <f t="shared" si="160"/>
        <v>28.416666666666668</v>
      </c>
      <c r="D390" s="30">
        <f t="shared" si="161"/>
        <v>833.70641428660338</v>
      </c>
      <c r="E390" s="30">
        <f t="shared" si="162"/>
        <v>679.94902981805933</v>
      </c>
      <c r="F390" s="31">
        <f t="shared" si="167"/>
        <v>0.22046062184151399</v>
      </c>
      <c r="G390" s="30">
        <f t="shared" si="168"/>
        <v>4259.7652241847063</v>
      </c>
      <c r="H390" s="34">
        <f t="shared" si="169"/>
        <v>4259.7652241847063</v>
      </c>
      <c r="I390" s="33">
        <f t="shared" si="170"/>
        <v>0</v>
      </c>
      <c r="J390" s="35">
        <f t="shared" si="171"/>
        <v>0</v>
      </c>
      <c r="K390" s="60">
        <f t="shared" si="172"/>
        <v>0.2094375907494383</v>
      </c>
      <c r="L390" s="30">
        <f t="shared" si="173"/>
        <v>4275.3565756782937</v>
      </c>
      <c r="M390" s="34">
        <f t="shared" si="174"/>
        <v>4061.5887468943788</v>
      </c>
      <c r="N390" s="33">
        <f t="shared" si="175"/>
        <v>0</v>
      </c>
      <c r="O390" s="35">
        <f t="shared" si="176"/>
        <v>0</v>
      </c>
      <c r="P390" s="31">
        <f t="shared" si="177"/>
        <v>0.22046062184151399</v>
      </c>
      <c r="Q390" s="30">
        <f t="shared" si="178"/>
        <v>4259.7652241847063</v>
      </c>
      <c r="R390" s="34">
        <f t="shared" si="179"/>
        <v>4259.7652241847063</v>
      </c>
      <c r="S390" s="33">
        <f t="shared" si="180"/>
        <v>0</v>
      </c>
      <c r="T390" s="35">
        <f t="shared" si="181"/>
        <v>0</v>
      </c>
      <c r="U390" s="31">
        <f t="shared" si="182"/>
        <v>0</v>
      </c>
      <c r="V390" s="30" t="e">
        <f t="shared" si="183"/>
        <v>#DIV/0!</v>
      </c>
      <c r="W390" s="34" t="e">
        <f t="shared" si="184"/>
        <v>#DIV/0!</v>
      </c>
      <c r="X390" s="33">
        <f t="shared" si="185"/>
        <v>0</v>
      </c>
      <c r="Y390" s="35">
        <f t="shared" si="186"/>
        <v>0</v>
      </c>
      <c r="Z390" s="30">
        <f t="shared" si="187"/>
        <v>65618.477505045099</v>
      </c>
      <c r="AA390" s="35">
        <f>IF(C390&lt;C$13,0,(IF(VLOOKUP(C$7,profiel!$A$3:$F$297,2,FALSE)&gt;4,VLOOKUP($C$7,profiel!$A$3:$F$297,3,FALSE),IF(B$9="flens loodrecht op gevel",(VLOOKUP(C$7,profiel!$A$3:$F$297,6,FALSE)-2*VLOOKUP(C$7,profiel!$A$3:$F$297,4,FALSE))/2,VLOOKUP(C$7,profiel!$A$3:$F$297,4,FALSE))))/1000*Z390*D$36)</f>
        <v>0</v>
      </c>
      <c r="AB390" s="30">
        <f t="shared" si="190"/>
        <v>65618.477505045099</v>
      </c>
      <c r="AC390" s="35">
        <f t="shared" si="188"/>
        <v>13123.695501009022</v>
      </c>
      <c r="AD390" s="32">
        <f t="shared" si="189"/>
        <v>1.041709454459778</v>
      </c>
      <c r="AE390" s="32">
        <f t="shared" si="163"/>
        <v>351.59953519172302</v>
      </c>
      <c r="AF390" s="204">
        <f t="shared" si="164"/>
        <v>584.35832044948188</v>
      </c>
    </row>
    <row r="391" spans="1:32" ht="12" customHeight="1" x14ac:dyDescent="0.15">
      <c r="A391" s="199">
        <f t="shared" si="165"/>
        <v>351.59953519172302</v>
      </c>
      <c r="B391" s="38">
        <f t="shared" si="166"/>
        <v>1710</v>
      </c>
      <c r="C391" s="200">
        <f t="shared" si="160"/>
        <v>28.5</v>
      </c>
      <c r="D391" s="36">
        <f t="shared" si="161"/>
        <v>834.14324140726137</v>
      </c>
      <c r="E391" s="36">
        <f t="shared" si="162"/>
        <v>679.95037106020243</v>
      </c>
      <c r="F391" s="37">
        <f t="shared" si="167"/>
        <v>0.22030057388576602</v>
      </c>
      <c r="G391" s="42">
        <f t="shared" si="168"/>
        <v>4255.0583686593563</v>
      </c>
      <c r="H391" s="43">
        <f t="shared" si="169"/>
        <v>4255.0583686593563</v>
      </c>
      <c r="I391" s="42">
        <f t="shared" si="170"/>
        <v>0</v>
      </c>
      <c r="J391" s="44">
        <f t="shared" si="171"/>
        <v>0</v>
      </c>
      <c r="K391" s="216">
        <f t="shared" si="172"/>
        <v>0.20928554519147771</v>
      </c>
      <c r="L391" s="42">
        <f t="shared" si="173"/>
        <v>4270.6201705212679</v>
      </c>
      <c r="M391" s="43">
        <f t="shared" si="174"/>
        <v>4057.0891619952044</v>
      </c>
      <c r="N391" s="42">
        <f t="shared" si="175"/>
        <v>0</v>
      </c>
      <c r="O391" s="44">
        <f t="shared" si="176"/>
        <v>0</v>
      </c>
      <c r="P391" s="37">
        <f t="shared" si="177"/>
        <v>0.22030057388576602</v>
      </c>
      <c r="Q391" s="42">
        <f t="shared" si="178"/>
        <v>4255.0583686593563</v>
      </c>
      <c r="R391" s="43">
        <f t="shared" si="179"/>
        <v>4255.0583686593563</v>
      </c>
      <c r="S391" s="42">
        <f t="shared" si="180"/>
        <v>0</v>
      </c>
      <c r="T391" s="44">
        <f t="shared" si="181"/>
        <v>0</v>
      </c>
      <c r="U391" s="37">
        <f t="shared" si="182"/>
        <v>0</v>
      </c>
      <c r="V391" s="42" t="e">
        <f t="shared" si="183"/>
        <v>#DIV/0!</v>
      </c>
      <c r="W391" s="43" t="e">
        <f t="shared" si="184"/>
        <v>#DIV/0!</v>
      </c>
      <c r="X391" s="42">
        <f t="shared" si="185"/>
        <v>0</v>
      </c>
      <c r="Y391" s="44">
        <f t="shared" si="186"/>
        <v>0</v>
      </c>
      <c r="Z391" s="42">
        <f t="shared" si="187"/>
        <v>65657.217323649151</v>
      </c>
      <c r="AA391" s="44">
        <f>IF(C391&lt;C$13,0,(IF(VLOOKUP(C$7,profiel!$A$3:$F$297,2,FALSE)&gt;4,VLOOKUP($C$7,profiel!$A$3:$F$297,3,FALSE),IF(B$9="flens loodrecht op gevel",(VLOOKUP(C$7,profiel!$A$3:$F$297,6,FALSE)-2*VLOOKUP(C$7,profiel!$A$3:$F$297,4,FALSE))/2,VLOOKUP(C$7,profiel!$A$3:$F$297,4,FALSE))))/1000*Z391*D$36)</f>
        <v>0</v>
      </c>
      <c r="AB391" s="42">
        <f t="shared" si="190"/>
        <v>65657.217323649151</v>
      </c>
      <c r="AC391" s="44">
        <f t="shared" si="188"/>
        <v>13131.443464729829</v>
      </c>
      <c r="AD391" s="41">
        <f t="shared" si="189"/>
        <v>1.0407035299610135</v>
      </c>
      <c r="AE391" s="41">
        <f t="shared" si="163"/>
        <v>352.64023872168406</v>
      </c>
      <c r="AF391" s="201">
        <f t="shared" si="164"/>
        <v>584.78355006529432</v>
      </c>
    </row>
    <row r="392" spans="1:32" ht="12" customHeight="1" x14ac:dyDescent="0.15">
      <c r="A392" s="202">
        <f t="shared" si="165"/>
        <v>352.64023872168406</v>
      </c>
      <c r="B392" s="54">
        <f t="shared" si="166"/>
        <v>1715</v>
      </c>
      <c r="C392" s="133">
        <f t="shared" si="160"/>
        <v>28.583333333333332</v>
      </c>
      <c r="D392" s="30">
        <f t="shared" si="161"/>
        <v>834.57879867984741</v>
      </c>
      <c r="E392" s="30">
        <f t="shared" si="162"/>
        <v>679.95167700856359</v>
      </c>
      <c r="F392" s="31">
        <f t="shared" si="167"/>
        <v>0.22014038071961717</v>
      </c>
      <c r="G392" s="30">
        <f t="shared" si="168"/>
        <v>4250.3446247723041</v>
      </c>
      <c r="H392" s="34">
        <f t="shared" si="169"/>
        <v>4250.3446247723041</v>
      </c>
      <c r="I392" s="33">
        <f t="shared" si="170"/>
        <v>0</v>
      </c>
      <c r="J392" s="35">
        <f t="shared" si="171"/>
        <v>0</v>
      </c>
      <c r="K392" s="60">
        <f t="shared" si="172"/>
        <v>0.20913336168363633</v>
      </c>
      <c r="L392" s="30">
        <f t="shared" si="173"/>
        <v>4265.8768848971185</v>
      </c>
      <c r="M392" s="34">
        <f t="shared" si="174"/>
        <v>4052.5830406522623</v>
      </c>
      <c r="N392" s="33">
        <f t="shared" si="175"/>
        <v>0</v>
      </c>
      <c r="O392" s="35">
        <f t="shared" si="176"/>
        <v>0</v>
      </c>
      <c r="P392" s="31">
        <f t="shared" si="177"/>
        <v>0.22014038071961717</v>
      </c>
      <c r="Q392" s="30">
        <f t="shared" si="178"/>
        <v>4250.3446247723041</v>
      </c>
      <c r="R392" s="34">
        <f t="shared" si="179"/>
        <v>4250.3446247723041</v>
      </c>
      <c r="S392" s="33">
        <f t="shared" si="180"/>
        <v>0</v>
      </c>
      <c r="T392" s="35">
        <f t="shared" si="181"/>
        <v>0</v>
      </c>
      <c r="U392" s="31">
        <f t="shared" si="182"/>
        <v>0</v>
      </c>
      <c r="V392" s="30" t="e">
        <f t="shared" si="183"/>
        <v>#DIV/0!</v>
      </c>
      <c r="W392" s="34" t="e">
        <f t="shared" si="184"/>
        <v>#DIV/0!</v>
      </c>
      <c r="X392" s="33">
        <f t="shared" si="185"/>
        <v>0</v>
      </c>
      <c r="Y392" s="35">
        <f t="shared" si="186"/>
        <v>0</v>
      </c>
      <c r="Z392" s="30">
        <f t="shared" si="187"/>
        <v>65695.625506735058</v>
      </c>
      <c r="AA392" s="35">
        <f>IF(C392&lt;C$13,0,(IF(VLOOKUP(C$7,profiel!$A$3:$F$297,2,FALSE)&gt;4,VLOOKUP($C$7,profiel!$A$3:$F$297,3,FALSE),IF(B$9="flens loodrecht op gevel",(VLOOKUP(C$7,profiel!$A$3:$F$297,6,FALSE)-2*VLOOKUP(C$7,profiel!$A$3:$F$297,4,FALSE))/2,VLOOKUP(C$7,profiel!$A$3:$F$297,4,FALSE))))/1000*Z392*D$36)</f>
        <v>0</v>
      </c>
      <c r="AB392" s="30">
        <f t="shared" si="190"/>
        <v>65695.625506735058</v>
      </c>
      <c r="AC392" s="35">
        <f t="shared" si="188"/>
        <v>13139.12510134701</v>
      </c>
      <c r="AD392" s="32">
        <f t="shared" si="189"/>
        <v>1.0396937763555458</v>
      </c>
      <c r="AE392" s="32">
        <f t="shared" si="163"/>
        <v>353.67993249803959</v>
      </c>
      <c r="AF392" s="204">
        <f t="shared" si="164"/>
        <v>585.2097915941772</v>
      </c>
    </row>
    <row r="393" spans="1:32" ht="12" customHeight="1" x14ac:dyDescent="0.15">
      <c r="A393" s="199">
        <f t="shared" si="165"/>
        <v>353.67993249803959</v>
      </c>
      <c r="B393" s="38">
        <f t="shared" si="166"/>
        <v>1720</v>
      </c>
      <c r="C393" s="200">
        <f t="shared" si="160"/>
        <v>28.666666666666668</v>
      </c>
      <c r="D393" s="36">
        <f t="shared" si="161"/>
        <v>835.0130934658149</v>
      </c>
      <c r="E393" s="36">
        <f t="shared" si="162"/>
        <v>679.9529485918722</v>
      </c>
      <c r="F393" s="37">
        <f t="shared" si="167"/>
        <v>0.21998003997721238</v>
      </c>
      <c r="G393" s="42">
        <f t="shared" si="168"/>
        <v>4245.6241345591598</v>
      </c>
      <c r="H393" s="43">
        <f t="shared" si="169"/>
        <v>4245.6241345591598</v>
      </c>
      <c r="I393" s="42">
        <f t="shared" si="170"/>
        <v>0</v>
      </c>
      <c r="J393" s="44">
        <f t="shared" si="171"/>
        <v>0</v>
      </c>
      <c r="K393" s="216">
        <f t="shared" si="172"/>
        <v>0.20898103797835174</v>
      </c>
      <c r="L393" s="42">
        <f t="shared" si="173"/>
        <v>4261.1268610810093</v>
      </c>
      <c r="M393" s="43">
        <f t="shared" si="174"/>
        <v>4048.0705180269588</v>
      </c>
      <c r="N393" s="42">
        <f t="shared" si="175"/>
        <v>0</v>
      </c>
      <c r="O393" s="44">
        <f t="shared" si="176"/>
        <v>0</v>
      </c>
      <c r="P393" s="37">
        <f t="shared" si="177"/>
        <v>0.21998003997721238</v>
      </c>
      <c r="Q393" s="42">
        <f t="shared" si="178"/>
        <v>4245.6241345591598</v>
      </c>
      <c r="R393" s="43">
        <f t="shared" si="179"/>
        <v>4245.6241345591598</v>
      </c>
      <c r="S393" s="42">
        <f t="shared" si="180"/>
        <v>0</v>
      </c>
      <c r="T393" s="44">
        <f t="shared" si="181"/>
        <v>0</v>
      </c>
      <c r="U393" s="37">
        <f t="shared" si="182"/>
        <v>0</v>
      </c>
      <c r="V393" s="42" t="e">
        <f t="shared" si="183"/>
        <v>#DIV/0!</v>
      </c>
      <c r="W393" s="43" t="e">
        <f t="shared" si="184"/>
        <v>#DIV/0!</v>
      </c>
      <c r="X393" s="42">
        <f t="shared" si="185"/>
        <v>0</v>
      </c>
      <c r="Y393" s="44">
        <f t="shared" si="186"/>
        <v>0</v>
      </c>
      <c r="Z393" s="42">
        <f t="shared" si="187"/>
        <v>65733.703104901186</v>
      </c>
      <c r="AA393" s="44">
        <f>IF(C393&lt;C$13,0,(IF(VLOOKUP(C$7,profiel!$A$3:$F$297,2,FALSE)&gt;4,VLOOKUP($C$7,profiel!$A$3:$F$297,3,FALSE),IF(B$9="flens loodrecht op gevel",(VLOOKUP(C$7,profiel!$A$3:$F$297,6,FALSE)-2*VLOOKUP(C$7,profiel!$A$3:$F$297,4,FALSE))/2,VLOOKUP(C$7,profiel!$A$3:$F$297,4,FALSE))))/1000*Z393*D$36)</f>
        <v>0</v>
      </c>
      <c r="AB393" s="42">
        <f t="shared" si="190"/>
        <v>65733.703104901186</v>
      </c>
      <c r="AC393" s="44">
        <f t="shared" si="188"/>
        <v>13146.740620980238</v>
      </c>
      <c r="AD393" s="41">
        <f t="shared" si="189"/>
        <v>1.0386802160765631</v>
      </c>
      <c r="AE393" s="41">
        <f t="shared" si="163"/>
        <v>354.71861271411615</v>
      </c>
      <c r="AF393" s="201">
        <f t="shared" si="164"/>
        <v>585.63705426734498</v>
      </c>
    </row>
    <row r="394" spans="1:32" ht="12" customHeight="1" x14ac:dyDescent="0.15">
      <c r="A394" s="202">
        <f t="shared" si="165"/>
        <v>354.71861271411615</v>
      </c>
      <c r="B394" s="54">
        <f t="shared" si="166"/>
        <v>1725</v>
      </c>
      <c r="C394" s="133">
        <f t="shared" si="160"/>
        <v>28.75</v>
      </c>
      <c r="D394" s="30">
        <f t="shared" si="161"/>
        <v>835.44613306278984</v>
      </c>
      <c r="E394" s="30">
        <f t="shared" si="162"/>
        <v>679.95418671441894</v>
      </c>
      <c r="F394" s="31">
        <f t="shared" si="167"/>
        <v>0.21981954934698439</v>
      </c>
      <c r="G394" s="30">
        <f t="shared" si="168"/>
        <v>4240.8970387677964</v>
      </c>
      <c r="H394" s="34">
        <f t="shared" si="169"/>
        <v>4240.8970387677964</v>
      </c>
      <c r="I394" s="33">
        <f t="shared" si="170"/>
        <v>0</v>
      </c>
      <c r="J394" s="35">
        <f t="shared" si="171"/>
        <v>0</v>
      </c>
      <c r="K394" s="60">
        <f t="shared" si="172"/>
        <v>0.20882857187963516</v>
      </c>
      <c r="L394" s="30">
        <f t="shared" si="173"/>
        <v>4256.3702400609855</v>
      </c>
      <c r="M394" s="34">
        <f t="shared" si="174"/>
        <v>4043.5517280579365</v>
      </c>
      <c r="N394" s="33">
        <f t="shared" si="175"/>
        <v>0</v>
      </c>
      <c r="O394" s="35">
        <f t="shared" si="176"/>
        <v>0</v>
      </c>
      <c r="P394" s="31">
        <f t="shared" si="177"/>
        <v>0.21981954934698439</v>
      </c>
      <c r="Q394" s="30">
        <f t="shared" si="178"/>
        <v>4240.8970387677964</v>
      </c>
      <c r="R394" s="34">
        <f t="shared" si="179"/>
        <v>4240.8970387677964</v>
      </c>
      <c r="S394" s="33">
        <f t="shared" si="180"/>
        <v>0</v>
      </c>
      <c r="T394" s="35">
        <f t="shared" si="181"/>
        <v>0</v>
      </c>
      <c r="U394" s="31">
        <f t="shared" si="182"/>
        <v>0</v>
      </c>
      <c r="V394" s="30" t="e">
        <f t="shared" si="183"/>
        <v>#DIV/0!</v>
      </c>
      <c r="W394" s="34" t="e">
        <f t="shared" si="184"/>
        <v>#DIV/0!</v>
      </c>
      <c r="X394" s="33">
        <f t="shared" si="185"/>
        <v>0</v>
      </c>
      <c r="Y394" s="35">
        <f t="shared" si="186"/>
        <v>0</v>
      </c>
      <c r="Z394" s="30">
        <f t="shared" si="187"/>
        <v>65771.451165897641</v>
      </c>
      <c r="AA394" s="35">
        <f>IF(C394&lt;C$13,0,(IF(VLOOKUP(C$7,profiel!$A$3:$F$297,2,FALSE)&gt;4,VLOOKUP($C$7,profiel!$A$3:$F$297,3,FALSE),IF(B$9="flens loodrecht op gevel",(VLOOKUP(C$7,profiel!$A$3:$F$297,6,FALSE)-2*VLOOKUP(C$7,profiel!$A$3:$F$297,4,FALSE))/2,VLOOKUP(C$7,profiel!$A$3:$F$297,4,FALSE))))/1000*Z394*D$36)</f>
        <v>0</v>
      </c>
      <c r="AB394" s="30">
        <f t="shared" si="190"/>
        <v>65771.451165897641</v>
      </c>
      <c r="AC394" s="35">
        <f t="shared" si="188"/>
        <v>13154.290233179529</v>
      </c>
      <c r="AD394" s="32">
        <f t="shared" si="189"/>
        <v>1.0376628715878076</v>
      </c>
      <c r="AE394" s="32">
        <f t="shared" si="163"/>
        <v>355.75627558570397</v>
      </c>
      <c r="AF394" s="204">
        <f t="shared" si="164"/>
        <v>586.06534722086406</v>
      </c>
    </row>
    <row r="395" spans="1:32" ht="12" customHeight="1" x14ac:dyDescent="0.15">
      <c r="A395" s="199">
        <f t="shared" si="165"/>
        <v>355.75627558570397</v>
      </c>
      <c r="B395" s="38">
        <f t="shared" si="166"/>
        <v>1730</v>
      </c>
      <c r="C395" s="200">
        <f t="shared" si="160"/>
        <v>28.833333333333332</v>
      </c>
      <c r="D395" s="36">
        <f t="shared" si="161"/>
        <v>835.87792470530576</v>
      </c>
      <c r="E395" s="36">
        <f t="shared" si="162"/>
        <v>679.95539225669881</v>
      </c>
      <c r="F395" s="37">
        <f t="shared" si="167"/>
        <v>0.21965890657143469</v>
      </c>
      <c r="G395" s="42">
        <f t="shared" si="168"/>
        <v>4236.1634768723507</v>
      </c>
      <c r="H395" s="43">
        <f t="shared" si="169"/>
        <v>4236.1634768723507</v>
      </c>
      <c r="I395" s="42">
        <f t="shared" si="170"/>
        <v>0</v>
      </c>
      <c r="J395" s="44">
        <f t="shared" si="171"/>
        <v>0</v>
      </c>
      <c r="K395" s="216">
        <f t="shared" si="172"/>
        <v>0.20867596124286297</v>
      </c>
      <c r="L395" s="42">
        <f t="shared" si="173"/>
        <v>4251.6071615519704</v>
      </c>
      <c r="M395" s="43">
        <f t="shared" si="174"/>
        <v>4039.0268034743717</v>
      </c>
      <c r="N395" s="42">
        <f t="shared" si="175"/>
        <v>0</v>
      </c>
      <c r="O395" s="44">
        <f t="shared" si="176"/>
        <v>0</v>
      </c>
      <c r="P395" s="37">
        <f t="shared" si="177"/>
        <v>0.21965890657143469</v>
      </c>
      <c r="Q395" s="42">
        <f t="shared" si="178"/>
        <v>4236.1634768723507</v>
      </c>
      <c r="R395" s="43">
        <f t="shared" si="179"/>
        <v>4236.1634768723507</v>
      </c>
      <c r="S395" s="42">
        <f t="shared" si="180"/>
        <v>0</v>
      </c>
      <c r="T395" s="44">
        <f t="shared" si="181"/>
        <v>0</v>
      </c>
      <c r="U395" s="37">
        <f t="shared" si="182"/>
        <v>0</v>
      </c>
      <c r="V395" s="42" t="e">
        <f t="shared" si="183"/>
        <v>#DIV/0!</v>
      </c>
      <c r="W395" s="43" t="e">
        <f t="shared" si="184"/>
        <v>#DIV/0!</v>
      </c>
      <c r="X395" s="42">
        <f t="shared" si="185"/>
        <v>0</v>
      </c>
      <c r="Y395" s="44">
        <f t="shared" si="186"/>
        <v>0</v>
      </c>
      <c r="Z395" s="42">
        <f t="shared" si="187"/>
        <v>65808.870734689423</v>
      </c>
      <c r="AA395" s="44">
        <f>IF(C395&lt;C$13,0,(IF(VLOOKUP(C$7,profiel!$A$3:$F$297,2,FALSE)&gt;4,VLOOKUP($C$7,profiel!$A$3:$F$297,3,FALSE),IF(B$9="flens loodrecht op gevel",(VLOOKUP(C$7,profiel!$A$3:$F$297,6,FALSE)-2*VLOOKUP(C$7,profiel!$A$3:$F$297,4,FALSE))/2,VLOOKUP(C$7,profiel!$A$3:$F$297,4,FALSE))))/1000*Z395*D$36)</f>
        <v>0</v>
      </c>
      <c r="AB395" s="42">
        <f t="shared" si="190"/>
        <v>65808.870734689423</v>
      </c>
      <c r="AC395" s="44">
        <f t="shared" si="188"/>
        <v>13161.774146937885</v>
      </c>
      <c r="AD395" s="41">
        <f t="shared" si="189"/>
        <v>1.0366417653852402</v>
      </c>
      <c r="AE395" s="41">
        <f t="shared" si="163"/>
        <v>356.79291735108922</v>
      </c>
      <c r="AF395" s="201">
        <f t="shared" si="164"/>
        <v>586.49467949554423</v>
      </c>
    </row>
    <row r="396" spans="1:32" ht="12" customHeight="1" x14ac:dyDescent="0.15">
      <c r="A396" s="202">
        <f t="shared" si="165"/>
        <v>356.79291735108922</v>
      </c>
      <c r="B396" s="54">
        <f t="shared" si="166"/>
        <v>1735</v>
      </c>
      <c r="C396" s="133">
        <f t="shared" si="160"/>
        <v>28.916666666666668</v>
      </c>
      <c r="D396" s="30">
        <f t="shared" si="161"/>
        <v>836.30847556552965</v>
      </c>
      <c r="E396" s="30">
        <f t="shared" si="162"/>
        <v>679.95656607603678</v>
      </c>
      <c r="F396" s="31">
        <f t="shared" si="167"/>
        <v>0.21949810944690976</v>
      </c>
      <c r="G396" s="30">
        <f t="shared" si="168"/>
        <v>4231.4235870852935</v>
      </c>
      <c r="H396" s="34">
        <f t="shared" si="169"/>
        <v>4231.4235870852935</v>
      </c>
      <c r="I396" s="33">
        <f t="shared" si="170"/>
        <v>0</v>
      </c>
      <c r="J396" s="35">
        <f t="shared" si="171"/>
        <v>0</v>
      </c>
      <c r="K396" s="60">
        <f t="shared" si="172"/>
        <v>0.20852320397456428</v>
      </c>
      <c r="L396" s="30">
        <f t="shared" si="173"/>
        <v>4246.8377640078179</v>
      </c>
      <c r="M396" s="34">
        <f t="shared" si="174"/>
        <v>4034.4958758074272</v>
      </c>
      <c r="N396" s="33">
        <f t="shared" si="175"/>
        <v>0</v>
      </c>
      <c r="O396" s="35">
        <f t="shared" si="176"/>
        <v>0</v>
      </c>
      <c r="P396" s="31">
        <f t="shared" si="177"/>
        <v>0.21949810944690976</v>
      </c>
      <c r="Q396" s="30">
        <f t="shared" si="178"/>
        <v>4231.4235870852935</v>
      </c>
      <c r="R396" s="34">
        <f t="shared" si="179"/>
        <v>4231.4235870852935</v>
      </c>
      <c r="S396" s="33">
        <f t="shared" si="180"/>
        <v>0</v>
      </c>
      <c r="T396" s="35">
        <f t="shared" si="181"/>
        <v>0</v>
      </c>
      <c r="U396" s="31">
        <f t="shared" si="182"/>
        <v>0</v>
      </c>
      <c r="V396" s="30" t="e">
        <f t="shared" si="183"/>
        <v>#DIV/0!</v>
      </c>
      <c r="W396" s="34" t="e">
        <f t="shared" si="184"/>
        <v>#DIV/0!</v>
      </c>
      <c r="X396" s="33">
        <f t="shared" si="185"/>
        <v>0</v>
      </c>
      <c r="Y396" s="35">
        <f t="shared" si="186"/>
        <v>0</v>
      </c>
      <c r="Z396" s="30">
        <f t="shared" si="187"/>
        <v>65845.962853516859</v>
      </c>
      <c r="AA396" s="35">
        <f>IF(C396&lt;C$13,0,(IF(VLOOKUP(C$7,profiel!$A$3:$F$297,2,FALSE)&gt;4,VLOOKUP($C$7,profiel!$A$3:$F$297,3,FALSE),IF(B$9="flens loodrecht op gevel",(VLOOKUP(C$7,profiel!$A$3:$F$297,6,FALSE)-2*VLOOKUP(C$7,profiel!$A$3:$F$297,4,FALSE))/2,VLOOKUP(C$7,profiel!$A$3:$F$297,4,FALSE))))/1000*Z396*D$36)</f>
        <v>0</v>
      </c>
      <c r="AB396" s="30">
        <f t="shared" si="190"/>
        <v>65845.962853516859</v>
      </c>
      <c r="AC396" s="35">
        <f t="shared" si="188"/>
        <v>13169.192570703372</v>
      </c>
      <c r="AD396" s="32">
        <f t="shared" si="189"/>
        <v>1.0356169199984064</v>
      </c>
      <c r="AE396" s="32">
        <f t="shared" si="163"/>
        <v>357.82853427108762</v>
      </c>
      <c r="AF396" s="204">
        <f t="shared" si="164"/>
        <v>586.92506003683798</v>
      </c>
    </row>
    <row r="397" spans="1:32" ht="12" customHeight="1" x14ac:dyDescent="0.15">
      <c r="A397" s="199">
        <f t="shared" si="165"/>
        <v>357.82853427108762</v>
      </c>
      <c r="B397" s="38">
        <f t="shared" si="166"/>
        <v>1740</v>
      </c>
      <c r="C397" s="200">
        <f t="shared" si="160"/>
        <v>29</v>
      </c>
      <c r="D397" s="36">
        <f t="shared" si="161"/>
        <v>836.73779275397646</v>
      </c>
      <c r="E397" s="36">
        <f t="shared" si="162"/>
        <v>679.95770900719856</v>
      </c>
      <c r="F397" s="37">
        <f t="shared" si="167"/>
        <v>0.21933715582337424</v>
      </c>
      <c r="G397" s="42">
        <f t="shared" si="168"/>
        <v>4226.6775063706473</v>
      </c>
      <c r="H397" s="43">
        <f t="shared" si="169"/>
        <v>4226.6775063706473</v>
      </c>
      <c r="I397" s="42">
        <f t="shared" si="170"/>
        <v>0</v>
      </c>
      <c r="J397" s="44">
        <f t="shared" si="171"/>
        <v>0</v>
      </c>
      <c r="K397" s="216">
        <f t="shared" si="172"/>
        <v>0.20837029803220553</v>
      </c>
      <c r="L397" s="42">
        <f t="shared" si="173"/>
        <v>4242.0621846345293</v>
      </c>
      <c r="M397" s="43">
        <f t="shared" si="174"/>
        <v>4029.9590754028031</v>
      </c>
      <c r="N397" s="42">
        <f t="shared" si="175"/>
        <v>0</v>
      </c>
      <c r="O397" s="44">
        <f t="shared" si="176"/>
        <v>0</v>
      </c>
      <c r="P397" s="37">
        <f t="shared" si="177"/>
        <v>0.21933715582337424</v>
      </c>
      <c r="Q397" s="42">
        <f t="shared" si="178"/>
        <v>4226.6775063706473</v>
      </c>
      <c r="R397" s="43">
        <f t="shared" si="179"/>
        <v>4226.6775063706473</v>
      </c>
      <c r="S397" s="42">
        <f t="shared" si="180"/>
        <v>0</v>
      </c>
      <c r="T397" s="44">
        <f t="shared" si="181"/>
        <v>0</v>
      </c>
      <c r="U397" s="37">
        <f t="shared" si="182"/>
        <v>0</v>
      </c>
      <c r="V397" s="42" t="e">
        <f t="shared" si="183"/>
        <v>#DIV/0!</v>
      </c>
      <c r="W397" s="43" t="e">
        <f t="shared" si="184"/>
        <v>#DIV/0!</v>
      </c>
      <c r="X397" s="42">
        <f t="shared" si="185"/>
        <v>0</v>
      </c>
      <c r="Y397" s="44">
        <f t="shared" si="186"/>
        <v>0</v>
      </c>
      <c r="Z397" s="42">
        <f t="shared" si="187"/>
        <v>65882.728561955664</v>
      </c>
      <c r="AA397" s="44">
        <f>IF(C397&lt;C$13,0,(IF(VLOOKUP(C$7,profiel!$A$3:$F$297,2,FALSE)&gt;4,VLOOKUP($C$7,profiel!$A$3:$F$297,3,FALSE),IF(B$9="flens loodrecht op gevel",(VLOOKUP(C$7,profiel!$A$3:$F$297,6,FALSE)-2*VLOOKUP(C$7,profiel!$A$3:$F$297,4,FALSE))/2,VLOOKUP(C$7,profiel!$A$3:$F$297,4,FALSE))))/1000*Z397*D$36)</f>
        <v>0</v>
      </c>
      <c r="AB397" s="42">
        <f t="shared" si="190"/>
        <v>65882.728561955664</v>
      </c>
      <c r="AC397" s="44">
        <f t="shared" si="188"/>
        <v>13176.545712391133</v>
      </c>
      <c r="AD397" s="41">
        <f t="shared" si="189"/>
        <v>1.0345883579918995</v>
      </c>
      <c r="AE397" s="41">
        <f t="shared" si="163"/>
        <v>358.8631226290795</v>
      </c>
      <c r="AF397" s="201">
        <f t="shared" si="164"/>
        <v>587.35649769474821</v>
      </c>
    </row>
    <row r="398" spans="1:32" ht="12" customHeight="1" x14ac:dyDescent="0.15">
      <c r="A398" s="202">
        <f t="shared" si="165"/>
        <v>358.8631226290795</v>
      </c>
      <c r="B398" s="54">
        <f t="shared" si="166"/>
        <v>1745</v>
      </c>
      <c r="C398" s="133">
        <f t="shared" si="160"/>
        <v>29.083333333333332</v>
      </c>
      <c r="D398" s="30">
        <f t="shared" si="161"/>
        <v>837.16588332021377</v>
      </c>
      <c r="E398" s="30">
        <f t="shared" si="162"/>
        <v>679.9588218629832</v>
      </c>
      <c r="F398" s="31">
        <f t="shared" si="167"/>
        <v>0.21917604360418108</v>
      </c>
      <c r="G398" s="30">
        <f t="shared" si="168"/>
        <v>4221.9253704562871</v>
      </c>
      <c r="H398" s="34">
        <f t="shared" si="169"/>
        <v>4221.9253704562871</v>
      </c>
      <c r="I398" s="33">
        <f t="shared" si="170"/>
        <v>0</v>
      </c>
      <c r="J398" s="35">
        <f t="shared" si="171"/>
        <v>0</v>
      </c>
      <c r="K398" s="60">
        <f t="shared" si="172"/>
        <v>0.20821724142397205</v>
      </c>
      <c r="L398" s="30">
        <f t="shared" si="173"/>
        <v>4237.2805594025458</v>
      </c>
      <c r="M398" s="34">
        <f t="shared" si="174"/>
        <v>4025.4165314324182</v>
      </c>
      <c r="N398" s="33">
        <f t="shared" si="175"/>
        <v>0</v>
      </c>
      <c r="O398" s="35">
        <f t="shared" si="176"/>
        <v>0</v>
      </c>
      <c r="P398" s="31">
        <f t="shared" si="177"/>
        <v>0.21917604360418108</v>
      </c>
      <c r="Q398" s="30">
        <f t="shared" si="178"/>
        <v>4221.9253704562871</v>
      </c>
      <c r="R398" s="34">
        <f t="shared" si="179"/>
        <v>4221.9253704562871</v>
      </c>
      <c r="S398" s="33">
        <f t="shared" si="180"/>
        <v>0</v>
      </c>
      <c r="T398" s="35">
        <f t="shared" si="181"/>
        <v>0</v>
      </c>
      <c r="U398" s="31">
        <f t="shared" si="182"/>
        <v>0</v>
      </c>
      <c r="V398" s="30" t="e">
        <f t="shared" si="183"/>
        <v>#DIV/0!</v>
      </c>
      <c r="W398" s="34" t="e">
        <f t="shared" si="184"/>
        <v>#DIV/0!</v>
      </c>
      <c r="X398" s="33">
        <f t="shared" si="185"/>
        <v>0</v>
      </c>
      <c r="Y398" s="35">
        <f t="shared" si="186"/>
        <v>0</v>
      </c>
      <c r="Z398" s="30">
        <f t="shared" si="187"/>
        <v>65919.168896975199</v>
      </c>
      <c r="AA398" s="35">
        <f>IF(C398&lt;C$13,0,(IF(VLOOKUP(C$7,profiel!$A$3:$F$297,2,FALSE)&gt;4,VLOOKUP($C$7,profiel!$A$3:$F$297,3,FALSE),IF(B$9="flens loodrecht op gevel",(VLOOKUP(C$7,profiel!$A$3:$F$297,6,FALSE)-2*VLOOKUP(C$7,profiel!$A$3:$F$297,4,FALSE))/2,VLOOKUP(C$7,profiel!$A$3:$F$297,4,FALSE))))/1000*Z398*D$36)</f>
        <v>0</v>
      </c>
      <c r="AB398" s="30">
        <f t="shared" si="190"/>
        <v>65919.168896975199</v>
      </c>
      <c r="AC398" s="35">
        <f t="shared" si="188"/>
        <v>13183.833779395041</v>
      </c>
      <c r="AD398" s="32">
        <f t="shared" si="189"/>
        <v>1.0335561019666615</v>
      </c>
      <c r="AE398" s="32">
        <f t="shared" si="163"/>
        <v>359.89667873104617</v>
      </c>
      <c r="AF398" s="204">
        <f t="shared" si="164"/>
        <v>587.78900122374478</v>
      </c>
    </row>
    <row r="399" spans="1:32" ht="12" customHeight="1" x14ac:dyDescent="0.15">
      <c r="A399" s="199">
        <f t="shared" si="165"/>
        <v>359.89667873104617</v>
      </c>
      <c r="B399" s="38">
        <f t="shared" si="166"/>
        <v>1750</v>
      </c>
      <c r="C399" s="200">
        <f t="shared" si="160"/>
        <v>29.166666666666668</v>
      </c>
      <c r="D399" s="36">
        <f t="shared" si="161"/>
        <v>837.59275425355577</v>
      </c>
      <c r="E399" s="36">
        <f t="shared" si="162"/>
        <v>679.95990543480184</v>
      </c>
      <c r="F399" s="37">
        <f t="shared" si="167"/>
        <v>0.21901477074583744</v>
      </c>
      <c r="G399" s="42">
        <f t="shared" si="168"/>
        <v>4217.1673138465012</v>
      </c>
      <c r="H399" s="43">
        <f t="shared" si="169"/>
        <v>4217.1673138465012</v>
      </c>
      <c r="I399" s="42">
        <f t="shared" si="170"/>
        <v>0</v>
      </c>
      <c r="J399" s="44">
        <f t="shared" si="171"/>
        <v>0</v>
      </c>
      <c r="K399" s="216">
        <f t="shared" si="172"/>
        <v>0.20806403220854558</v>
      </c>
      <c r="L399" s="42">
        <f t="shared" si="173"/>
        <v>4232.4930230593054</v>
      </c>
      <c r="M399" s="43">
        <f t="shared" si="174"/>
        <v>4020.8683719063401</v>
      </c>
      <c r="N399" s="42">
        <f t="shared" si="175"/>
        <v>0</v>
      </c>
      <c r="O399" s="44">
        <f t="shared" si="176"/>
        <v>0</v>
      </c>
      <c r="P399" s="37">
        <f t="shared" si="177"/>
        <v>0.21901477074583744</v>
      </c>
      <c r="Q399" s="42">
        <f t="shared" si="178"/>
        <v>4217.1673138465012</v>
      </c>
      <c r="R399" s="43">
        <f t="shared" si="179"/>
        <v>4217.1673138465012</v>
      </c>
      <c r="S399" s="42">
        <f t="shared" si="180"/>
        <v>0</v>
      </c>
      <c r="T399" s="44">
        <f t="shared" si="181"/>
        <v>0</v>
      </c>
      <c r="U399" s="37">
        <f t="shared" si="182"/>
        <v>0</v>
      </c>
      <c r="V399" s="42" t="e">
        <f t="shared" si="183"/>
        <v>#DIV/0!</v>
      </c>
      <c r="W399" s="43" t="e">
        <f t="shared" si="184"/>
        <v>#DIV/0!</v>
      </c>
      <c r="X399" s="42">
        <f t="shared" si="185"/>
        <v>0</v>
      </c>
      <c r="Y399" s="44">
        <f t="shared" si="186"/>
        <v>0</v>
      </c>
      <c r="Z399" s="42">
        <f t="shared" si="187"/>
        <v>65955.284892995725</v>
      </c>
      <c r="AA399" s="44">
        <f>IF(C399&lt;C$13,0,(IF(VLOOKUP(C$7,profiel!$A$3:$F$297,2,FALSE)&gt;4,VLOOKUP($C$7,profiel!$A$3:$F$297,3,FALSE),IF(B$9="flens loodrecht op gevel",(VLOOKUP(C$7,profiel!$A$3:$F$297,6,FALSE)-2*VLOOKUP(C$7,profiel!$A$3:$F$297,4,FALSE))/2,VLOOKUP(C$7,profiel!$A$3:$F$297,4,FALSE))))/1000*Z399*D$36)</f>
        <v>0</v>
      </c>
      <c r="AB399" s="42">
        <f t="shared" si="190"/>
        <v>65955.284892995725</v>
      </c>
      <c r="AC399" s="44">
        <f t="shared" si="188"/>
        <v>13191.056978599145</v>
      </c>
      <c r="AD399" s="41">
        <f t="shared" si="189"/>
        <v>1.0325201745612662</v>
      </c>
      <c r="AE399" s="41">
        <f t="shared" si="163"/>
        <v>360.92919890560745</v>
      </c>
      <c r="AF399" s="201">
        <f t="shared" si="164"/>
        <v>588.2225792826888</v>
      </c>
    </row>
    <row r="400" spans="1:32" ht="12" customHeight="1" x14ac:dyDescent="0.15">
      <c r="A400" s="202">
        <f t="shared" si="165"/>
        <v>360.92919890560745</v>
      </c>
      <c r="B400" s="54">
        <f t="shared" si="166"/>
        <v>1755</v>
      </c>
      <c r="C400" s="133">
        <f t="shared" si="160"/>
        <v>29.25</v>
      </c>
      <c r="D400" s="30">
        <f t="shared" si="161"/>
        <v>838.01841248374899</v>
      </c>
      <c r="E400" s="30">
        <f t="shared" si="162"/>
        <v>679.96096049324001</v>
      </c>
      <c r="F400" s="31">
        <f t="shared" si="167"/>
        <v>0.21885333525776787</v>
      </c>
      <c r="G400" s="30">
        <f t="shared" si="168"/>
        <v>4212.4034698332989</v>
      </c>
      <c r="H400" s="34">
        <f t="shared" si="169"/>
        <v>4212.4034698332989</v>
      </c>
      <c r="I400" s="33">
        <f t="shared" si="170"/>
        <v>0</v>
      </c>
      <c r="J400" s="35">
        <f t="shared" si="171"/>
        <v>0</v>
      </c>
      <c r="K400" s="60">
        <f t="shared" si="172"/>
        <v>0.20791066849487946</v>
      </c>
      <c r="L400" s="30">
        <f t="shared" si="173"/>
        <v>4227.6997091405419</v>
      </c>
      <c r="M400" s="34">
        <f t="shared" si="174"/>
        <v>4016.3147236835148</v>
      </c>
      <c r="N400" s="33">
        <f t="shared" si="175"/>
        <v>0</v>
      </c>
      <c r="O400" s="35">
        <f t="shared" si="176"/>
        <v>0</v>
      </c>
      <c r="P400" s="31">
        <f t="shared" si="177"/>
        <v>0.21885333525776787</v>
      </c>
      <c r="Q400" s="30">
        <f t="shared" si="178"/>
        <v>4212.4034698332989</v>
      </c>
      <c r="R400" s="34">
        <f t="shared" si="179"/>
        <v>4212.4034698332989</v>
      </c>
      <c r="S400" s="33">
        <f t="shared" si="180"/>
        <v>0</v>
      </c>
      <c r="T400" s="35">
        <f t="shared" si="181"/>
        <v>0</v>
      </c>
      <c r="U400" s="31">
        <f t="shared" si="182"/>
        <v>0</v>
      </c>
      <c r="V400" s="30" t="e">
        <f t="shared" si="183"/>
        <v>#DIV/0!</v>
      </c>
      <c r="W400" s="34" t="e">
        <f t="shared" si="184"/>
        <v>#DIV/0!</v>
      </c>
      <c r="X400" s="33">
        <f t="shared" si="185"/>
        <v>0</v>
      </c>
      <c r="Y400" s="35">
        <f t="shared" si="186"/>
        <v>0</v>
      </c>
      <c r="Z400" s="30">
        <f t="shared" si="187"/>
        <v>65991.077581944526</v>
      </c>
      <c r="AA400" s="35">
        <f>IF(C400&lt;C$13,0,(IF(VLOOKUP(C$7,profiel!$A$3:$F$297,2,FALSE)&gt;4,VLOOKUP($C$7,profiel!$A$3:$F$297,3,FALSE),IF(B$9="flens loodrecht op gevel",(VLOOKUP(C$7,profiel!$A$3:$F$297,6,FALSE)-2*VLOOKUP(C$7,profiel!$A$3:$F$297,4,FALSE))/2,VLOOKUP(C$7,profiel!$A$3:$F$297,4,FALSE))))/1000*Z400*D$36)</f>
        <v>0</v>
      </c>
      <c r="AB400" s="30">
        <f t="shared" si="190"/>
        <v>65991.077581944526</v>
      </c>
      <c r="AC400" s="35">
        <f t="shared" si="188"/>
        <v>13198.215516388904</v>
      </c>
      <c r="AD400" s="32">
        <f t="shared" si="189"/>
        <v>1.0314805984530102</v>
      </c>
      <c r="AE400" s="32">
        <f t="shared" si="163"/>
        <v>361.96067950406047</v>
      </c>
      <c r="AF400" s="204">
        <f t="shared" si="164"/>
        <v>588.65724043476541</v>
      </c>
    </row>
    <row r="401" spans="1:32" ht="12" customHeight="1" x14ac:dyDescent="0.15">
      <c r="A401" s="199">
        <f t="shared" si="165"/>
        <v>361.96067950406047</v>
      </c>
      <c r="B401" s="38">
        <f t="shared" si="166"/>
        <v>1760</v>
      </c>
      <c r="C401" s="200">
        <f t="shared" ref="C401:C464" si="191">B401/60</f>
        <v>29.333333333333332</v>
      </c>
      <c r="D401" s="36">
        <f t="shared" ref="D401:D464" si="192">20+345*LOG10(8*C401+1)</f>
        <v>838.44286488164676</v>
      </c>
      <c r="E401" s="36">
        <f t="shared" ref="E401:E464" si="193">20+660*(1-0.687*EXP(-0.32*C401)-0.313*EXP(-3.8*C401))</f>
        <v>679.96198778860605</v>
      </c>
      <c r="F401" s="37">
        <f t="shared" si="167"/>
        <v>0.2186917352020738</v>
      </c>
      <c r="G401" s="42">
        <f t="shared" si="168"/>
        <v>4207.6339705091004</v>
      </c>
      <c r="H401" s="43">
        <f t="shared" si="169"/>
        <v>4207.6339705091004</v>
      </c>
      <c r="I401" s="42">
        <f t="shared" si="170"/>
        <v>0</v>
      </c>
      <c r="J401" s="44">
        <f t="shared" si="171"/>
        <v>0</v>
      </c>
      <c r="K401" s="216">
        <f t="shared" si="172"/>
        <v>0.2077571484419701</v>
      </c>
      <c r="L401" s="42">
        <f t="shared" si="173"/>
        <v>4222.9007499829595</v>
      </c>
      <c r="M401" s="43">
        <f t="shared" si="174"/>
        <v>4011.7557124838117</v>
      </c>
      <c r="N401" s="42">
        <f t="shared" si="175"/>
        <v>0</v>
      </c>
      <c r="O401" s="44">
        <f t="shared" si="176"/>
        <v>0</v>
      </c>
      <c r="P401" s="37">
        <f t="shared" si="177"/>
        <v>0.2186917352020738</v>
      </c>
      <c r="Q401" s="42">
        <f t="shared" si="178"/>
        <v>4207.6339705091004</v>
      </c>
      <c r="R401" s="43">
        <f t="shared" si="179"/>
        <v>4207.6339705091004</v>
      </c>
      <c r="S401" s="42">
        <f t="shared" si="180"/>
        <v>0</v>
      </c>
      <c r="T401" s="44">
        <f t="shared" si="181"/>
        <v>0</v>
      </c>
      <c r="U401" s="37">
        <f t="shared" si="182"/>
        <v>0</v>
      </c>
      <c r="V401" s="42" t="e">
        <f t="shared" si="183"/>
        <v>#DIV/0!</v>
      </c>
      <c r="W401" s="43" t="e">
        <f t="shared" si="184"/>
        <v>#DIV/0!</v>
      </c>
      <c r="X401" s="42">
        <f t="shared" si="185"/>
        <v>0</v>
      </c>
      <c r="Y401" s="44">
        <f t="shared" si="186"/>
        <v>0</v>
      </c>
      <c r="Z401" s="42">
        <f t="shared" si="187"/>
        <v>66026.547993310611</v>
      </c>
      <c r="AA401" s="44">
        <f>IF(C401&lt;C$13,0,(IF(VLOOKUP(C$7,profiel!$A$3:$F$297,2,FALSE)&gt;4,VLOOKUP($C$7,profiel!$A$3:$F$297,3,FALSE),IF(B$9="flens loodrecht op gevel",(VLOOKUP(C$7,profiel!$A$3:$F$297,6,FALSE)-2*VLOOKUP(C$7,profiel!$A$3:$F$297,4,FALSE))/2,VLOOKUP(C$7,profiel!$A$3:$F$297,4,FALSE))))/1000*Z401*D$36)</f>
        <v>0</v>
      </c>
      <c r="AB401" s="42">
        <f t="shared" si="190"/>
        <v>66026.547993310611</v>
      </c>
      <c r="AC401" s="44">
        <f t="shared" si="188"/>
        <v>13205.309598662123</v>
      </c>
      <c r="AD401" s="41">
        <f t="shared" si="189"/>
        <v>1.0304373963591158</v>
      </c>
      <c r="AE401" s="41">
        <f t="shared" ref="AE401:AE464" si="194">AE400+AD401</f>
        <v>362.99111690041957</v>
      </c>
      <c r="AF401" s="201">
        <f t="shared" ref="AF401:AF464" si="195">IF(AE401&lt;600,425+0.773*AE401-0.00169*AE401^2+0.00000222*AE401^3,IF(AE401&lt;735,666+(13002/(738-AE401)),IF(AE401&lt;900,545+(17820/(AE401-731)),650)))</f>
        <v>589.09299314742509</v>
      </c>
    </row>
    <row r="402" spans="1:32" ht="12" customHeight="1" x14ac:dyDescent="0.15">
      <c r="A402" s="202">
        <f t="shared" si="165"/>
        <v>362.99111690041957</v>
      </c>
      <c r="B402" s="54">
        <f t="shared" si="166"/>
        <v>1765</v>
      </c>
      <c r="C402" s="133">
        <f t="shared" si="191"/>
        <v>29.416666666666668</v>
      </c>
      <c r="D402" s="30">
        <f t="shared" si="192"/>
        <v>838.86611825987438</v>
      </c>
      <c r="E402" s="30">
        <f t="shared" si="193"/>
        <v>679.96298805146432</v>
      </c>
      <c r="F402" s="31">
        <f t="shared" si="167"/>
        <v>0.21852996869328986</v>
      </c>
      <c r="G402" s="30">
        <f t="shared" si="168"/>
        <v>4202.8589467783249</v>
      </c>
      <c r="H402" s="34">
        <f t="shared" si="169"/>
        <v>4202.8589467783249</v>
      </c>
      <c r="I402" s="33">
        <f t="shared" si="170"/>
        <v>0</v>
      </c>
      <c r="J402" s="35">
        <f t="shared" si="171"/>
        <v>0</v>
      </c>
      <c r="K402" s="60">
        <f t="shared" si="172"/>
        <v>0.20760347025862538</v>
      </c>
      <c r="L402" s="30">
        <f t="shared" si="173"/>
        <v>4218.0962767358124</v>
      </c>
      <c r="M402" s="34">
        <f t="shared" si="174"/>
        <v>4007.1914628990221</v>
      </c>
      <c r="N402" s="33">
        <f t="shared" si="175"/>
        <v>0</v>
      </c>
      <c r="O402" s="35">
        <f t="shared" si="176"/>
        <v>0</v>
      </c>
      <c r="P402" s="31">
        <f t="shared" si="177"/>
        <v>0.21852996869328986</v>
      </c>
      <c r="Q402" s="30">
        <f t="shared" si="178"/>
        <v>4202.8589467783249</v>
      </c>
      <c r="R402" s="34">
        <f t="shared" si="179"/>
        <v>4202.8589467783249</v>
      </c>
      <c r="S402" s="33">
        <f t="shared" si="180"/>
        <v>0</v>
      </c>
      <c r="T402" s="35">
        <f t="shared" si="181"/>
        <v>0</v>
      </c>
      <c r="U402" s="31">
        <f t="shared" si="182"/>
        <v>0</v>
      </c>
      <c r="V402" s="30" t="e">
        <f t="shared" si="183"/>
        <v>#DIV/0!</v>
      </c>
      <c r="W402" s="34" t="e">
        <f t="shared" si="184"/>
        <v>#DIV/0!</v>
      </c>
      <c r="X402" s="33">
        <f t="shared" si="185"/>
        <v>0</v>
      </c>
      <c r="Y402" s="35">
        <f t="shared" si="186"/>
        <v>0</v>
      </c>
      <c r="Z402" s="30">
        <f t="shared" si="187"/>
        <v>66061.697154198308</v>
      </c>
      <c r="AA402" s="35">
        <f>IF(C402&lt;C$13,0,(IF(VLOOKUP(C$7,profiel!$A$3:$F$297,2,FALSE)&gt;4,VLOOKUP($C$7,profiel!$A$3:$F$297,3,FALSE),IF(B$9="flens loodrecht op gevel",(VLOOKUP(C$7,profiel!$A$3:$F$297,6,FALSE)-2*VLOOKUP(C$7,profiel!$A$3:$F$297,4,FALSE))/2,VLOOKUP(C$7,profiel!$A$3:$F$297,4,FALSE))))/1000*Z402*D$36)</f>
        <v>0</v>
      </c>
      <c r="AB402" s="30">
        <f t="shared" si="190"/>
        <v>66061.697154198308</v>
      </c>
      <c r="AC402" s="35">
        <f t="shared" si="188"/>
        <v>13212.33943083966</v>
      </c>
      <c r="AD402" s="32">
        <f t="shared" si="189"/>
        <v>1.0293905910377597</v>
      </c>
      <c r="AE402" s="32">
        <f t="shared" si="194"/>
        <v>364.02050749145735</v>
      </c>
      <c r="AF402" s="204">
        <f t="shared" si="195"/>
        <v>589.52984579233271</v>
      </c>
    </row>
    <row r="403" spans="1:32" ht="12" customHeight="1" x14ac:dyDescent="0.15">
      <c r="A403" s="199">
        <f t="shared" si="165"/>
        <v>364.02050749145735</v>
      </c>
      <c r="B403" s="38">
        <f t="shared" si="166"/>
        <v>1770</v>
      </c>
      <c r="C403" s="200">
        <f t="shared" si="191"/>
        <v>29.5</v>
      </c>
      <c r="D403" s="36">
        <f t="shared" si="192"/>
        <v>839.28817937348583</v>
      </c>
      <c r="E403" s="36">
        <f t="shared" si="193"/>
        <v>679.96396199315495</v>
      </c>
      <c r="F403" s="37">
        <f t="shared" si="167"/>
        <v>0.21836803389813636</v>
      </c>
      <c r="G403" s="42">
        <f t="shared" si="168"/>
        <v>4198.0785283684691</v>
      </c>
      <c r="H403" s="43">
        <f t="shared" si="169"/>
        <v>4198.0785283684691</v>
      </c>
      <c r="I403" s="42">
        <f t="shared" si="170"/>
        <v>0</v>
      </c>
      <c r="J403" s="44">
        <f t="shared" si="171"/>
        <v>0</v>
      </c>
      <c r="K403" s="216">
        <f t="shared" si="172"/>
        <v>0.20744963220322954</v>
      </c>
      <c r="L403" s="42">
        <f t="shared" si="173"/>
        <v>4213.2864193719797</v>
      </c>
      <c r="M403" s="43">
        <f t="shared" si="174"/>
        <v>4002.6220984033807</v>
      </c>
      <c r="N403" s="42">
        <f t="shared" si="175"/>
        <v>0</v>
      </c>
      <c r="O403" s="44">
        <f t="shared" si="176"/>
        <v>0</v>
      </c>
      <c r="P403" s="37">
        <f t="shared" si="177"/>
        <v>0.21836803389813636</v>
      </c>
      <c r="Q403" s="42">
        <f t="shared" si="178"/>
        <v>4198.0785283684691</v>
      </c>
      <c r="R403" s="43">
        <f t="shared" si="179"/>
        <v>4198.0785283684691</v>
      </c>
      <c r="S403" s="42">
        <f t="shared" si="180"/>
        <v>0</v>
      </c>
      <c r="T403" s="44">
        <f t="shared" si="181"/>
        <v>0</v>
      </c>
      <c r="U403" s="37">
        <f t="shared" si="182"/>
        <v>0</v>
      </c>
      <c r="V403" s="42" t="e">
        <f t="shared" si="183"/>
        <v>#DIV/0!</v>
      </c>
      <c r="W403" s="43" t="e">
        <f t="shared" si="184"/>
        <v>#DIV/0!</v>
      </c>
      <c r="X403" s="42">
        <f t="shared" si="185"/>
        <v>0</v>
      </c>
      <c r="Y403" s="44">
        <f t="shared" si="186"/>
        <v>0</v>
      </c>
      <c r="Z403" s="42">
        <f t="shared" si="187"/>
        <v>66096.526089379651</v>
      </c>
      <c r="AA403" s="44">
        <f>IF(C403&lt;C$13,0,(IF(VLOOKUP(C$7,profiel!$A$3:$F$297,2,FALSE)&gt;4,VLOOKUP($C$7,profiel!$A$3:$F$297,3,FALSE),IF(B$9="flens loodrecht op gevel",(VLOOKUP(C$7,profiel!$A$3:$F$297,6,FALSE)-2*VLOOKUP(C$7,profiel!$A$3:$F$297,4,FALSE))/2,VLOOKUP(C$7,profiel!$A$3:$F$297,4,FALSE))))/1000*Z403*D$36)</f>
        <v>0</v>
      </c>
      <c r="AB403" s="42">
        <f t="shared" si="190"/>
        <v>66096.526089379651</v>
      </c>
      <c r="AC403" s="44">
        <f t="shared" si="188"/>
        <v>13219.305217875932</v>
      </c>
      <c r="AD403" s="41">
        <f t="shared" si="189"/>
        <v>1.0283402052889945</v>
      </c>
      <c r="AE403" s="41">
        <f t="shared" si="194"/>
        <v>365.04884769674635</v>
      </c>
      <c r="AF403" s="201">
        <f t="shared" si="195"/>
        <v>589.96780664532491</v>
      </c>
    </row>
    <row r="404" spans="1:32" ht="12" customHeight="1" x14ac:dyDescent="0.15">
      <c r="A404" s="202">
        <f t="shared" si="165"/>
        <v>365.04884769674635</v>
      </c>
      <c r="B404" s="54">
        <f t="shared" si="166"/>
        <v>1775</v>
      </c>
      <c r="C404" s="133">
        <f t="shared" si="191"/>
        <v>29.583333333333332</v>
      </c>
      <c r="D404" s="30">
        <f t="shared" si="192"/>
        <v>839.70905492061001</v>
      </c>
      <c r="E404" s="30">
        <f t="shared" si="193"/>
        <v>679.96491030629988</v>
      </c>
      <c r="F404" s="31">
        <f t="shared" si="167"/>
        <v>0.21820592903526925</v>
      </c>
      <c r="G404" s="30">
        <f t="shared" si="168"/>
        <v>4193.2928438420749</v>
      </c>
      <c r="H404" s="34">
        <f t="shared" si="169"/>
        <v>4193.2928438420749</v>
      </c>
      <c r="I404" s="33">
        <f t="shared" si="170"/>
        <v>0</v>
      </c>
      <c r="J404" s="35">
        <f t="shared" si="171"/>
        <v>0</v>
      </c>
      <c r="K404" s="60">
        <f t="shared" si="172"/>
        <v>0.20729563258350581</v>
      </c>
      <c r="L404" s="30">
        <f t="shared" si="173"/>
        <v>4208.4713066999211</v>
      </c>
      <c r="M404" s="34">
        <f t="shared" si="174"/>
        <v>3998.0477413649251</v>
      </c>
      <c r="N404" s="33">
        <f t="shared" si="175"/>
        <v>0</v>
      </c>
      <c r="O404" s="35">
        <f t="shared" si="176"/>
        <v>0</v>
      </c>
      <c r="P404" s="31">
        <f t="shared" si="177"/>
        <v>0.21820592903526925</v>
      </c>
      <c r="Q404" s="30">
        <f t="shared" si="178"/>
        <v>4193.2928438420749</v>
      </c>
      <c r="R404" s="34">
        <f t="shared" si="179"/>
        <v>4193.2928438420749</v>
      </c>
      <c r="S404" s="33">
        <f t="shared" si="180"/>
        <v>0</v>
      </c>
      <c r="T404" s="35">
        <f t="shared" si="181"/>
        <v>0</v>
      </c>
      <c r="U404" s="31">
        <f t="shared" si="182"/>
        <v>0</v>
      </c>
      <c r="V404" s="30" t="e">
        <f t="shared" si="183"/>
        <v>#DIV/0!</v>
      </c>
      <c r="W404" s="34" t="e">
        <f t="shared" si="184"/>
        <v>#DIV/0!</v>
      </c>
      <c r="X404" s="33">
        <f t="shared" si="185"/>
        <v>0</v>
      </c>
      <c r="Y404" s="35">
        <f t="shared" si="186"/>
        <v>0</v>
      </c>
      <c r="Z404" s="30">
        <f t="shared" si="187"/>
        <v>66131.035821345504</v>
      </c>
      <c r="AA404" s="35">
        <f>IF(C404&lt;C$13,0,(IF(VLOOKUP(C$7,profiel!$A$3:$F$297,2,FALSE)&gt;4,VLOOKUP($C$7,profiel!$A$3:$F$297,3,FALSE),IF(B$9="flens loodrecht op gevel",(VLOOKUP(C$7,profiel!$A$3:$F$297,6,FALSE)-2*VLOOKUP(C$7,profiel!$A$3:$F$297,4,FALSE))/2,VLOOKUP(C$7,profiel!$A$3:$F$297,4,FALSE))))/1000*Z404*D$36)</f>
        <v>0</v>
      </c>
      <c r="AB404" s="30">
        <f t="shared" si="190"/>
        <v>66131.035821345504</v>
      </c>
      <c r="AC404" s="35">
        <f t="shared" si="188"/>
        <v>13226.207164269101</v>
      </c>
      <c r="AD404" s="32">
        <f t="shared" si="189"/>
        <v>1.0272862619557315</v>
      </c>
      <c r="AE404" s="32">
        <f t="shared" si="194"/>
        <v>366.07613395870209</v>
      </c>
      <c r="AF404" s="204">
        <f t="shared" si="195"/>
        <v>590.40688388637568</v>
      </c>
    </row>
    <row r="405" spans="1:32" ht="12" customHeight="1" x14ac:dyDescent="0.15">
      <c r="A405" s="199">
        <f t="shared" si="165"/>
        <v>366.07613395870209</v>
      </c>
      <c r="B405" s="38">
        <f t="shared" si="166"/>
        <v>1780</v>
      </c>
      <c r="C405" s="200">
        <f t="shared" si="191"/>
        <v>29.666666666666668</v>
      </c>
      <c r="D405" s="36">
        <f t="shared" si="192"/>
        <v>840.12875154308927</v>
      </c>
      <c r="E405" s="36">
        <f t="shared" si="193"/>
        <v>679.96583366529512</v>
      </c>
      <c r="F405" s="37">
        <f t="shared" si="167"/>
        <v>0.21804365237502596</v>
      </c>
      <c r="G405" s="42">
        <f t="shared" si="168"/>
        <v>4188.5020206072604</v>
      </c>
      <c r="H405" s="43">
        <f t="shared" si="169"/>
        <v>4188.5020206072604</v>
      </c>
      <c r="I405" s="42">
        <f t="shared" si="170"/>
        <v>0</v>
      </c>
      <c r="J405" s="44">
        <f t="shared" si="171"/>
        <v>0</v>
      </c>
      <c r="K405" s="216">
        <f t="shared" si="172"/>
        <v>0.20714146975627465</v>
      </c>
      <c r="L405" s="42">
        <f t="shared" si="173"/>
        <v>4203.6510663741892</v>
      </c>
      <c r="M405" s="43">
        <f t="shared" si="174"/>
        <v>3993.4685130554799</v>
      </c>
      <c r="N405" s="42">
        <f t="shared" si="175"/>
        <v>0</v>
      </c>
      <c r="O405" s="44">
        <f t="shared" si="176"/>
        <v>0</v>
      </c>
      <c r="P405" s="37">
        <f t="shared" si="177"/>
        <v>0.21804365237502596</v>
      </c>
      <c r="Q405" s="42">
        <f t="shared" si="178"/>
        <v>4188.5020206072604</v>
      </c>
      <c r="R405" s="43">
        <f t="shared" si="179"/>
        <v>4188.5020206072604</v>
      </c>
      <c r="S405" s="42">
        <f t="shared" si="180"/>
        <v>0</v>
      </c>
      <c r="T405" s="44">
        <f t="shared" si="181"/>
        <v>0</v>
      </c>
      <c r="U405" s="37">
        <f t="shared" si="182"/>
        <v>0</v>
      </c>
      <c r="V405" s="42" t="e">
        <f t="shared" si="183"/>
        <v>#DIV/0!</v>
      </c>
      <c r="W405" s="43" t="e">
        <f t="shared" si="184"/>
        <v>#DIV/0!</v>
      </c>
      <c r="X405" s="42">
        <f t="shared" si="185"/>
        <v>0</v>
      </c>
      <c r="Y405" s="44">
        <f t="shared" si="186"/>
        <v>0</v>
      </c>
      <c r="Z405" s="42">
        <f t="shared" si="187"/>
        <v>66165.227370355991</v>
      </c>
      <c r="AA405" s="44">
        <f>IF(C405&lt;C$13,0,(IF(VLOOKUP(C$7,profiel!$A$3:$F$297,2,FALSE)&gt;4,VLOOKUP($C$7,profiel!$A$3:$F$297,3,FALSE),IF(B$9="flens loodrecht op gevel",(VLOOKUP(C$7,profiel!$A$3:$F$297,6,FALSE)-2*VLOOKUP(C$7,profiel!$A$3:$F$297,4,FALSE))/2,VLOOKUP(C$7,profiel!$A$3:$F$297,4,FALSE))))/1000*Z405*D$36)</f>
        <v>0</v>
      </c>
      <c r="AB405" s="42">
        <f t="shared" si="190"/>
        <v>66165.227370355991</v>
      </c>
      <c r="AC405" s="44">
        <f t="shared" si="188"/>
        <v>13233.045474071198</v>
      </c>
      <c r="AD405" s="41">
        <f t="shared" si="189"/>
        <v>1.0262287839245106</v>
      </c>
      <c r="AE405" s="41">
        <f t="shared" si="194"/>
        <v>367.10236274262661</v>
      </c>
      <c r="AF405" s="201">
        <f t="shared" si="195"/>
        <v>590.84708559957028</v>
      </c>
    </row>
    <row r="406" spans="1:32" ht="12" customHeight="1" x14ac:dyDescent="0.15">
      <c r="A406" s="202">
        <f t="shared" si="165"/>
        <v>367.10236274262661</v>
      </c>
      <c r="B406" s="54">
        <f t="shared" si="166"/>
        <v>1785</v>
      </c>
      <c r="C406" s="133">
        <f t="shared" si="191"/>
        <v>29.75</v>
      </c>
      <c r="D406" s="30">
        <f t="shared" si="192"/>
        <v>840.54727582710746</v>
      </c>
      <c r="E406" s="30">
        <f t="shared" si="193"/>
        <v>679.96673272679016</v>
      </c>
      <c r="F406" s="31">
        <f t="shared" si="167"/>
        <v>0.21788120223916838</v>
      </c>
      <c r="G406" s="30">
        <f t="shared" si="168"/>
        <v>4183.7061849294996</v>
      </c>
      <c r="H406" s="34">
        <f t="shared" si="169"/>
        <v>4183.7061849294996</v>
      </c>
      <c r="I406" s="33">
        <f t="shared" si="170"/>
        <v>0</v>
      </c>
      <c r="J406" s="35">
        <f t="shared" si="171"/>
        <v>0</v>
      </c>
      <c r="K406" s="60">
        <f t="shared" si="172"/>
        <v>0.20698714212720998</v>
      </c>
      <c r="L406" s="30">
        <f t="shared" si="173"/>
        <v>4198.8258249072051</v>
      </c>
      <c r="M406" s="34">
        <f t="shared" si="174"/>
        <v>3988.8845336618447</v>
      </c>
      <c r="N406" s="33">
        <f t="shared" si="175"/>
        <v>0</v>
      </c>
      <c r="O406" s="35">
        <f t="shared" si="176"/>
        <v>0</v>
      </c>
      <c r="P406" s="31">
        <f t="shared" si="177"/>
        <v>0.21788120223916838</v>
      </c>
      <c r="Q406" s="30">
        <f t="shared" si="178"/>
        <v>4183.7061849294996</v>
      </c>
      <c r="R406" s="34">
        <f t="shared" si="179"/>
        <v>4183.7061849294996</v>
      </c>
      <c r="S406" s="33">
        <f t="shared" si="180"/>
        <v>0</v>
      </c>
      <c r="T406" s="35">
        <f t="shared" si="181"/>
        <v>0</v>
      </c>
      <c r="U406" s="31">
        <f t="shared" si="182"/>
        <v>0</v>
      </c>
      <c r="V406" s="30" t="e">
        <f t="shared" si="183"/>
        <v>#DIV/0!</v>
      </c>
      <c r="W406" s="34" t="e">
        <f t="shared" si="184"/>
        <v>#DIV/0!</v>
      </c>
      <c r="X406" s="33">
        <f t="shared" si="185"/>
        <v>0</v>
      </c>
      <c r="Y406" s="35">
        <f t="shared" si="186"/>
        <v>0</v>
      </c>
      <c r="Z406" s="30">
        <f t="shared" si="187"/>
        <v>66199.101754489006</v>
      </c>
      <c r="AA406" s="35">
        <f>IF(C406&lt;C$13,0,(IF(VLOOKUP(C$7,profiel!$A$3:$F$297,2,FALSE)&gt;4,VLOOKUP($C$7,profiel!$A$3:$F$297,3,FALSE),IF(B$9="flens loodrecht op gevel",(VLOOKUP(C$7,profiel!$A$3:$F$297,6,FALSE)-2*VLOOKUP(C$7,profiel!$A$3:$F$297,4,FALSE))/2,VLOOKUP(C$7,profiel!$A$3:$F$297,4,FALSE))))/1000*Z406*D$36)</f>
        <v>0</v>
      </c>
      <c r="AB406" s="30">
        <f t="shared" si="190"/>
        <v>66199.101754489006</v>
      </c>
      <c r="AC406" s="35">
        <f t="shared" si="188"/>
        <v>13239.8203508978</v>
      </c>
      <c r="AD406" s="32">
        <f t="shared" si="189"/>
        <v>1.0251677941263706</v>
      </c>
      <c r="AE406" s="32">
        <f t="shared" si="194"/>
        <v>368.127530536753</v>
      </c>
      <c r="AF406" s="204">
        <f t="shared" si="195"/>
        <v>591.2884197730865</v>
      </c>
    </row>
    <row r="407" spans="1:32" ht="12" customHeight="1" x14ac:dyDescent="0.15">
      <c r="A407" s="199">
        <f t="shared" si="165"/>
        <v>368.127530536753</v>
      </c>
      <c r="B407" s="38">
        <f t="shared" si="166"/>
        <v>1790</v>
      </c>
      <c r="C407" s="200">
        <f t="shared" si="191"/>
        <v>29.833333333333332</v>
      </c>
      <c r="D407" s="36">
        <f t="shared" si="192"/>
        <v>840.96463430381095</v>
      </c>
      <c r="E407" s="36">
        <f t="shared" si="193"/>
        <v>679.96760813015578</v>
      </c>
      <c r="F407" s="37">
        <f t="shared" si="167"/>
        <v>0.21771857700062261</v>
      </c>
      <c r="G407" s="42">
        <f t="shared" si="168"/>
        <v>4178.9054619416083</v>
      </c>
      <c r="H407" s="43">
        <f t="shared" si="169"/>
        <v>4178.9054619416083</v>
      </c>
      <c r="I407" s="42">
        <f t="shared" si="170"/>
        <v>0</v>
      </c>
      <c r="J407" s="44">
        <f t="shared" si="171"/>
        <v>0</v>
      </c>
      <c r="K407" s="216">
        <f t="shared" si="172"/>
        <v>0.20683264815059149</v>
      </c>
      <c r="L407" s="42">
        <f t="shared" si="173"/>
        <v>4193.995707679238</v>
      </c>
      <c r="M407" s="43">
        <f t="shared" si="174"/>
        <v>3984.2959222952759</v>
      </c>
      <c r="N407" s="42">
        <f t="shared" si="175"/>
        <v>0</v>
      </c>
      <c r="O407" s="44">
        <f t="shared" si="176"/>
        <v>0</v>
      </c>
      <c r="P407" s="37">
        <f t="shared" si="177"/>
        <v>0.21771857700062261</v>
      </c>
      <c r="Q407" s="42">
        <f t="shared" si="178"/>
        <v>4178.9054619416083</v>
      </c>
      <c r="R407" s="43">
        <f t="shared" si="179"/>
        <v>4178.9054619416083</v>
      </c>
      <c r="S407" s="42">
        <f t="shared" si="180"/>
        <v>0</v>
      </c>
      <c r="T407" s="44">
        <f t="shared" si="181"/>
        <v>0</v>
      </c>
      <c r="U407" s="37">
        <f t="shared" si="182"/>
        <v>0</v>
      </c>
      <c r="V407" s="42" t="e">
        <f t="shared" si="183"/>
        <v>#DIV/0!</v>
      </c>
      <c r="W407" s="43" t="e">
        <f t="shared" si="184"/>
        <v>#DIV/0!</v>
      </c>
      <c r="X407" s="42">
        <f t="shared" si="185"/>
        <v>0</v>
      </c>
      <c r="Y407" s="44">
        <f t="shared" si="186"/>
        <v>0</v>
      </c>
      <c r="Z407" s="42">
        <f t="shared" si="187"/>
        <v>66232.65998968824</v>
      </c>
      <c r="AA407" s="44">
        <f>IF(C407&lt;C$13,0,(IF(VLOOKUP(C$7,profiel!$A$3:$F$297,2,FALSE)&gt;4,VLOOKUP($C$7,profiel!$A$3:$F$297,3,FALSE),IF(B$9="flens loodrecht op gevel",(VLOOKUP(C$7,profiel!$A$3:$F$297,6,FALSE)-2*VLOOKUP(C$7,profiel!$A$3:$F$297,4,FALSE))/2,VLOOKUP(C$7,profiel!$A$3:$F$297,4,FALSE))))/1000*Z407*D$36)</f>
        <v>0</v>
      </c>
      <c r="AB407" s="42">
        <f t="shared" si="190"/>
        <v>66232.65998968824</v>
      </c>
      <c r="AC407" s="44">
        <f t="shared" si="188"/>
        <v>13246.531997937647</v>
      </c>
      <c r="AD407" s="41">
        <f t="shared" si="189"/>
        <v>1.0241033155374675</v>
      </c>
      <c r="AE407" s="41">
        <f t="shared" si="194"/>
        <v>369.15163385229044</v>
      </c>
      <c r="AF407" s="201">
        <f t="shared" si="195"/>
        <v>591.73089429918491</v>
      </c>
    </row>
    <row r="408" spans="1:32" ht="12" customHeight="1" x14ac:dyDescent="0.15">
      <c r="A408" s="202">
        <f t="shared" si="165"/>
        <v>369.15163385229044</v>
      </c>
      <c r="B408" s="54">
        <f t="shared" si="166"/>
        <v>1795</v>
      </c>
      <c r="C408" s="133">
        <f t="shared" si="191"/>
        <v>29.916666666666668</v>
      </c>
      <c r="D408" s="30">
        <f t="shared" si="192"/>
        <v>841.38083344991958</v>
      </c>
      <c r="E408" s="30">
        <f t="shared" si="193"/>
        <v>679.96846049793771</v>
      </c>
      <c r="F408" s="31">
        <f t="shared" si="167"/>
        <v>0.21755577508321516</v>
      </c>
      <c r="G408" s="30">
        <f t="shared" si="168"/>
        <v>4174.099975655181</v>
      </c>
      <c r="H408" s="34">
        <f t="shared" si="169"/>
        <v>4174.099975655181</v>
      </c>
      <c r="I408" s="33">
        <f t="shared" si="170"/>
        <v>0</v>
      </c>
      <c r="J408" s="35">
        <f t="shared" si="171"/>
        <v>0</v>
      </c>
      <c r="K408" s="60">
        <f t="shared" si="172"/>
        <v>0.2066779863290544</v>
      </c>
      <c r="L408" s="30">
        <f t="shared" si="173"/>
        <v>4189.1608389498124</v>
      </c>
      <c r="M408" s="34">
        <f t="shared" si="174"/>
        <v>3979.7027970023219</v>
      </c>
      <c r="N408" s="33">
        <f t="shared" si="175"/>
        <v>0</v>
      </c>
      <c r="O408" s="35">
        <f t="shared" si="176"/>
        <v>0</v>
      </c>
      <c r="P408" s="31">
        <f t="shared" si="177"/>
        <v>0.21755577508321516</v>
      </c>
      <c r="Q408" s="30">
        <f t="shared" si="178"/>
        <v>4174.099975655181</v>
      </c>
      <c r="R408" s="34">
        <f t="shared" si="179"/>
        <v>4174.099975655181</v>
      </c>
      <c r="S408" s="33">
        <f t="shared" si="180"/>
        <v>0</v>
      </c>
      <c r="T408" s="35">
        <f t="shared" si="181"/>
        <v>0</v>
      </c>
      <c r="U408" s="31">
        <f t="shared" si="182"/>
        <v>0</v>
      </c>
      <c r="V408" s="30" t="e">
        <f t="shared" si="183"/>
        <v>#DIV/0!</v>
      </c>
      <c r="W408" s="34" t="e">
        <f t="shared" si="184"/>
        <v>#DIV/0!</v>
      </c>
      <c r="X408" s="33">
        <f t="shared" si="185"/>
        <v>0</v>
      </c>
      <c r="Y408" s="35">
        <f t="shared" si="186"/>
        <v>0</v>
      </c>
      <c r="Z408" s="30">
        <f t="shared" si="187"/>
        <v>66265.903089809974</v>
      </c>
      <c r="AA408" s="35">
        <f>IF(C408&lt;C$13,0,(IF(VLOOKUP(C$7,profiel!$A$3:$F$297,2,FALSE)&gt;4,VLOOKUP($C$7,profiel!$A$3:$F$297,3,FALSE),IF(B$9="flens loodrecht op gevel",(VLOOKUP(C$7,profiel!$A$3:$F$297,6,FALSE)-2*VLOOKUP(C$7,profiel!$A$3:$F$297,4,FALSE))/2,VLOOKUP(C$7,profiel!$A$3:$F$297,4,FALSE))))/1000*Z408*D$36)</f>
        <v>0</v>
      </c>
      <c r="AB408" s="30">
        <f t="shared" si="190"/>
        <v>66265.903089809974</v>
      </c>
      <c r="AC408" s="35">
        <f t="shared" si="188"/>
        <v>13253.180617961996</v>
      </c>
      <c r="AD408" s="32">
        <f t="shared" si="189"/>
        <v>1.0230353711798219</v>
      </c>
      <c r="AE408" s="32">
        <f t="shared" si="194"/>
        <v>370.17466922347029</v>
      </c>
      <c r="AF408" s="204">
        <f t="shared" si="195"/>
        <v>592.1745169742062</v>
      </c>
    </row>
    <row r="409" spans="1:32" ht="12" customHeight="1" x14ac:dyDescent="0.15">
      <c r="A409" s="199">
        <f t="shared" si="165"/>
        <v>370.17466922347029</v>
      </c>
      <c r="B409" s="38">
        <f t="shared" si="166"/>
        <v>1800</v>
      </c>
      <c r="C409" s="200">
        <f t="shared" si="191"/>
        <v>30</v>
      </c>
      <c r="D409" s="36">
        <f t="shared" si="192"/>
        <v>841.79587968832959</v>
      </c>
      <c r="E409" s="36">
        <f t="shared" si="193"/>
        <v>679.9692904363003</v>
      </c>
      <c r="F409" s="37">
        <f t="shared" si="167"/>
        <v>0.21739279496140593</v>
      </c>
      <c r="G409" s="42">
        <f t="shared" si="168"/>
        <v>4169.2898489708396</v>
      </c>
      <c r="H409" s="43">
        <f t="shared" si="169"/>
        <v>4169.2898489708396</v>
      </c>
      <c r="I409" s="42">
        <f t="shared" si="170"/>
        <v>0</v>
      </c>
      <c r="J409" s="44">
        <f t="shared" si="171"/>
        <v>0</v>
      </c>
      <c r="K409" s="216">
        <f t="shared" si="172"/>
        <v>0.20652315521333564</v>
      </c>
      <c r="L409" s="42">
        <f t="shared" si="173"/>
        <v>4184.3213418679597</v>
      </c>
      <c r="M409" s="43">
        <f t="shared" si="174"/>
        <v>3975.1052747745621</v>
      </c>
      <c r="N409" s="42">
        <f t="shared" si="175"/>
        <v>0</v>
      </c>
      <c r="O409" s="44">
        <f t="shared" si="176"/>
        <v>0</v>
      </c>
      <c r="P409" s="37">
        <f t="shared" si="177"/>
        <v>0.21739279496140593</v>
      </c>
      <c r="Q409" s="42">
        <f t="shared" si="178"/>
        <v>4169.2898489708396</v>
      </c>
      <c r="R409" s="43">
        <f t="shared" si="179"/>
        <v>4169.2898489708396</v>
      </c>
      <c r="S409" s="42">
        <f t="shared" si="180"/>
        <v>0</v>
      </c>
      <c r="T409" s="44">
        <f t="shared" si="181"/>
        <v>0</v>
      </c>
      <c r="U409" s="37">
        <f t="shared" si="182"/>
        <v>0</v>
      </c>
      <c r="V409" s="42" t="e">
        <f t="shared" si="183"/>
        <v>#DIV/0!</v>
      </c>
      <c r="W409" s="43" t="e">
        <f t="shared" si="184"/>
        <v>#DIV/0!</v>
      </c>
      <c r="X409" s="42">
        <f t="shared" si="185"/>
        <v>0</v>
      </c>
      <c r="Y409" s="44">
        <f t="shared" si="186"/>
        <v>0</v>
      </c>
      <c r="Z409" s="42">
        <f t="shared" si="187"/>
        <v>66298.832066668459</v>
      </c>
      <c r="AA409" s="44">
        <f>IF(C409&lt;C$13,0,(IF(VLOOKUP(C$7,profiel!$A$3:$F$297,2,FALSE)&gt;4,VLOOKUP($C$7,profiel!$A$3:$F$297,3,FALSE),IF(B$9="flens loodrecht op gevel",(VLOOKUP(C$7,profiel!$A$3:$F$297,6,FALSE)-2*VLOOKUP(C$7,profiel!$A$3:$F$297,4,FALSE))/2,VLOOKUP(C$7,profiel!$A$3:$F$297,4,FALSE))))/1000*Z409*D$36)</f>
        <v>0</v>
      </c>
      <c r="AB409" s="42">
        <f t="shared" si="190"/>
        <v>66298.832066668459</v>
      </c>
      <c r="AC409" s="44">
        <f t="shared" si="188"/>
        <v>13259.766413333691</v>
      </c>
      <c r="AD409" s="41">
        <f t="shared" si="189"/>
        <v>1.0219639841218815</v>
      </c>
      <c r="AE409" s="41">
        <f t="shared" si="194"/>
        <v>371.19663320759219</v>
      </c>
      <c r="AF409" s="201">
        <f t="shared" si="195"/>
        <v>592.61929549857666</v>
      </c>
    </row>
    <row r="410" spans="1:32" ht="12" customHeight="1" x14ac:dyDescent="0.15">
      <c r="A410" s="202">
        <f t="shared" si="165"/>
        <v>371.19663320759219</v>
      </c>
      <c r="B410" s="54">
        <f t="shared" si="166"/>
        <v>1805</v>
      </c>
      <c r="C410" s="133">
        <f t="shared" si="191"/>
        <v>30.083333333333332</v>
      </c>
      <c r="D410" s="30">
        <f t="shared" si="192"/>
        <v>842.20977938870931</v>
      </c>
      <c r="E410" s="30">
        <f t="shared" si="193"/>
        <v>679.97009853545683</v>
      </c>
      <c r="F410" s="31">
        <f t="shared" si="167"/>
        <v>0.21722963516001886</v>
      </c>
      <c r="G410" s="30">
        <f t="shared" si="168"/>
        <v>4164.47520368807</v>
      </c>
      <c r="H410" s="34">
        <f t="shared" si="169"/>
        <v>4164.47520368807</v>
      </c>
      <c r="I410" s="33">
        <f t="shared" si="170"/>
        <v>0</v>
      </c>
      <c r="J410" s="35">
        <f t="shared" si="171"/>
        <v>0</v>
      </c>
      <c r="K410" s="60">
        <f t="shared" si="172"/>
        <v>0.20636815340201792</v>
      </c>
      <c r="L410" s="30">
        <f t="shared" si="173"/>
        <v>4179.4773384820364</v>
      </c>
      <c r="M410" s="34">
        <f t="shared" si="174"/>
        <v>3970.503471557935</v>
      </c>
      <c r="N410" s="33">
        <f t="shared" si="175"/>
        <v>0</v>
      </c>
      <c r="O410" s="35">
        <f t="shared" si="176"/>
        <v>0</v>
      </c>
      <c r="P410" s="31">
        <f t="shared" si="177"/>
        <v>0.21722963516001886</v>
      </c>
      <c r="Q410" s="30">
        <f t="shared" si="178"/>
        <v>4164.47520368807</v>
      </c>
      <c r="R410" s="34">
        <f t="shared" si="179"/>
        <v>4164.47520368807</v>
      </c>
      <c r="S410" s="33">
        <f t="shared" si="180"/>
        <v>0</v>
      </c>
      <c r="T410" s="35">
        <f t="shared" si="181"/>
        <v>0</v>
      </c>
      <c r="U410" s="31">
        <f t="shared" si="182"/>
        <v>0</v>
      </c>
      <c r="V410" s="30" t="e">
        <f t="shared" si="183"/>
        <v>#DIV/0!</v>
      </c>
      <c r="W410" s="34" t="e">
        <f t="shared" si="184"/>
        <v>#DIV/0!</v>
      </c>
      <c r="X410" s="33">
        <f t="shared" si="185"/>
        <v>0</v>
      </c>
      <c r="Y410" s="35">
        <f t="shared" si="186"/>
        <v>0</v>
      </c>
      <c r="Z410" s="30">
        <f t="shared" si="187"/>
        <v>66331.4479300807</v>
      </c>
      <c r="AA410" s="35">
        <f>IF(C410&lt;C$13,0,(IF(VLOOKUP(C$7,profiel!$A$3:$F$297,2,FALSE)&gt;4,VLOOKUP($C$7,profiel!$A$3:$F$297,3,FALSE),IF(B$9="flens loodrecht op gevel",(VLOOKUP(C$7,profiel!$A$3:$F$297,6,FALSE)-2*VLOOKUP(C$7,profiel!$A$3:$F$297,4,FALSE))/2,VLOOKUP(C$7,profiel!$A$3:$F$297,4,FALSE))))/1000*Z410*D$36)</f>
        <v>0</v>
      </c>
      <c r="AB410" s="30">
        <f t="shared" si="190"/>
        <v>66331.4479300807</v>
      </c>
      <c r="AC410" s="35">
        <f t="shared" si="188"/>
        <v>13266.289586016139</v>
      </c>
      <c r="AD410" s="32">
        <f t="shared" si="189"/>
        <v>1.0208891774790021</v>
      </c>
      <c r="AE410" s="32">
        <f t="shared" si="194"/>
        <v>372.21752238507116</v>
      </c>
      <c r="AF410" s="204">
        <f t="shared" si="195"/>
        <v>593.06523747682229</v>
      </c>
    </row>
    <row r="411" spans="1:32" ht="12" customHeight="1" x14ac:dyDescent="0.15">
      <c r="A411" s="199">
        <f t="shared" si="165"/>
        <v>372.21752238507116</v>
      </c>
      <c r="B411" s="38">
        <f t="shared" si="166"/>
        <v>1810</v>
      </c>
      <c r="C411" s="200">
        <f t="shared" si="191"/>
        <v>30.166666666666668</v>
      </c>
      <c r="D411" s="36">
        <f t="shared" si="192"/>
        <v>842.62253886808458</v>
      </c>
      <c r="E411" s="36">
        <f t="shared" si="193"/>
        <v>679.97088537008949</v>
      </c>
      <c r="F411" s="37">
        <f t="shared" si="167"/>
        <v>0.21706629425396784</v>
      </c>
      <c r="G411" s="42">
        <f t="shared" si="168"/>
        <v>4159.6561605165025</v>
      </c>
      <c r="H411" s="43">
        <f t="shared" si="169"/>
        <v>4159.6561605165025</v>
      </c>
      <c r="I411" s="42">
        <f t="shared" si="170"/>
        <v>0</v>
      </c>
      <c r="J411" s="44">
        <f t="shared" si="171"/>
        <v>0</v>
      </c>
      <c r="K411" s="216">
        <f t="shared" si="172"/>
        <v>0.20621297954126944</v>
      </c>
      <c r="L411" s="42">
        <f t="shared" si="173"/>
        <v>4174.6289497509915</v>
      </c>
      <c r="M411" s="43">
        <f t="shared" si="174"/>
        <v>3965.8975022634422</v>
      </c>
      <c r="N411" s="42">
        <f t="shared" si="175"/>
        <v>0</v>
      </c>
      <c r="O411" s="44">
        <f t="shared" si="176"/>
        <v>0</v>
      </c>
      <c r="P411" s="37">
        <f t="shared" si="177"/>
        <v>0.21706629425396784</v>
      </c>
      <c r="Q411" s="42">
        <f t="shared" si="178"/>
        <v>4159.6561605165025</v>
      </c>
      <c r="R411" s="43">
        <f t="shared" si="179"/>
        <v>4159.6561605165025</v>
      </c>
      <c r="S411" s="42">
        <f t="shared" si="180"/>
        <v>0</v>
      </c>
      <c r="T411" s="44">
        <f t="shared" si="181"/>
        <v>0</v>
      </c>
      <c r="U411" s="37">
        <f t="shared" si="182"/>
        <v>0</v>
      </c>
      <c r="V411" s="42" t="e">
        <f t="shared" si="183"/>
        <v>#DIV/0!</v>
      </c>
      <c r="W411" s="43" t="e">
        <f t="shared" si="184"/>
        <v>#DIV/0!</v>
      </c>
      <c r="X411" s="42">
        <f t="shared" si="185"/>
        <v>0</v>
      </c>
      <c r="Y411" s="44">
        <f t="shared" si="186"/>
        <v>0</v>
      </c>
      <c r="Z411" s="42">
        <f t="shared" si="187"/>
        <v>66363.751687909709</v>
      </c>
      <c r="AA411" s="44">
        <f>IF(C411&lt;C$13,0,(IF(VLOOKUP(C$7,profiel!$A$3:$F$297,2,FALSE)&gt;4,VLOOKUP($C$7,profiel!$A$3:$F$297,3,FALSE),IF(B$9="flens loodrecht op gevel",(VLOOKUP(C$7,profiel!$A$3:$F$297,6,FALSE)-2*VLOOKUP(C$7,profiel!$A$3:$F$297,4,FALSE))/2,VLOOKUP(C$7,profiel!$A$3:$F$297,4,FALSE))))/1000*Z411*D$36)</f>
        <v>0</v>
      </c>
      <c r="AB411" s="42">
        <f t="shared" si="190"/>
        <v>66363.751687909709</v>
      </c>
      <c r="AC411" s="44">
        <f t="shared" si="188"/>
        <v>13272.750337581943</v>
      </c>
      <c r="AD411" s="41">
        <f t="shared" si="189"/>
        <v>1.0198109744140471</v>
      </c>
      <c r="AE411" s="41">
        <f t="shared" si="194"/>
        <v>373.23733335948521</v>
      </c>
      <c r="AF411" s="201">
        <f t="shared" si="195"/>
        <v>593.51235041758969</v>
      </c>
    </row>
    <row r="412" spans="1:32" ht="12" customHeight="1" x14ac:dyDescent="0.15">
      <c r="A412" s="202">
        <f t="shared" si="165"/>
        <v>373.23733335948521</v>
      </c>
      <c r="B412" s="54">
        <f t="shared" si="166"/>
        <v>1815</v>
      </c>
      <c r="C412" s="133">
        <f t="shared" si="191"/>
        <v>30.25</v>
      </c>
      <c r="D412" s="30">
        <f t="shared" si="192"/>
        <v>843.03416439141768</v>
      </c>
      <c r="E412" s="30">
        <f t="shared" si="193"/>
        <v>679.97165149975842</v>
      </c>
      <c r="F412" s="31">
        <f t="shared" si="167"/>
        <v>0.21690277086798088</v>
      </c>
      <c r="G412" s="30">
        <f t="shared" si="168"/>
        <v>4154.8328390851648</v>
      </c>
      <c r="H412" s="34">
        <f t="shared" si="169"/>
        <v>4154.8328390851648</v>
      </c>
      <c r="I412" s="33">
        <f t="shared" si="170"/>
        <v>0</v>
      </c>
      <c r="J412" s="35">
        <f t="shared" si="171"/>
        <v>0</v>
      </c>
      <c r="K412" s="60">
        <f t="shared" si="172"/>
        <v>0.20605763232458182</v>
      </c>
      <c r="L412" s="30">
        <f t="shared" si="173"/>
        <v>4169.7762955535982</v>
      </c>
      <c r="M412" s="34">
        <f t="shared" si="174"/>
        <v>3961.2874807759181</v>
      </c>
      <c r="N412" s="33">
        <f t="shared" si="175"/>
        <v>0</v>
      </c>
      <c r="O412" s="35">
        <f t="shared" si="176"/>
        <v>0</v>
      </c>
      <c r="P412" s="31">
        <f t="shared" si="177"/>
        <v>0.21690277086798088</v>
      </c>
      <c r="Q412" s="30">
        <f t="shared" si="178"/>
        <v>4154.8328390851648</v>
      </c>
      <c r="R412" s="34">
        <f t="shared" si="179"/>
        <v>4154.8328390851648</v>
      </c>
      <c r="S412" s="33">
        <f t="shared" si="180"/>
        <v>0</v>
      </c>
      <c r="T412" s="35">
        <f t="shared" si="181"/>
        <v>0</v>
      </c>
      <c r="U412" s="31">
        <f t="shared" si="182"/>
        <v>0</v>
      </c>
      <c r="V412" s="30" t="e">
        <f t="shared" si="183"/>
        <v>#DIV/0!</v>
      </c>
      <c r="W412" s="34" t="e">
        <f t="shared" si="184"/>
        <v>#DIV/0!</v>
      </c>
      <c r="X412" s="33">
        <f t="shared" si="185"/>
        <v>0</v>
      </c>
      <c r="Y412" s="35">
        <f t="shared" si="186"/>
        <v>0</v>
      </c>
      <c r="Z412" s="30">
        <f t="shared" si="187"/>
        <v>66395.744346106876</v>
      </c>
      <c r="AA412" s="35">
        <f>IF(C412&lt;C$13,0,(IF(VLOOKUP(C$7,profiel!$A$3:$F$297,2,FALSE)&gt;4,VLOOKUP($C$7,profiel!$A$3:$F$297,3,FALSE),IF(B$9="flens loodrecht op gevel",(VLOOKUP(C$7,profiel!$A$3:$F$297,6,FALSE)-2*VLOOKUP(C$7,profiel!$A$3:$F$297,4,FALSE))/2,VLOOKUP(C$7,profiel!$A$3:$F$297,4,FALSE))))/1000*Z412*D$36)</f>
        <v>0</v>
      </c>
      <c r="AB412" s="30">
        <f t="shared" si="190"/>
        <v>66395.744346106876</v>
      </c>
      <c r="AC412" s="35">
        <f t="shared" si="188"/>
        <v>13279.148869221375</v>
      </c>
      <c r="AD412" s="32">
        <f t="shared" si="189"/>
        <v>1.0187293981377161</v>
      </c>
      <c r="AE412" s="32">
        <f t="shared" si="194"/>
        <v>374.25606275762294</v>
      </c>
      <c r="AF412" s="204">
        <f t="shared" si="195"/>
        <v>593.96064173367472</v>
      </c>
    </row>
    <row r="413" spans="1:32" ht="12" customHeight="1" x14ac:dyDescent="0.15">
      <c r="A413" s="199">
        <f t="shared" si="165"/>
        <v>374.25606275762294</v>
      </c>
      <c r="B413" s="38">
        <f t="shared" si="166"/>
        <v>1820</v>
      </c>
      <c r="C413" s="200">
        <f t="shared" si="191"/>
        <v>30.333333333333332</v>
      </c>
      <c r="D413" s="36">
        <f t="shared" si="192"/>
        <v>843.44466217217837</v>
      </c>
      <c r="E413" s="36">
        <f t="shared" si="193"/>
        <v>679.97239746929927</v>
      </c>
      <c r="F413" s="37">
        <f t="shared" si="167"/>
        <v>0.2167390636763207</v>
      </c>
      <c r="G413" s="42">
        <f t="shared" si="168"/>
        <v>4150.0053579523465</v>
      </c>
      <c r="H413" s="43">
        <f t="shared" si="169"/>
        <v>4150.0053579523465</v>
      </c>
      <c r="I413" s="42">
        <f t="shared" si="170"/>
        <v>0</v>
      </c>
      <c r="J413" s="44">
        <f t="shared" si="171"/>
        <v>0</v>
      </c>
      <c r="K413" s="216">
        <f t="shared" si="172"/>
        <v>0.20590211049250468</v>
      </c>
      <c r="L413" s="42">
        <f t="shared" si="173"/>
        <v>4164.9194946983243</v>
      </c>
      <c r="M413" s="43">
        <f t="shared" si="174"/>
        <v>3956.6735199634081</v>
      </c>
      <c r="N413" s="42">
        <f t="shared" si="175"/>
        <v>0</v>
      </c>
      <c r="O413" s="44">
        <f t="shared" si="176"/>
        <v>0</v>
      </c>
      <c r="P413" s="37">
        <f t="shared" si="177"/>
        <v>0.2167390636763207</v>
      </c>
      <c r="Q413" s="42">
        <f t="shared" si="178"/>
        <v>4150.0053579523465</v>
      </c>
      <c r="R413" s="43">
        <f t="shared" si="179"/>
        <v>4150.0053579523465</v>
      </c>
      <c r="S413" s="42">
        <f t="shared" si="180"/>
        <v>0</v>
      </c>
      <c r="T413" s="44">
        <f t="shared" si="181"/>
        <v>0</v>
      </c>
      <c r="U413" s="37">
        <f t="shared" si="182"/>
        <v>0</v>
      </c>
      <c r="V413" s="42" t="e">
        <f t="shared" si="183"/>
        <v>#DIV/0!</v>
      </c>
      <c r="W413" s="43" t="e">
        <f t="shared" si="184"/>
        <v>#DIV/0!</v>
      </c>
      <c r="X413" s="42">
        <f t="shared" si="185"/>
        <v>0</v>
      </c>
      <c r="Y413" s="44">
        <f t="shared" si="186"/>
        <v>0</v>
      </c>
      <c r="Z413" s="42">
        <f t="shared" si="187"/>
        <v>66427.426908753783</v>
      </c>
      <c r="AA413" s="44">
        <f>IF(C413&lt;C$13,0,(IF(VLOOKUP(C$7,profiel!$A$3:$F$297,2,FALSE)&gt;4,VLOOKUP($C$7,profiel!$A$3:$F$297,3,FALSE),IF(B$9="flens loodrecht op gevel",(VLOOKUP(C$7,profiel!$A$3:$F$297,6,FALSE)-2*VLOOKUP(C$7,profiel!$A$3:$F$297,4,FALSE))/2,VLOOKUP(C$7,profiel!$A$3:$F$297,4,FALSE))))/1000*Z413*D$36)</f>
        <v>0</v>
      </c>
      <c r="AB413" s="42">
        <f t="shared" si="190"/>
        <v>66427.426908753783</v>
      </c>
      <c r="AC413" s="44">
        <f t="shared" si="188"/>
        <v>13285.485381750757</v>
      </c>
      <c r="AD413" s="41">
        <f t="shared" si="189"/>
        <v>1.0176444719089113</v>
      </c>
      <c r="AE413" s="41">
        <f t="shared" si="194"/>
        <v>375.27370722953185</v>
      </c>
      <c r="AF413" s="201">
        <f t="shared" si="195"/>
        <v>594.41011874206129</v>
      </c>
    </row>
    <row r="414" spans="1:32" ht="12" customHeight="1" x14ac:dyDescent="0.15">
      <c r="A414" s="202">
        <f t="shared" si="165"/>
        <v>375.27370722953185</v>
      </c>
      <c r="B414" s="54">
        <f t="shared" si="166"/>
        <v>1825</v>
      </c>
      <c r="C414" s="133">
        <f t="shared" si="191"/>
        <v>30.416666666666668</v>
      </c>
      <c r="D414" s="30">
        <f t="shared" si="192"/>
        <v>843.85403837290562</v>
      </c>
      <c r="E414" s="30">
        <f t="shared" si="193"/>
        <v>679.97312380921062</v>
      </c>
      <c r="F414" s="31">
        <f t="shared" si="167"/>
        <v>0.21657517140250154</v>
      </c>
      <c r="G414" s="30">
        <f t="shared" si="168"/>
        <v>4145.1738346162165</v>
      </c>
      <c r="H414" s="34">
        <f t="shared" si="169"/>
        <v>4145.1738346162165</v>
      </c>
      <c r="I414" s="33">
        <f t="shared" si="170"/>
        <v>0</v>
      </c>
      <c r="J414" s="35">
        <f t="shared" si="171"/>
        <v>0</v>
      </c>
      <c r="K414" s="60">
        <f t="shared" si="172"/>
        <v>0.20574641283237646</v>
      </c>
      <c r="L414" s="30">
        <f t="shared" si="173"/>
        <v>4160.0586649339139</v>
      </c>
      <c r="M414" s="34">
        <f t="shared" si="174"/>
        <v>3952.0557316872182</v>
      </c>
      <c r="N414" s="33">
        <f t="shared" si="175"/>
        <v>0</v>
      </c>
      <c r="O414" s="35">
        <f t="shared" si="176"/>
        <v>0</v>
      </c>
      <c r="P414" s="31">
        <f t="shared" si="177"/>
        <v>0.21657517140250154</v>
      </c>
      <c r="Q414" s="30">
        <f t="shared" si="178"/>
        <v>4145.1738346162165</v>
      </c>
      <c r="R414" s="34">
        <f t="shared" si="179"/>
        <v>4145.1738346162165</v>
      </c>
      <c r="S414" s="33">
        <f t="shared" si="180"/>
        <v>0</v>
      </c>
      <c r="T414" s="35">
        <f t="shared" si="181"/>
        <v>0</v>
      </c>
      <c r="U414" s="31">
        <f t="shared" si="182"/>
        <v>0</v>
      </c>
      <c r="V414" s="30" t="e">
        <f t="shared" si="183"/>
        <v>#DIV/0!</v>
      </c>
      <c r="W414" s="34" t="e">
        <f t="shared" si="184"/>
        <v>#DIV/0!</v>
      </c>
      <c r="X414" s="33">
        <f t="shared" si="185"/>
        <v>0</v>
      </c>
      <c r="Y414" s="35">
        <f t="shared" si="186"/>
        <v>0</v>
      </c>
      <c r="Z414" s="30">
        <f t="shared" si="187"/>
        <v>66458.800378101791</v>
      </c>
      <c r="AA414" s="35">
        <f>IF(C414&lt;C$13,0,(IF(VLOOKUP(C$7,profiel!$A$3:$F$297,2,FALSE)&gt;4,VLOOKUP($C$7,profiel!$A$3:$F$297,3,FALSE),IF(B$9="flens loodrecht op gevel",(VLOOKUP(C$7,profiel!$A$3:$F$297,6,FALSE)-2*VLOOKUP(C$7,profiel!$A$3:$F$297,4,FALSE))/2,VLOOKUP(C$7,profiel!$A$3:$F$297,4,FALSE))))/1000*Z414*D$36)</f>
        <v>0</v>
      </c>
      <c r="AB414" s="30">
        <f t="shared" si="190"/>
        <v>66458.800378101791</v>
      </c>
      <c r="AC414" s="35">
        <f t="shared" si="188"/>
        <v>13291.760075620357</v>
      </c>
      <c r="AD414" s="32">
        <f t="shared" si="189"/>
        <v>1.0165562190351374</v>
      </c>
      <c r="AE414" s="32">
        <f t="shared" si="194"/>
        <v>376.29026344856698</v>
      </c>
      <c r="AF414" s="204">
        <f t="shared" si="195"/>
        <v>594.86078866396372</v>
      </c>
    </row>
    <row r="415" spans="1:32" ht="12" customHeight="1" x14ac:dyDescent="0.15">
      <c r="A415" s="199">
        <f t="shared" si="165"/>
        <v>376.29026344856698</v>
      </c>
      <c r="B415" s="38">
        <f t="shared" si="166"/>
        <v>1830</v>
      </c>
      <c r="C415" s="200">
        <f t="shared" si="191"/>
        <v>30.5</v>
      </c>
      <c r="D415" s="36">
        <f t="shared" si="192"/>
        <v>844.26229910576376</v>
      </c>
      <c r="E415" s="36">
        <f t="shared" si="193"/>
        <v>679.97383103603147</v>
      </c>
      <c r="F415" s="37">
        <f t="shared" si="167"/>
        <v>0.21641109281900442</v>
      </c>
      <c r="G415" s="42">
        <f t="shared" si="168"/>
        <v>4140.3383855232896</v>
      </c>
      <c r="H415" s="43">
        <f t="shared" si="169"/>
        <v>4140.3383855232896</v>
      </c>
      <c r="I415" s="42">
        <f t="shared" si="170"/>
        <v>0</v>
      </c>
      <c r="J415" s="44">
        <f t="shared" si="171"/>
        <v>0</v>
      </c>
      <c r="K415" s="216">
        <f t="shared" si="172"/>
        <v>0.2055905381780542</v>
      </c>
      <c r="L415" s="42">
        <f t="shared" si="173"/>
        <v>4155.1939229578484</v>
      </c>
      <c r="M415" s="43">
        <f t="shared" si="174"/>
        <v>3947.4342268099558</v>
      </c>
      <c r="N415" s="42">
        <f t="shared" si="175"/>
        <v>0</v>
      </c>
      <c r="O415" s="44">
        <f t="shared" si="176"/>
        <v>0</v>
      </c>
      <c r="P415" s="37">
        <f t="shared" si="177"/>
        <v>0.21641109281900442</v>
      </c>
      <c r="Q415" s="42">
        <f t="shared" si="178"/>
        <v>4140.3383855232896</v>
      </c>
      <c r="R415" s="43">
        <f t="shared" si="179"/>
        <v>4140.3383855232896</v>
      </c>
      <c r="S415" s="42">
        <f t="shared" si="180"/>
        <v>0</v>
      </c>
      <c r="T415" s="44">
        <f t="shared" si="181"/>
        <v>0</v>
      </c>
      <c r="U415" s="37">
        <f t="shared" si="182"/>
        <v>0</v>
      </c>
      <c r="V415" s="42" t="e">
        <f t="shared" si="183"/>
        <v>#DIV/0!</v>
      </c>
      <c r="W415" s="43" t="e">
        <f t="shared" si="184"/>
        <v>#DIV/0!</v>
      </c>
      <c r="X415" s="42">
        <f t="shared" si="185"/>
        <v>0</v>
      </c>
      <c r="Y415" s="44">
        <f t="shared" si="186"/>
        <v>0</v>
      </c>
      <c r="Z415" s="42">
        <f t="shared" si="187"/>
        <v>66489.865754612212</v>
      </c>
      <c r="AA415" s="44">
        <f>IF(C415&lt;C$13,0,(IF(VLOOKUP(C$7,profiel!$A$3:$F$297,2,FALSE)&gt;4,VLOOKUP($C$7,profiel!$A$3:$F$297,3,FALSE),IF(B$9="flens loodrecht op gevel",(VLOOKUP(C$7,profiel!$A$3:$F$297,6,FALSE)-2*VLOOKUP(C$7,profiel!$A$3:$F$297,4,FALSE))/2,VLOOKUP(C$7,profiel!$A$3:$F$297,4,FALSE))))/1000*Z415*D$36)</f>
        <v>0</v>
      </c>
      <c r="AB415" s="42">
        <f t="shared" si="190"/>
        <v>66489.865754612212</v>
      </c>
      <c r="AC415" s="44">
        <f t="shared" si="188"/>
        <v>13297.973150922442</v>
      </c>
      <c r="AD415" s="41">
        <f t="shared" si="189"/>
        <v>1.0154646628726332</v>
      </c>
      <c r="AE415" s="41">
        <f t="shared" si="194"/>
        <v>377.30572811143963</v>
      </c>
      <c r="AF415" s="201">
        <f t="shared" si="195"/>
        <v>595.31265862488067</v>
      </c>
    </row>
    <row r="416" spans="1:32" ht="12" customHeight="1" x14ac:dyDescent="0.15">
      <c r="A416" s="202">
        <f t="shared" si="165"/>
        <v>377.30572811143963</v>
      </c>
      <c r="B416" s="54">
        <f t="shared" si="166"/>
        <v>1835</v>
      </c>
      <c r="C416" s="133">
        <f t="shared" si="191"/>
        <v>30.583333333333332</v>
      </c>
      <c r="D416" s="30">
        <f t="shared" si="192"/>
        <v>844.66945043308931</v>
      </c>
      <c r="E416" s="30">
        <f t="shared" si="193"/>
        <v>679.97451965270852</v>
      </c>
      <c r="F416" s="31">
        <f t="shared" si="167"/>
        <v>0.21624682674698775</v>
      </c>
      <c r="G416" s="30">
        <f t="shared" si="168"/>
        <v>4135.4991260788956</v>
      </c>
      <c r="H416" s="34">
        <f t="shared" si="169"/>
        <v>4135.4991260788956</v>
      </c>
      <c r="I416" s="33">
        <f t="shared" si="170"/>
        <v>0</v>
      </c>
      <c r="J416" s="35">
        <f t="shared" si="171"/>
        <v>0</v>
      </c>
      <c r="K416" s="60">
        <f t="shared" si="172"/>
        <v>0.20543448540963835</v>
      </c>
      <c r="L416" s="30">
        <f t="shared" si="173"/>
        <v>4150.3253844267974</v>
      </c>
      <c r="M416" s="34">
        <f t="shared" si="174"/>
        <v>3942.8091152054576</v>
      </c>
      <c r="N416" s="33">
        <f t="shared" si="175"/>
        <v>0</v>
      </c>
      <c r="O416" s="35">
        <f t="shared" si="176"/>
        <v>0</v>
      </c>
      <c r="P416" s="31">
        <f t="shared" si="177"/>
        <v>0.21624682674698775</v>
      </c>
      <c r="Q416" s="30">
        <f t="shared" si="178"/>
        <v>4135.4991260788956</v>
      </c>
      <c r="R416" s="34">
        <f t="shared" si="179"/>
        <v>4135.4991260788956</v>
      </c>
      <c r="S416" s="33">
        <f t="shared" si="180"/>
        <v>0</v>
      </c>
      <c r="T416" s="35">
        <f t="shared" si="181"/>
        <v>0</v>
      </c>
      <c r="U416" s="31">
        <f t="shared" si="182"/>
        <v>0</v>
      </c>
      <c r="V416" s="30" t="e">
        <f t="shared" si="183"/>
        <v>#DIV/0!</v>
      </c>
      <c r="W416" s="34" t="e">
        <f t="shared" si="184"/>
        <v>#DIV/0!</v>
      </c>
      <c r="X416" s="33">
        <f t="shared" si="185"/>
        <v>0</v>
      </c>
      <c r="Y416" s="35">
        <f t="shared" si="186"/>
        <v>0</v>
      </c>
      <c r="Z416" s="30">
        <f t="shared" si="187"/>
        <v>66520.624036993962</v>
      </c>
      <c r="AA416" s="35">
        <f>IF(C416&lt;C$13,0,(IF(VLOOKUP(C$7,profiel!$A$3:$F$297,2,FALSE)&gt;4,VLOOKUP($C$7,profiel!$A$3:$F$297,3,FALSE),IF(B$9="flens loodrecht op gevel",(VLOOKUP(C$7,profiel!$A$3:$F$297,6,FALSE)-2*VLOOKUP(C$7,profiel!$A$3:$F$297,4,FALSE))/2,VLOOKUP(C$7,profiel!$A$3:$F$297,4,FALSE))))/1000*Z416*D$36)</f>
        <v>0</v>
      </c>
      <c r="AB416" s="30">
        <f t="shared" si="190"/>
        <v>66520.624036993962</v>
      </c>
      <c r="AC416" s="35">
        <f t="shared" si="188"/>
        <v>13304.124807398792</v>
      </c>
      <c r="AD416" s="32">
        <f t="shared" si="189"/>
        <v>1.0143698268266823</v>
      </c>
      <c r="AE416" s="32">
        <f t="shared" si="194"/>
        <v>378.32009793826631</v>
      </c>
      <c r="AF416" s="204">
        <f t="shared" si="195"/>
        <v>595.7657356546548</v>
      </c>
    </row>
    <row r="417" spans="1:32" ht="12" customHeight="1" x14ac:dyDescent="0.15">
      <c r="A417" s="199">
        <f t="shared" si="165"/>
        <v>378.32009793826631</v>
      </c>
      <c r="B417" s="38">
        <f t="shared" si="166"/>
        <v>1840</v>
      </c>
      <c r="C417" s="200">
        <f t="shared" si="191"/>
        <v>30.666666666666668</v>
      </c>
      <c r="D417" s="36">
        <f t="shared" si="192"/>
        <v>845.07549836793135</v>
      </c>
      <c r="E417" s="36">
        <f t="shared" si="193"/>
        <v>679.97519014895374</v>
      </c>
      <c r="F417" s="37">
        <f t="shared" si="167"/>
        <v>0.2160823720559959</v>
      </c>
      <c r="G417" s="42">
        <f t="shared" si="168"/>
        <v>4130.6561706560224</v>
      </c>
      <c r="H417" s="43">
        <f t="shared" si="169"/>
        <v>4130.6561706560224</v>
      </c>
      <c r="I417" s="42">
        <f t="shared" si="170"/>
        <v>0</v>
      </c>
      <c r="J417" s="44">
        <f t="shared" si="171"/>
        <v>0</v>
      </c>
      <c r="K417" s="216">
        <f t="shared" si="172"/>
        <v>0.20527825345319611</v>
      </c>
      <c r="L417" s="42">
        <f t="shared" si="173"/>
        <v>4145.4531639654469</v>
      </c>
      <c r="M417" s="43">
        <f t="shared" si="174"/>
        <v>3938.1805057671745</v>
      </c>
      <c r="N417" s="42">
        <f t="shared" si="175"/>
        <v>0</v>
      </c>
      <c r="O417" s="44">
        <f t="shared" si="176"/>
        <v>0</v>
      </c>
      <c r="P417" s="37">
        <f t="shared" si="177"/>
        <v>0.2160823720559959</v>
      </c>
      <c r="Q417" s="42">
        <f t="shared" si="178"/>
        <v>4130.6561706560224</v>
      </c>
      <c r="R417" s="43">
        <f t="shared" si="179"/>
        <v>4130.6561706560224</v>
      </c>
      <c r="S417" s="42">
        <f t="shared" si="180"/>
        <v>0</v>
      </c>
      <c r="T417" s="44">
        <f t="shared" si="181"/>
        <v>0</v>
      </c>
      <c r="U417" s="37">
        <f t="shared" si="182"/>
        <v>0</v>
      </c>
      <c r="V417" s="42" t="e">
        <f t="shared" si="183"/>
        <v>#DIV/0!</v>
      </c>
      <c r="W417" s="43" t="e">
        <f t="shared" si="184"/>
        <v>#DIV/0!</v>
      </c>
      <c r="X417" s="42">
        <f t="shared" si="185"/>
        <v>0</v>
      </c>
      <c r="Y417" s="44">
        <f t="shared" si="186"/>
        <v>0</v>
      </c>
      <c r="Z417" s="42">
        <f t="shared" si="187"/>
        <v>66551.076222241041</v>
      </c>
      <c r="AA417" s="44">
        <f>IF(C417&lt;C$13,0,(IF(VLOOKUP(C$7,profiel!$A$3:$F$297,2,FALSE)&gt;4,VLOOKUP($C$7,profiel!$A$3:$F$297,3,FALSE),IF(B$9="flens loodrecht op gevel",(VLOOKUP(C$7,profiel!$A$3:$F$297,6,FALSE)-2*VLOOKUP(C$7,profiel!$A$3:$F$297,4,FALSE))/2,VLOOKUP(C$7,profiel!$A$3:$F$297,4,FALSE))))/1000*Z417*D$36)</f>
        <v>0</v>
      </c>
      <c r="AB417" s="42">
        <f t="shared" si="190"/>
        <v>66551.076222241041</v>
      </c>
      <c r="AC417" s="44">
        <f t="shared" si="188"/>
        <v>13310.215244448209</v>
      </c>
      <c r="AD417" s="41">
        <f t="shared" si="189"/>
        <v>1.0132717343517057</v>
      </c>
      <c r="AE417" s="41">
        <f t="shared" si="194"/>
        <v>379.33336967261801</v>
      </c>
      <c r="AF417" s="201">
        <f t="shared" si="195"/>
        <v>596.22002668753964</v>
      </c>
    </row>
    <row r="418" spans="1:32" ht="12" customHeight="1" x14ac:dyDescent="0.15">
      <c r="A418" s="202">
        <f t="shared" si="165"/>
        <v>379.33336967261801</v>
      </c>
      <c r="B418" s="54">
        <f t="shared" si="166"/>
        <v>1845</v>
      </c>
      <c r="C418" s="133">
        <f t="shared" si="191"/>
        <v>30.75</v>
      </c>
      <c r="D418" s="30">
        <f t="shared" si="192"/>
        <v>845.48044887458468</v>
      </c>
      <c r="E418" s="30">
        <f t="shared" si="193"/>
        <v>679.97584300159258</v>
      </c>
      <c r="F418" s="31">
        <f t="shared" si="167"/>
        <v>0.21591772766366493</v>
      </c>
      <c r="G418" s="30">
        <f t="shared" si="168"/>
        <v>4125.809632604447</v>
      </c>
      <c r="H418" s="34">
        <f t="shared" si="169"/>
        <v>4125.809632604447</v>
      </c>
      <c r="I418" s="33">
        <f t="shared" si="170"/>
        <v>0</v>
      </c>
      <c r="J418" s="35">
        <f t="shared" si="171"/>
        <v>0</v>
      </c>
      <c r="K418" s="60">
        <f t="shared" si="172"/>
        <v>0.20512184128048166</v>
      </c>
      <c r="L418" s="30">
        <f t="shared" si="173"/>
        <v>4140.5773751756187</v>
      </c>
      <c r="M418" s="34">
        <f t="shared" si="174"/>
        <v>3933.5485064168379</v>
      </c>
      <c r="N418" s="33">
        <f t="shared" si="175"/>
        <v>0</v>
      </c>
      <c r="O418" s="35">
        <f t="shared" si="176"/>
        <v>0</v>
      </c>
      <c r="P418" s="31">
        <f t="shared" si="177"/>
        <v>0.21591772766366493</v>
      </c>
      <c r="Q418" s="30">
        <f t="shared" si="178"/>
        <v>4125.809632604447</v>
      </c>
      <c r="R418" s="34">
        <f t="shared" si="179"/>
        <v>4125.809632604447</v>
      </c>
      <c r="S418" s="33">
        <f t="shared" si="180"/>
        <v>0</v>
      </c>
      <c r="T418" s="35">
        <f t="shared" si="181"/>
        <v>0</v>
      </c>
      <c r="U418" s="31">
        <f t="shared" si="182"/>
        <v>0</v>
      </c>
      <c r="V418" s="30" t="e">
        <f t="shared" si="183"/>
        <v>#DIV/0!</v>
      </c>
      <c r="W418" s="34" t="e">
        <f t="shared" si="184"/>
        <v>#DIV/0!</v>
      </c>
      <c r="X418" s="33">
        <f t="shared" si="185"/>
        <v>0</v>
      </c>
      <c r="Y418" s="35">
        <f t="shared" si="186"/>
        <v>0</v>
      </c>
      <c r="Z418" s="30">
        <f t="shared" si="187"/>
        <v>66581.223305669468</v>
      </c>
      <c r="AA418" s="35">
        <f>IF(C418&lt;C$13,0,(IF(VLOOKUP(C$7,profiel!$A$3:$F$297,2,FALSE)&gt;4,VLOOKUP($C$7,profiel!$A$3:$F$297,3,FALSE),IF(B$9="flens loodrecht op gevel",(VLOOKUP(C$7,profiel!$A$3:$F$297,6,FALSE)-2*VLOOKUP(C$7,profiel!$A$3:$F$297,4,FALSE))/2,VLOOKUP(C$7,profiel!$A$3:$F$297,4,FALSE))))/1000*Z418*D$36)</f>
        <v>0</v>
      </c>
      <c r="AB418" s="30">
        <f t="shared" si="190"/>
        <v>66581.223305669468</v>
      </c>
      <c r="AC418" s="35">
        <f t="shared" si="188"/>
        <v>13316.244661133895</v>
      </c>
      <c r="AD418" s="32">
        <f t="shared" si="189"/>
        <v>1.0121704089513588</v>
      </c>
      <c r="AE418" s="32">
        <f t="shared" si="194"/>
        <v>380.34554008156937</v>
      </c>
      <c r="AF418" s="204">
        <f t="shared" si="195"/>
        <v>596.67553856227573</v>
      </c>
    </row>
    <row r="419" spans="1:32" ht="12" customHeight="1" x14ac:dyDescent="0.15">
      <c r="A419" s="199">
        <f t="shared" si="165"/>
        <v>380.34554008156937</v>
      </c>
      <c r="B419" s="38">
        <f t="shared" si="166"/>
        <v>1850</v>
      </c>
      <c r="C419" s="200">
        <f t="shared" si="191"/>
        <v>30.833333333333332</v>
      </c>
      <c r="D419" s="36">
        <f t="shared" si="192"/>
        <v>845.88430786911499</v>
      </c>
      <c r="E419" s="36">
        <f t="shared" si="193"/>
        <v>679.97647867490355</v>
      </c>
      <c r="F419" s="37">
        <f t="shared" si="167"/>
        <v>0.21575289253542451</v>
      </c>
      <c r="G419" s="42">
        <f t="shared" si="168"/>
        <v>4120.9596242603193</v>
      </c>
      <c r="H419" s="43">
        <f t="shared" si="169"/>
        <v>4120.9596242603202</v>
      </c>
      <c r="I419" s="42">
        <f t="shared" si="170"/>
        <v>0</v>
      </c>
      <c r="J419" s="44">
        <f t="shared" si="171"/>
        <v>0</v>
      </c>
      <c r="K419" s="216">
        <f t="shared" si="172"/>
        <v>0.20496524790865331</v>
      </c>
      <c r="L419" s="42">
        <f t="shared" si="173"/>
        <v>4135.6981306458374</v>
      </c>
      <c r="M419" s="43">
        <f t="shared" si="174"/>
        <v>3928.9132241135458</v>
      </c>
      <c r="N419" s="42">
        <f t="shared" si="175"/>
        <v>0</v>
      </c>
      <c r="O419" s="44">
        <f t="shared" si="176"/>
        <v>0</v>
      </c>
      <c r="P419" s="37">
        <f t="shared" si="177"/>
        <v>0.21575289253542451</v>
      </c>
      <c r="Q419" s="42">
        <f t="shared" si="178"/>
        <v>4120.9596242603193</v>
      </c>
      <c r="R419" s="43">
        <f t="shared" si="179"/>
        <v>4120.9596242603202</v>
      </c>
      <c r="S419" s="42">
        <f t="shared" si="180"/>
        <v>0</v>
      </c>
      <c r="T419" s="44">
        <f t="shared" si="181"/>
        <v>0</v>
      </c>
      <c r="U419" s="37">
        <f t="shared" si="182"/>
        <v>0</v>
      </c>
      <c r="V419" s="42" t="e">
        <f t="shared" si="183"/>
        <v>#DIV/0!</v>
      </c>
      <c r="W419" s="43" t="e">
        <f t="shared" si="184"/>
        <v>#DIV/0!</v>
      </c>
      <c r="X419" s="42">
        <f t="shared" si="185"/>
        <v>0</v>
      </c>
      <c r="Y419" s="44">
        <f t="shared" si="186"/>
        <v>0</v>
      </c>
      <c r="Z419" s="42">
        <f t="shared" si="187"/>
        <v>66611.066280951825</v>
      </c>
      <c r="AA419" s="44">
        <f>IF(C419&lt;C$13,0,(IF(VLOOKUP(C$7,profiel!$A$3:$F$297,2,FALSE)&gt;4,VLOOKUP($C$7,profiel!$A$3:$F$297,3,FALSE),IF(B$9="flens loodrecht op gevel",(VLOOKUP(C$7,profiel!$A$3:$F$297,6,FALSE)-2*VLOOKUP(C$7,profiel!$A$3:$F$297,4,FALSE))/2,VLOOKUP(C$7,profiel!$A$3:$F$297,4,FALSE))))/1000*Z419*D$36)</f>
        <v>0</v>
      </c>
      <c r="AB419" s="42">
        <f t="shared" si="190"/>
        <v>66611.066280951825</v>
      </c>
      <c r="AC419" s="44">
        <f t="shared" si="188"/>
        <v>13322.213256190367</v>
      </c>
      <c r="AD419" s="41">
        <f t="shared" si="189"/>
        <v>1.01106587417863</v>
      </c>
      <c r="AE419" s="41">
        <f t="shared" si="194"/>
        <v>381.35660595574802</v>
      </c>
      <c r="AF419" s="201">
        <f t="shared" si="195"/>
        <v>597.13227802217273</v>
      </c>
    </row>
    <row r="420" spans="1:32" ht="12" customHeight="1" x14ac:dyDescent="0.15">
      <c r="A420" s="202">
        <f t="shared" si="165"/>
        <v>381.35660595574802</v>
      </c>
      <c r="B420" s="54">
        <f t="shared" si="166"/>
        <v>1855</v>
      </c>
      <c r="C420" s="133">
        <f t="shared" si="191"/>
        <v>30.916666666666668</v>
      </c>
      <c r="D420" s="30">
        <f t="shared" si="192"/>
        <v>846.28708121987756</v>
      </c>
      <c r="E420" s="30">
        <f t="shared" si="193"/>
        <v>679.97709762094769</v>
      </c>
      <c r="F420" s="31">
        <f t="shared" si="167"/>
        <v>0.21558786568419777</v>
      </c>
      <c r="G420" s="30">
        <f t="shared" si="168"/>
        <v>4116.1062569547394</v>
      </c>
      <c r="H420" s="34">
        <f t="shared" si="169"/>
        <v>4116.1062569547394</v>
      </c>
      <c r="I420" s="33">
        <f t="shared" si="170"/>
        <v>0</v>
      </c>
      <c r="J420" s="35">
        <f t="shared" si="171"/>
        <v>0</v>
      </c>
      <c r="K420" s="60">
        <f t="shared" si="172"/>
        <v>0.2048084723999879</v>
      </c>
      <c r="L420" s="30">
        <f t="shared" si="173"/>
        <v>4130.8155419598834</v>
      </c>
      <c r="M420" s="34">
        <f t="shared" si="174"/>
        <v>3924.2747648618893</v>
      </c>
      <c r="N420" s="33">
        <f t="shared" si="175"/>
        <v>0</v>
      </c>
      <c r="O420" s="35">
        <f t="shared" si="176"/>
        <v>0</v>
      </c>
      <c r="P420" s="31">
        <f t="shared" si="177"/>
        <v>0.21558786568419777</v>
      </c>
      <c r="Q420" s="30">
        <f t="shared" si="178"/>
        <v>4116.1062569547394</v>
      </c>
      <c r="R420" s="34">
        <f t="shared" si="179"/>
        <v>4116.1062569547394</v>
      </c>
      <c r="S420" s="33">
        <f t="shared" si="180"/>
        <v>0</v>
      </c>
      <c r="T420" s="35">
        <f t="shared" si="181"/>
        <v>0</v>
      </c>
      <c r="U420" s="31">
        <f t="shared" si="182"/>
        <v>0</v>
      </c>
      <c r="V420" s="30" t="e">
        <f t="shared" si="183"/>
        <v>#DIV/0!</v>
      </c>
      <c r="W420" s="34" t="e">
        <f t="shared" si="184"/>
        <v>#DIV/0!</v>
      </c>
      <c r="X420" s="33">
        <f t="shared" si="185"/>
        <v>0</v>
      </c>
      <c r="Y420" s="35">
        <f t="shared" si="186"/>
        <v>0</v>
      </c>
      <c r="Z420" s="30">
        <f t="shared" si="187"/>
        <v>66640.606140152246</v>
      </c>
      <c r="AA420" s="35">
        <f>IF(C420&lt;C$13,0,(IF(VLOOKUP(C$7,profiel!$A$3:$F$297,2,FALSE)&gt;4,VLOOKUP($C$7,profiel!$A$3:$F$297,3,FALSE),IF(B$9="flens loodrecht op gevel",(VLOOKUP(C$7,profiel!$A$3:$F$297,6,FALSE)-2*VLOOKUP(C$7,profiel!$A$3:$F$297,4,FALSE))/2,VLOOKUP(C$7,profiel!$A$3:$F$297,4,FALSE))))/1000*Z420*D$36)</f>
        <v>0</v>
      </c>
      <c r="AB420" s="30">
        <f t="shared" si="190"/>
        <v>66640.606140152246</v>
      </c>
      <c r="AC420" s="35">
        <f t="shared" si="188"/>
        <v>13328.12122803045</v>
      </c>
      <c r="AD420" s="32">
        <f t="shared" si="189"/>
        <v>1.0099581536358004</v>
      </c>
      <c r="AE420" s="32">
        <f t="shared" si="194"/>
        <v>382.36656410938383</v>
      </c>
      <c r="AF420" s="204">
        <f t="shared" si="195"/>
        <v>597.5902517151992</v>
      </c>
    </row>
    <row r="421" spans="1:32" ht="12" customHeight="1" x14ac:dyDescent="0.15">
      <c r="A421" s="199">
        <f t="shared" si="165"/>
        <v>382.36656410938383</v>
      </c>
      <c r="B421" s="38">
        <f t="shared" si="166"/>
        <v>1860</v>
      </c>
      <c r="C421" s="200">
        <f t="shared" si="191"/>
        <v>31</v>
      </c>
      <c r="D421" s="36">
        <f t="shared" si="192"/>
        <v>846.688774748029</v>
      </c>
      <c r="E421" s="36">
        <f t="shared" si="193"/>
        <v>679.97770027989054</v>
      </c>
      <c r="F421" s="37">
        <f t="shared" si="167"/>
        <v>0.21542264617009813</v>
      </c>
      <c r="G421" s="42">
        <f t="shared" si="168"/>
        <v>4111.2496410226486</v>
      </c>
      <c r="H421" s="43">
        <f t="shared" si="169"/>
        <v>4111.2496410226486</v>
      </c>
      <c r="I421" s="42">
        <f t="shared" si="170"/>
        <v>0</v>
      </c>
      <c r="J421" s="44">
        <f t="shared" si="171"/>
        <v>0</v>
      </c>
      <c r="K421" s="216">
        <f t="shared" si="172"/>
        <v>0.20465151386159322</v>
      </c>
      <c r="L421" s="42">
        <f t="shared" si="173"/>
        <v>4125.9297197056658</v>
      </c>
      <c r="M421" s="43">
        <f t="shared" si="174"/>
        <v>3919.6332337203826</v>
      </c>
      <c r="N421" s="42">
        <f t="shared" si="175"/>
        <v>0</v>
      </c>
      <c r="O421" s="44">
        <f t="shared" si="176"/>
        <v>0</v>
      </c>
      <c r="P421" s="37">
        <f t="shared" si="177"/>
        <v>0.21542264617009813</v>
      </c>
      <c r="Q421" s="42">
        <f t="shared" si="178"/>
        <v>4111.2496410226486</v>
      </c>
      <c r="R421" s="43">
        <f t="shared" si="179"/>
        <v>4111.2496410226486</v>
      </c>
      <c r="S421" s="42">
        <f t="shared" si="180"/>
        <v>0</v>
      </c>
      <c r="T421" s="44">
        <f t="shared" si="181"/>
        <v>0</v>
      </c>
      <c r="U421" s="37">
        <f t="shared" si="182"/>
        <v>0</v>
      </c>
      <c r="V421" s="42" t="e">
        <f t="shared" si="183"/>
        <v>#DIV/0!</v>
      </c>
      <c r="W421" s="43" t="e">
        <f t="shared" si="184"/>
        <v>#DIV/0!</v>
      </c>
      <c r="X421" s="42">
        <f t="shared" si="185"/>
        <v>0</v>
      </c>
      <c r="Y421" s="44">
        <f t="shared" si="186"/>
        <v>0</v>
      </c>
      <c r="Z421" s="42">
        <f t="shared" si="187"/>
        <v>66669.843873759863</v>
      </c>
      <c r="AA421" s="44">
        <f>IF(C421&lt;C$13,0,(IF(VLOOKUP(C$7,profiel!$A$3:$F$297,2,FALSE)&gt;4,VLOOKUP($C$7,profiel!$A$3:$F$297,3,FALSE),IF(B$9="flens loodrecht op gevel",(VLOOKUP(C$7,profiel!$A$3:$F$297,6,FALSE)-2*VLOOKUP(C$7,profiel!$A$3:$F$297,4,FALSE))/2,VLOOKUP(C$7,profiel!$A$3:$F$297,4,FALSE))))/1000*Z421*D$36)</f>
        <v>0</v>
      </c>
      <c r="AB421" s="42">
        <f t="shared" si="190"/>
        <v>66669.843873759863</v>
      </c>
      <c r="AC421" s="44">
        <f t="shared" si="188"/>
        <v>13333.968774751973</v>
      </c>
      <c r="AD421" s="41">
        <f t="shared" si="189"/>
        <v>1.0088472709744052</v>
      </c>
      <c r="AE421" s="41">
        <f t="shared" si="194"/>
        <v>383.37541138035823</v>
      </c>
      <c r="AF421" s="201">
        <f t="shared" si="195"/>
        <v>598.04946619408076</v>
      </c>
    </row>
    <row r="422" spans="1:32" ht="12" customHeight="1" x14ac:dyDescent="0.15">
      <c r="A422" s="202">
        <f t="shared" si="165"/>
        <v>383.37541138035823</v>
      </c>
      <c r="B422" s="54">
        <f t="shared" si="166"/>
        <v>1865</v>
      </c>
      <c r="C422" s="133">
        <f t="shared" si="191"/>
        <v>31.083333333333332</v>
      </c>
      <c r="D422" s="30">
        <f t="shared" si="192"/>
        <v>847.08939422803235</v>
      </c>
      <c r="E422" s="30">
        <f t="shared" si="193"/>
        <v>679.97828708031489</v>
      </c>
      <c r="F422" s="31">
        <f t="shared" si="167"/>
        <v>0.21525723310012276</v>
      </c>
      <c r="G422" s="30">
        <f t="shared" si="168"/>
        <v>4106.3898858113962</v>
      </c>
      <c r="H422" s="34">
        <f t="shared" si="169"/>
        <v>4106.3898858113962</v>
      </c>
      <c r="I422" s="33">
        <f t="shared" si="170"/>
        <v>0</v>
      </c>
      <c r="J422" s="35">
        <f t="shared" si="171"/>
        <v>0</v>
      </c>
      <c r="K422" s="60">
        <f t="shared" si="172"/>
        <v>0.20449437144511662</v>
      </c>
      <c r="L422" s="30">
        <f t="shared" si="173"/>
        <v>4121.0407734837918</v>
      </c>
      <c r="M422" s="34">
        <f t="shared" si="174"/>
        <v>3914.9887348096026</v>
      </c>
      <c r="N422" s="33">
        <f t="shared" si="175"/>
        <v>0</v>
      </c>
      <c r="O422" s="35">
        <f t="shared" si="176"/>
        <v>0</v>
      </c>
      <c r="P422" s="31">
        <f t="shared" si="177"/>
        <v>0.21525723310012276</v>
      </c>
      <c r="Q422" s="30">
        <f t="shared" si="178"/>
        <v>4106.3898858113962</v>
      </c>
      <c r="R422" s="34">
        <f t="shared" si="179"/>
        <v>4106.3898858113962</v>
      </c>
      <c r="S422" s="33">
        <f t="shared" si="180"/>
        <v>0</v>
      </c>
      <c r="T422" s="35">
        <f t="shared" si="181"/>
        <v>0</v>
      </c>
      <c r="U422" s="31">
        <f t="shared" si="182"/>
        <v>0</v>
      </c>
      <c r="V422" s="30" t="e">
        <f t="shared" si="183"/>
        <v>#DIV/0!</v>
      </c>
      <c r="W422" s="34" t="e">
        <f t="shared" si="184"/>
        <v>#DIV/0!</v>
      </c>
      <c r="X422" s="33">
        <f t="shared" si="185"/>
        <v>0</v>
      </c>
      <c r="Y422" s="35">
        <f t="shared" si="186"/>
        <v>0</v>
      </c>
      <c r="Z422" s="30">
        <f t="shared" si="187"/>
        <v>66698.780470721264</v>
      </c>
      <c r="AA422" s="35">
        <f>IF(C422&lt;C$13,0,(IF(VLOOKUP(C$7,profiel!$A$3:$F$297,2,FALSE)&gt;4,VLOOKUP($C$7,profiel!$A$3:$F$297,3,FALSE),IF(B$9="flens loodrecht op gevel",(VLOOKUP(C$7,profiel!$A$3:$F$297,6,FALSE)-2*VLOOKUP(C$7,profiel!$A$3:$F$297,4,FALSE))/2,VLOOKUP(C$7,profiel!$A$3:$F$297,4,FALSE))))/1000*Z422*D$36)</f>
        <v>0</v>
      </c>
      <c r="AB422" s="30">
        <f t="shared" si="190"/>
        <v>66698.780470721264</v>
      </c>
      <c r="AC422" s="35">
        <f t="shared" si="188"/>
        <v>13339.756094144252</v>
      </c>
      <c r="AD422" s="32">
        <f t="shared" si="189"/>
        <v>1.0077332498951173</v>
      </c>
      <c r="AE422" s="32">
        <f t="shared" si="194"/>
        <v>384.38314463025335</v>
      </c>
      <c r="AF422" s="204">
        <f t="shared" si="195"/>
        <v>598.50992791640465</v>
      </c>
    </row>
    <row r="423" spans="1:32" ht="12" customHeight="1" x14ac:dyDescent="0.15">
      <c r="A423" s="199">
        <f t="shared" si="165"/>
        <v>384.38314463025335</v>
      </c>
      <c r="B423" s="38">
        <f t="shared" si="166"/>
        <v>1870</v>
      </c>
      <c r="C423" s="200">
        <f t="shared" si="191"/>
        <v>31.166666666666668</v>
      </c>
      <c r="D423" s="36">
        <f t="shared" si="192"/>
        <v>847.48894538815455</v>
      </c>
      <c r="E423" s="36">
        <f t="shared" si="193"/>
        <v>679.97885843952577</v>
      </c>
      <c r="F423" s="37">
        <f t="shared" si="167"/>
        <v>0.21509162562784404</v>
      </c>
      <c r="G423" s="42">
        <f t="shared" si="168"/>
        <v>4101.5270996898325</v>
      </c>
      <c r="H423" s="43">
        <f t="shared" si="169"/>
        <v>4101.5270996898325</v>
      </c>
      <c r="I423" s="42">
        <f t="shared" si="170"/>
        <v>0</v>
      </c>
      <c r="J423" s="44">
        <f t="shared" si="171"/>
        <v>0</v>
      </c>
      <c r="K423" s="216">
        <f t="shared" si="172"/>
        <v>0.20433704434645183</v>
      </c>
      <c r="L423" s="42">
        <f t="shared" si="173"/>
        <v>4116.1488119166243</v>
      </c>
      <c r="M423" s="43">
        <f t="shared" si="174"/>
        <v>3910.3413713207929</v>
      </c>
      <c r="N423" s="42">
        <f t="shared" si="175"/>
        <v>0</v>
      </c>
      <c r="O423" s="44">
        <f t="shared" si="176"/>
        <v>0</v>
      </c>
      <c r="P423" s="37">
        <f t="shared" si="177"/>
        <v>0.21509162562784404</v>
      </c>
      <c r="Q423" s="42">
        <f t="shared" si="178"/>
        <v>4101.5270996898325</v>
      </c>
      <c r="R423" s="43">
        <f t="shared" si="179"/>
        <v>4101.5270996898325</v>
      </c>
      <c r="S423" s="42">
        <f t="shared" si="180"/>
        <v>0</v>
      </c>
      <c r="T423" s="44">
        <f t="shared" si="181"/>
        <v>0</v>
      </c>
      <c r="U423" s="37">
        <f t="shared" si="182"/>
        <v>0</v>
      </c>
      <c r="V423" s="42" t="e">
        <f t="shared" si="183"/>
        <v>#DIV/0!</v>
      </c>
      <c r="W423" s="43" t="e">
        <f t="shared" si="184"/>
        <v>#DIV/0!</v>
      </c>
      <c r="X423" s="42">
        <f t="shared" si="185"/>
        <v>0</v>
      </c>
      <c r="Y423" s="44">
        <f t="shared" si="186"/>
        <v>0</v>
      </c>
      <c r="Z423" s="42">
        <f t="shared" si="187"/>
        <v>66727.416918472474</v>
      </c>
      <c r="AA423" s="44">
        <f>IF(C423&lt;C$13,0,(IF(VLOOKUP(C$7,profiel!$A$3:$F$297,2,FALSE)&gt;4,VLOOKUP($C$7,profiel!$A$3:$F$297,3,FALSE),IF(B$9="flens loodrecht op gevel",(VLOOKUP(C$7,profiel!$A$3:$F$297,6,FALSE)-2*VLOOKUP(C$7,profiel!$A$3:$F$297,4,FALSE))/2,VLOOKUP(C$7,profiel!$A$3:$F$297,4,FALSE))))/1000*Z423*D$36)</f>
        <v>0</v>
      </c>
      <c r="AB423" s="42">
        <f t="shared" si="190"/>
        <v>66727.416918472474</v>
      </c>
      <c r="AC423" s="44">
        <f t="shared" si="188"/>
        <v>13345.483383694496</v>
      </c>
      <c r="AD423" s="41">
        <f t="shared" si="189"/>
        <v>1.0066161141476686</v>
      </c>
      <c r="AE423" s="41">
        <f t="shared" si="194"/>
        <v>385.38976074440103</v>
      </c>
      <c r="AF423" s="201">
        <f t="shared" si="195"/>
        <v>598.97164324473158</v>
      </c>
    </row>
    <row r="424" spans="1:32" ht="12" customHeight="1" x14ac:dyDescent="0.15">
      <c r="A424" s="202">
        <f t="shared" si="165"/>
        <v>385.38976074440103</v>
      </c>
      <c r="B424" s="54">
        <f t="shared" si="166"/>
        <v>1875</v>
      </c>
      <c r="C424" s="133">
        <f t="shared" si="191"/>
        <v>31.25</v>
      </c>
      <c r="D424" s="30">
        <f t="shared" si="192"/>
        <v>847.88743391095807</v>
      </c>
      <c r="E424" s="30">
        <f t="shared" si="193"/>
        <v>679.9794147638471</v>
      </c>
      <c r="F424" s="31">
        <f t="shared" si="167"/>
        <v>0.21492582295309773</v>
      </c>
      <c r="G424" s="30">
        <f t="shared" si="168"/>
        <v>4096.6613900563752</v>
      </c>
      <c r="H424" s="34">
        <f t="shared" si="169"/>
        <v>4096.6613900563752</v>
      </c>
      <c r="I424" s="33">
        <f t="shared" si="170"/>
        <v>0</v>
      </c>
      <c r="J424" s="35">
        <f t="shared" si="171"/>
        <v>0</v>
      </c>
      <c r="K424" s="60">
        <f t="shared" si="172"/>
        <v>0.20417953180544285</v>
      </c>
      <c r="L424" s="30">
        <f t="shared" si="173"/>
        <v>4111.253942656328</v>
      </c>
      <c r="M424" s="34">
        <f t="shared" si="174"/>
        <v>3905.691245523512</v>
      </c>
      <c r="N424" s="33">
        <f t="shared" si="175"/>
        <v>0</v>
      </c>
      <c r="O424" s="35">
        <f t="shared" si="176"/>
        <v>0</v>
      </c>
      <c r="P424" s="31">
        <f t="shared" si="177"/>
        <v>0.21492582295309773</v>
      </c>
      <c r="Q424" s="30">
        <f t="shared" si="178"/>
        <v>4096.6613900563752</v>
      </c>
      <c r="R424" s="34">
        <f t="shared" si="179"/>
        <v>4096.6613900563752</v>
      </c>
      <c r="S424" s="33">
        <f t="shared" si="180"/>
        <v>0</v>
      </c>
      <c r="T424" s="35">
        <f t="shared" si="181"/>
        <v>0</v>
      </c>
      <c r="U424" s="31">
        <f t="shared" si="182"/>
        <v>0</v>
      </c>
      <c r="V424" s="30" t="e">
        <f t="shared" si="183"/>
        <v>#DIV/0!</v>
      </c>
      <c r="W424" s="34" t="e">
        <f t="shared" si="184"/>
        <v>#DIV/0!</v>
      </c>
      <c r="X424" s="33">
        <f t="shared" si="185"/>
        <v>0</v>
      </c>
      <c r="Y424" s="35">
        <f t="shared" si="186"/>
        <v>0</v>
      </c>
      <c r="Z424" s="30">
        <f t="shared" si="187"/>
        <v>66755.754202969198</v>
      </c>
      <c r="AA424" s="35">
        <f>IF(C424&lt;C$13,0,(IF(VLOOKUP(C$7,profiel!$A$3:$F$297,2,FALSE)&gt;4,VLOOKUP($C$7,profiel!$A$3:$F$297,3,FALSE),IF(B$9="flens loodrecht op gevel",(VLOOKUP(C$7,profiel!$A$3:$F$297,6,FALSE)-2*VLOOKUP(C$7,profiel!$A$3:$F$297,4,FALSE))/2,VLOOKUP(C$7,profiel!$A$3:$F$297,4,FALSE))))/1000*Z424*D$36)</f>
        <v>0</v>
      </c>
      <c r="AB424" s="30">
        <f t="shared" si="190"/>
        <v>66755.754202969198</v>
      </c>
      <c r="AC424" s="35">
        <f t="shared" si="188"/>
        <v>13351.150840593838</v>
      </c>
      <c r="AD424" s="32">
        <f t="shared" si="189"/>
        <v>1.0054958875306101</v>
      </c>
      <c r="AE424" s="32">
        <f t="shared" si="194"/>
        <v>386.39525663193166</v>
      </c>
      <c r="AF424" s="204">
        <f t="shared" si="195"/>
        <v>599.43461844671572</v>
      </c>
    </row>
    <row r="425" spans="1:32" ht="12" customHeight="1" x14ac:dyDescent="0.15">
      <c r="A425" s="199">
        <f t="shared" si="165"/>
        <v>386.39525663193166</v>
      </c>
      <c r="B425" s="38">
        <f t="shared" si="166"/>
        <v>1880</v>
      </c>
      <c r="C425" s="200">
        <f t="shared" si="191"/>
        <v>31.333333333333332</v>
      </c>
      <c r="D425" s="36">
        <f t="shared" si="192"/>
        <v>848.28486543378642</v>
      </c>
      <c r="E425" s="36">
        <f t="shared" si="193"/>
        <v>679.9799564489108</v>
      </c>
      <c r="F425" s="37">
        <f t="shared" si="167"/>
        <v>0.21475982432166874</v>
      </c>
      <c r="G425" s="42">
        <f t="shared" si="168"/>
        <v>4091.7928633471074</v>
      </c>
      <c r="H425" s="43">
        <f t="shared" si="169"/>
        <v>4091.7928633471074</v>
      </c>
      <c r="I425" s="42">
        <f t="shared" si="170"/>
        <v>0</v>
      </c>
      <c r="J425" s="44">
        <f t="shared" si="171"/>
        <v>0</v>
      </c>
      <c r="K425" s="216">
        <f t="shared" si="172"/>
        <v>0.2040218331055853</v>
      </c>
      <c r="L425" s="42">
        <f t="shared" si="173"/>
        <v>4106.3562723929681</v>
      </c>
      <c r="M425" s="43">
        <f t="shared" si="174"/>
        <v>3901.0384587733197</v>
      </c>
      <c r="N425" s="42">
        <f t="shared" si="175"/>
        <v>0</v>
      </c>
      <c r="O425" s="44">
        <f t="shared" si="176"/>
        <v>0</v>
      </c>
      <c r="P425" s="37">
        <f t="shared" si="177"/>
        <v>0.21475982432166874</v>
      </c>
      <c r="Q425" s="42">
        <f t="shared" si="178"/>
        <v>4091.7928633471074</v>
      </c>
      <c r="R425" s="43">
        <f t="shared" si="179"/>
        <v>4091.7928633471074</v>
      </c>
      <c r="S425" s="42">
        <f t="shared" si="180"/>
        <v>0</v>
      </c>
      <c r="T425" s="44">
        <f t="shared" si="181"/>
        <v>0</v>
      </c>
      <c r="U425" s="37">
        <f t="shared" si="182"/>
        <v>0</v>
      </c>
      <c r="V425" s="42" t="e">
        <f t="shared" si="183"/>
        <v>#DIV/0!</v>
      </c>
      <c r="W425" s="43" t="e">
        <f t="shared" si="184"/>
        <v>#DIV/0!</v>
      </c>
      <c r="X425" s="42">
        <f t="shared" si="185"/>
        <v>0</v>
      </c>
      <c r="Y425" s="44">
        <f t="shared" si="186"/>
        <v>0</v>
      </c>
      <c r="Z425" s="42">
        <f t="shared" si="187"/>
        <v>66783.793308717432</v>
      </c>
      <c r="AA425" s="44">
        <f>IF(C425&lt;C$13,0,(IF(VLOOKUP(C$7,profiel!$A$3:$F$297,2,FALSE)&gt;4,VLOOKUP($C$7,profiel!$A$3:$F$297,3,FALSE),IF(B$9="flens loodrecht op gevel",(VLOOKUP(C$7,profiel!$A$3:$F$297,6,FALSE)-2*VLOOKUP(C$7,profiel!$A$3:$F$297,4,FALSE))/2,VLOOKUP(C$7,profiel!$A$3:$F$297,4,FALSE))))/1000*Z425*D$36)</f>
        <v>0</v>
      </c>
      <c r="AB425" s="42">
        <f t="shared" si="190"/>
        <v>66783.793308717432</v>
      </c>
      <c r="AC425" s="44">
        <f t="shared" si="188"/>
        <v>13356.758661743486</v>
      </c>
      <c r="AD425" s="41">
        <f t="shared" si="189"/>
        <v>1.0043725938910579</v>
      </c>
      <c r="AE425" s="41">
        <f t="shared" si="194"/>
        <v>387.39962922582271</v>
      </c>
      <c r="AF425" s="201">
        <f t="shared" si="195"/>
        <v>599.89885969523084</v>
      </c>
    </row>
    <row r="426" spans="1:32" ht="12" customHeight="1" x14ac:dyDescent="0.15">
      <c r="A426" s="202">
        <f t="shared" si="165"/>
        <v>387.39962922582271</v>
      </c>
      <c r="B426" s="54">
        <f t="shared" si="166"/>
        <v>1885</v>
      </c>
      <c r="C426" s="133">
        <f t="shared" si="191"/>
        <v>31.416666666666668</v>
      </c>
      <c r="D426" s="30">
        <f t="shared" si="192"/>
        <v>848.68124554924145</v>
      </c>
      <c r="E426" s="30">
        <f t="shared" si="193"/>
        <v>679.98048387993811</v>
      </c>
      <c r="F426" s="31">
        <f t="shared" si="167"/>
        <v>0.21459362902497389</v>
      </c>
      <c r="G426" s="30">
        <f t="shared" si="168"/>
        <v>4086.9216250450609</v>
      </c>
      <c r="H426" s="34">
        <f t="shared" si="169"/>
        <v>4086.9216250450609</v>
      </c>
      <c r="I426" s="33">
        <f t="shared" si="170"/>
        <v>0</v>
      </c>
      <c r="J426" s="35">
        <f t="shared" si="171"/>
        <v>0</v>
      </c>
      <c r="K426" s="60">
        <f t="shared" si="172"/>
        <v>0.2038639475737252</v>
      </c>
      <c r="L426" s="30">
        <f t="shared" si="173"/>
        <v>4101.4559068637564</v>
      </c>
      <c r="M426" s="34">
        <f t="shared" si="174"/>
        <v>3896.3831115205685</v>
      </c>
      <c r="N426" s="33">
        <f t="shared" si="175"/>
        <v>0</v>
      </c>
      <c r="O426" s="35">
        <f t="shared" si="176"/>
        <v>0</v>
      </c>
      <c r="P426" s="31">
        <f t="shared" si="177"/>
        <v>0.21459362902497389</v>
      </c>
      <c r="Q426" s="30">
        <f t="shared" si="178"/>
        <v>4086.9216250450609</v>
      </c>
      <c r="R426" s="34">
        <f t="shared" si="179"/>
        <v>4086.9216250450609</v>
      </c>
      <c r="S426" s="33">
        <f t="shared" si="180"/>
        <v>0</v>
      </c>
      <c r="T426" s="35">
        <f t="shared" si="181"/>
        <v>0</v>
      </c>
      <c r="U426" s="31">
        <f t="shared" si="182"/>
        <v>0</v>
      </c>
      <c r="V426" s="30" t="e">
        <f t="shared" si="183"/>
        <v>#DIV/0!</v>
      </c>
      <c r="W426" s="34" t="e">
        <f t="shared" si="184"/>
        <v>#DIV/0!</v>
      </c>
      <c r="X426" s="33">
        <f t="shared" si="185"/>
        <v>0</v>
      </c>
      <c r="Y426" s="35">
        <f t="shared" si="186"/>
        <v>0</v>
      </c>
      <c r="Z426" s="30">
        <f t="shared" si="187"/>
        <v>66811.535218801844</v>
      </c>
      <c r="AA426" s="35">
        <f>IF(C426&lt;C$13,0,(IF(VLOOKUP(C$7,profiel!$A$3:$F$297,2,FALSE)&gt;4,VLOOKUP($C$7,profiel!$A$3:$F$297,3,FALSE),IF(B$9="flens loodrecht op gevel",(VLOOKUP(C$7,profiel!$A$3:$F$297,6,FALSE)-2*VLOOKUP(C$7,profiel!$A$3:$F$297,4,FALSE))/2,VLOOKUP(C$7,profiel!$A$3:$F$297,4,FALSE))))/1000*Z426*D$36)</f>
        <v>0</v>
      </c>
      <c r="AB426" s="30">
        <f t="shared" si="190"/>
        <v>66811.535218801844</v>
      </c>
      <c r="AC426" s="35">
        <f t="shared" si="188"/>
        <v>13362.307043760367</v>
      </c>
      <c r="AD426" s="32">
        <f t="shared" si="189"/>
        <v>1.0032462571245317</v>
      </c>
      <c r="AE426" s="32">
        <f t="shared" si="194"/>
        <v>388.40287548294725</v>
      </c>
      <c r="AF426" s="204">
        <f t="shared" si="195"/>
        <v>600.36437306850416</v>
      </c>
    </row>
    <row r="427" spans="1:32" ht="12" customHeight="1" x14ac:dyDescent="0.15">
      <c r="A427" s="199">
        <f t="shared" si="165"/>
        <v>388.40287548294725</v>
      </c>
      <c r="B427" s="38">
        <f t="shared" si="166"/>
        <v>1890</v>
      </c>
      <c r="C427" s="200">
        <f t="shared" si="191"/>
        <v>31.5</v>
      </c>
      <c r="D427" s="36">
        <f t="shared" si="192"/>
        <v>849.07657980565716</v>
      </c>
      <c r="E427" s="36">
        <f t="shared" si="193"/>
        <v>679.98099743201306</v>
      </c>
      <c r="F427" s="37">
        <f t="shared" si="167"/>
        <v>0.21442723639974229</v>
      </c>
      <c r="G427" s="42">
        <f t="shared" si="168"/>
        <v>4082.0477796867472</v>
      </c>
      <c r="H427" s="43">
        <f t="shared" si="169"/>
        <v>4082.0477796867476</v>
      </c>
      <c r="I427" s="42">
        <f t="shared" si="170"/>
        <v>0</v>
      </c>
      <c r="J427" s="44">
        <f t="shared" si="171"/>
        <v>0</v>
      </c>
      <c r="K427" s="216">
        <f t="shared" si="172"/>
        <v>0.20370587457975517</v>
      </c>
      <c r="L427" s="42">
        <f t="shared" si="173"/>
        <v>4096.5529508595737</v>
      </c>
      <c r="M427" s="43">
        <f t="shared" si="174"/>
        <v>3891.7253033165953</v>
      </c>
      <c r="N427" s="42">
        <f t="shared" si="175"/>
        <v>0</v>
      </c>
      <c r="O427" s="44">
        <f t="shared" si="176"/>
        <v>0</v>
      </c>
      <c r="P427" s="37">
        <f t="shared" si="177"/>
        <v>0.21442723639974229</v>
      </c>
      <c r="Q427" s="42">
        <f t="shared" si="178"/>
        <v>4082.0477796867472</v>
      </c>
      <c r="R427" s="43">
        <f t="shared" si="179"/>
        <v>4082.0477796867476</v>
      </c>
      <c r="S427" s="42">
        <f t="shared" si="180"/>
        <v>0</v>
      </c>
      <c r="T427" s="44">
        <f t="shared" si="181"/>
        <v>0</v>
      </c>
      <c r="U427" s="37">
        <f t="shared" si="182"/>
        <v>0</v>
      </c>
      <c r="V427" s="42" t="e">
        <f t="shared" si="183"/>
        <v>#DIV/0!</v>
      </c>
      <c r="W427" s="43" t="e">
        <f t="shared" si="184"/>
        <v>#DIV/0!</v>
      </c>
      <c r="X427" s="42">
        <f t="shared" si="185"/>
        <v>0</v>
      </c>
      <c r="Y427" s="44">
        <f t="shared" si="186"/>
        <v>0</v>
      </c>
      <c r="Z427" s="42">
        <f t="shared" si="187"/>
        <v>66838.980914914428</v>
      </c>
      <c r="AA427" s="44">
        <f>IF(C427&lt;C$13,0,(IF(VLOOKUP(C$7,profiel!$A$3:$F$297,2,FALSE)&gt;4,VLOOKUP($C$7,profiel!$A$3:$F$297,3,FALSE),IF(B$9="flens loodrecht op gevel",(VLOOKUP(C$7,profiel!$A$3:$F$297,6,FALSE)-2*VLOOKUP(C$7,profiel!$A$3:$F$297,4,FALSE))/2,VLOOKUP(C$7,profiel!$A$3:$F$297,4,FALSE))))/1000*Z427*D$36)</f>
        <v>0</v>
      </c>
      <c r="AB427" s="42">
        <f t="shared" si="190"/>
        <v>66838.980914914428</v>
      </c>
      <c r="AC427" s="44">
        <f t="shared" si="188"/>
        <v>13367.796182982884</v>
      </c>
      <c r="AD427" s="41">
        <f t="shared" si="189"/>
        <v>1.0021169011744553</v>
      </c>
      <c r="AE427" s="41">
        <f t="shared" si="194"/>
        <v>389.40499238412173</v>
      </c>
      <c r="AF427" s="201">
        <f t="shared" si="195"/>
        <v>600.83116455025788</v>
      </c>
    </row>
    <row r="428" spans="1:32" ht="12" customHeight="1" x14ac:dyDescent="0.15">
      <c r="A428" s="202">
        <f t="shared" si="165"/>
        <v>389.40499238412173</v>
      </c>
      <c r="B428" s="54">
        <f t="shared" si="166"/>
        <v>1895</v>
      </c>
      <c r="C428" s="133">
        <f t="shared" si="191"/>
        <v>31.583333333333332</v>
      </c>
      <c r="D428" s="30">
        <f t="shared" si="192"/>
        <v>849.47087370756401</v>
      </c>
      <c r="E428" s="30">
        <f t="shared" si="193"/>
        <v>679.98149747034995</v>
      </c>
      <c r="F428" s="31">
        <f t="shared" si="167"/>
        <v>0.21426064582769311</v>
      </c>
      <c r="G428" s="30">
        <f t="shared" si="168"/>
        <v>4077.1714308720148</v>
      </c>
      <c r="H428" s="34">
        <f t="shared" si="169"/>
        <v>4077.1714308720152</v>
      </c>
      <c r="I428" s="33">
        <f t="shared" si="170"/>
        <v>0</v>
      </c>
      <c r="J428" s="35">
        <f t="shared" si="171"/>
        <v>0</v>
      </c>
      <c r="K428" s="60">
        <f t="shared" si="172"/>
        <v>0.20354761353630846</v>
      </c>
      <c r="L428" s="30">
        <f t="shared" si="173"/>
        <v>4091.647508234807</v>
      </c>
      <c r="M428" s="34">
        <f t="shared" si="174"/>
        <v>3887.065132823067</v>
      </c>
      <c r="N428" s="33">
        <f t="shared" si="175"/>
        <v>0</v>
      </c>
      <c r="O428" s="35">
        <f t="shared" si="176"/>
        <v>0</v>
      </c>
      <c r="P428" s="31">
        <f t="shared" si="177"/>
        <v>0.21426064582769311</v>
      </c>
      <c r="Q428" s="30">
        <f t="shared" si="178"/>
        <v>4077.1714308720148</v>
      </c>
      <c r="R428" s="34">
        <f t="shared" si="179"/>
        <v>4077.1714308720152</v>
      </c>
      <c r="S428" s="33">
        <f t="shared" si="180"/>
        <v>0</v>
      </c>
      <c r="T428" s="35">
        <f t="shared" si="181"/>
        <v>0</v>
      </c>
      <c r="U428" s="31">
        <f t="shared" si="182"/>
        <v>0</v>
      </c>
      <c r="V428" s="30" t="e">
        <f t="shared" si="183"/>
        <v>#DIV/0!</v>
      </c>
      <c r="W428" s="34" t="e">
        <f t="shared" si="184"/>
        <v>#DIV/0!</v>
      </c>
      <c r="X428" s="33">
        <f t="shared" si="185"/>
        <v>0</v>
      </c>
      <c r="Y428" s="35">
        <f t="shared" si="186"/>
        <v>0</v>
      </c>
      <c r="Z428" s="30">
        <f t="shared" si="187"/>
        <v>66866.131377381258</v>
      </c>
      <c r="AA428" s="35">
        <f>IF(C428&lt;C$13,0,(IF(VLOOKUP(C$7,profiel!$A$3:$F$297,2,FALSE)&gt;4,VLOOKUP($C$7,profiel!$A$3:$F$297,3,FALSE),IF(B$9="flens loodrecht op gevel",(VLOOKUP(C$7,profiel!$A$3:$F$297,6,FALSE)-2*VLOOKUP(C$7,profiel!$A$3:$F$297,4,FALSE))/2,VLOOKUP(C$7,profiel!$A$3:$F$297,4,FALSE))))/1000*Z428*D$36)</f>
        <v>0</v>
      </c>
      <c r="AB428" s="30">
        <f t="shared" si="190"/>
        <v>66866.131377381258</v>
      </c>
      <c r="AC428" s="35">
        <f t="shared" si="188"/>
        <v>13373.226275476252</v>
      </c>
      <c r="AD428" s="32">
        <f t="shared" si="189"/>
        <v>1.0009845500320054</v>
      </c>
      <c r="AE428" s="32">
        <f t="shared" si="194"/>
        <v>390.40597693415373</v>
      </c>
      <c r="AF428" s="204">
        <f t="shared" si="195"/>
        <v>601.29924002985649</v>
      </c>
    </row>
    <row r="429" spans="1:32" ht="12" customHeight="1" x14ac:dyDescent="0.15">
      <c r="A429" s="199">
        <f t="shared" si="165"/>
        <v>390.40597693415373</v>
      </c>
      <c r="B429" s="38">
        <f t="shared" si="166"/>
        <v>1900</v>
      </c>
      <c r="C429" s="200">
        <f t="shared" si="191"/>
        <v>31.666666666666668</v>
      </c>
      <c r="D429" s="36">
        <f t="shared" si="192"/>
        <v>849.86413271615027</v>
      </c>
      <c r="E429" s="36">
        <f t="shared" si="193"/>
        <v>679.98198435055281</v>
      </c>
      <c r="F429" s="37">
        <f t="shared" si="167"/>
        <v>0.21409385673521075</v>
      </c>
      <c r="G429" s="42">
        <f t="shared" si="168"/>
        <v>4072.2926812702408</v>
      </c>
      <c r="H429" s="43">
        <f t="shared" si="169"/>
        <v>4072.2926812702412</v>
      </c>
      <c r="I429" s="42">
        <f t="shared" si="170"/>
        <v>0</v>
      </c>
      <c r="J429" s="44">
        <f t="shared" si="171"/>
        <v>0</v>
      </c>
      <c r="K429" s="216">
        <f t="shared" si="172"/>
        <v>0.20338916389845021</v>
      </c>
      <c r="L429" s="42">
        <f t="shared" si="173"/>
        <v>4086.739681913527</v>
      </c>
      <c r="M429" s="43">
        <f t="shared" si="174"/>
        <v>3882.4026978178508</v>
      </c>
      <c r="N429" s="42">
        <f t="shared" si="175"/>
        <v>0</v>
      </c>
      <c r="O429" s="44">
        <f t="shared" si="176"/>
        <v>0</v>
      </c>
      <c r="P429" s="37">
        <f t="shared" si="177"/>
        <v>0.21409385673521075</v>
      </c>
      <c r="Q429" s="42">
        <f t="shared" si="178"/>
        <v>4072.2926812702408</v>
      </c>
      <c r="R429" s="43">
        <f t="shared" si="179"/>
        <v>4072.2926812702412</v>
      </c>
      <c r="S429" s="42">
        <f t="shared" si="180"/>
        <v>0</v>
      </c>
      <c r="T429" s="44">
        <f t="shared" si="181"/>
        <v>0</v>
      </c>
      <c r="U429" s="37">
        <f t="shared" si="182"/>
        <v>0</v>
      </c>
      <c r="V429" s="42" t="e">
        <f t="shared" si="183"/>
        <v>#DIV/0!</v>
      </c>
      <c r="W429" s="43" t="e">
        <f t="shared" si="184"/>
        <v>#DIV/0!</v>
      </c>
      <c r="X429" s="42">
        <f t="shared" si="185"/>
        <v>0</v>
      </c>
      <c r="Y429" s="44">
        <f t="shared" si="186"/>
        <v>0</v>
      </c>
      <c r="Z429" s="42">
        <f t="shared" si="187"/>
        <v>66892.987585189723</v>
      </c>
      <c r="AA429" s="44">
        <f>IF(C429&lt;C$13,0,(IF(VLOOKUP(C$7,profiel!$A$3:$F$297,2,FALSE)&gt;4,VLOOKUP($C$7,profiel!$A$3:$F$297,3,FALSE),IF(B$9="flens loodrecht op gevel",(VLOOKUP(C$7,profiel!$A$3:$F$297,6,FALSE)-2*VLOOKUP(C$7,profiel!$A$3:$F$297,4,FALSE))/2,VLOOKUP(C$7,profiel!$A$3:$F$297,4,FALSE))))/1000*Z429*D$36)</f>
        <v>0</v>
      </c>
      <c r="AB429" s="42">
        <f t="shared" si="190"/>
        <v>66892.987585189723</v>
      </c>
      <c r="AC429" s="44">
        <f t="shared" si="188"/>
        <v>13378.597517037944</v>
      </c>
      <c r="AD429" s="41">
        <f t="shared" si="189"/>
        <v>0.99984922773551743</v>
      </c>
      <c r="AE429" s="41">
        <f t="shared" si="194"/>
        <v>391.40582616188925</v>
      </c>
      <c r="AF429" s="201">
        <f t="shared" si="195"/>
        <v>601.76860530246176</v>
      </c>
    </row>
    <row r="430" spans="1:32" ht="12" customHeight="1" x14ac:dyDescent="0.15">
      <c r="A430" s="202">
        <f t="shared" si="165"/>
        <v>391.40582616188925</v>
      </c>
      <c r="B430" s="54">
        <f t="shared" si="166"/>
        <v>1905</v>
      </c>
      <c r="C430" s="133">
        <f t="shared" si="191"/>
        <v>31.75</v>
      </c>
      <c r="D430" s="30">
        <f t="shared" si="192"/>
        <v>850.25636224971447</v>
      </c>
      <c r="E430" s="30">
        <f t="shared" si="193"/>
        <v>679.98245841886785</v>
      </c>
      <c r="F430" s="31">
        <f t="shared" si="167"/>
        <v>0.2139268685930176</v>
      </c>
      <c r="G430" s="30">
        <f t="shared" si="168"/>
        <v>4067.4116326296989</v>
      </c>
      <c r="H430" s="34">
        <f t="shared" si="169"/>
        <v>4067.4116326296989</v>
      </c>
      <c r="I430" s="33">
        <f t="shared" si="170"/>
        <v>0</v>
      </c>
      <c r="J430" s="35">
        <f t="shared" si="171"/>
        <v>0</v>
      </c>
      <c r="K430" s="60">
        <f t="shared" si="172"/>
        <v>0.20323052516336673</v>
      </c>
      <c r="L430" s="30">
        <f t="shared" si="173"/>
        <v>4081.8295738988227</v>
      </c>
      <c r="M430" s="34">
        <f t="shared" si="174"/>
        <v>3877.7380952038816</v>
      </c>
      <c r="N430" s="33">
        <f t="shared" si="175"/>
        <v>0</v>
      </c>
      <c r="O430" s="35">
        <f t="shared" si="176"/>
        <v>0</v>
      </c>
      <c r="P430" s="31">
        <f t="shared" si="177"/>
        <v>0.2139268685930176</v>
      </c>
      <c r="Q430" s="30">
        <f t="shared" si="178"/>
        <v>4067.4116326296989</v>
      </c>
      <c r="R430" s="34">
        <f t="shared" si="179"/>
        <v>4067.4116326296989</v>
      </c>
      <c r="S430" s="33">
        <f t="shared" si="180"/>
        <v>0</v>
      </c>
      <c r="T430" s="35">
        <f t="shared" si="181"/>
        <v>0</v>
      </c>
      <c r="U430" s="31">
        <f t="shared" si="182"/>
        <v>0</v>
      </c>
      <c r="V430" s="30" t="e">
        <f t="shared" si="183"/>
        <v>#DIV/0!</v>
      </c>
      <c r="W430" s="34" t="e">
        <f t="shared" si="184"/>
        <v>#DIV/0!</v>
      </c>
      <c r="X430" s="33">
        <f t="shared" si="185"/>
        <v>0</v>
      </c>
      <c r="Y430" s="35">
        <f t="shared" si="186"/>
        <v>0</v>
      </c>
      <c r="Z430" s="30">
        <f t="shared" si="187"/>
        <v>66919.550516013303</v>
      </c>
      <c r="AA430" s="35">
        <f>IF(C430&lt;C$13,0,(IF(VLOOKUP(C$7,profiel!$A$3:$F$297,2,FALSE)&gt;4,VLOOKUP($C$7,profiel!$A$3:$F$297,3,FALSE),IF(B$9="flens loodrecht op gevel",(VLOOKUP(C$7,profiel!$A$3:$F$297,6,FALSE)-2*VLOOKUP(C$7,profiel!$A$3:$F$297,4,FALSE))/2,VLOOKUP(C$7,profiel!$A$3:$F$297,4,FALSE))))/1000*Z430*D$36)</f>
        <v>0</v>
      </c>
      <c r="AB430" s="30">
        <f t="shared" si="190"/>
        <v>66919.550516013303</v>
      </c>
      <c r="AC430" s="35">
        <f t="shared" si="188"/>
        <v>13383.910103202661</v>
      </c>
      <c r="AD430" s="32">
        <f t="shared" si="189"/>
        <v>0.99871095837021784</v>
      </c>
      <c r="AE430" s="32">
        <f t="shared" si="194"/>
        <v>392.40453712025948</v>
      </c>
      <c r="AF430" s="204">
        <f t="shared" si="195"/>
        <v>602.23926606919531</v>
      </c>
    </row>
    <row r="431" spans="1:32" ht="12" customHeight="1" x14ac:dyDescent="0.15">
      <c r="A431" s="199">
        <f t="shared" si="165"/>
        <v>392.40453712025948</v>
      </c>
      <c r="B431" s="38">
        <f t="shared" si="166"/>
        <v>1910</v>
      </c>
      <c r="C431" s="200">
        <f t="shared" si="191"/>
        <v>31.833333333333332</v>
      </c>
      <c r="D431" s="36">
        <f t="shared" si="192"/>
        <v>850.64756768411496</v>
      </c>
      <c r="E431" s="36">
        <f t="shared" si="193"/>
        <v>679.98292001243055</v>
      </c>
      <c r="F431" s="37">
        <f t="shared" si="167"/>
        <v>0.21375968091584391</v>
      </c>
      <c r="G431" s="42">
        <f t="shared" si="168"/>
        <v>4062.5283857836494</v>
      </c>
      <c r="H431" s="43">
        <f t="shared" si="169"/>
        <v>4062.5283857836494</v>
      </c>
      <c r="I431" s="42">
        <f t="shared" si="170"/>
        <v>0</v>
      </c>
      <c r="J431" s="44">
        <f t="shared" si="171"/>
        <v>0</v>
      </c>
      <c r="K431" s="216">
        <f t="shared" si="172"/>
        <v>0.20307169687005172</v>
      </c>
      <c r="L431" s="42">
        <f t="shared" si="173"/>
        <v>4076.9172852788947</v>
      </c>
      <c r="M431" s="43">
        <f t="shared" si="174"/>
        <v>3873.0714210149499</v>
      </c>
      <c r="N431" s="42">
        <f t="shared" si="175"/>
        <v>0</v>
      </c>
      <c r="O431" s="44">
        <f t="shared" si="176"/>
        <v>0</v>
      </c>
      <c r="P431" s="37">
        <f t="shared" si="177"/>
        <v>0.21375968091584391</v>
      </c>
      <c r="Q431" s="42">
        <f t="shared" si="178"/>
        <v>4062.5283857836494</v>
      </c>
      <c r="R431" s="43">
        <f t="shared" si="179"/>
        <v>4062.5283857836494</v>
      </c>
      <c r="S431" s="42">
        <f t="shared" si="180"/>
        <v>0</v>
      </c>
      <c r="T431" s="44">
        <f t="shared" si="181"/>
        <v>0</v>
      </c>
      <c r="U431" s="37">
        <f t="shared" si="182"/>
        <v>0</v>
      </c>
      <c r="V431" s="42" t="e">
        <f t="shared" si="183"/>
        <v>#DIV/0!</v>
      </c>
      <c r="W431" s="43" t="e">
        <f t="shared" si="184"/>
        <v>#DIV/0!</v>
      </c>
      <c r="X431" s="42">
        <f t="shared" si="185"/>
        <v>0</v>
      </c>
      <c r="Y431" s="44">
        <f t="shared" si="186"/>
        <v>0</v>
      </c>
      <c r="Z431" s="42">
        <f t="shared" si="187"/>
        <v>66945.821146237213</v>
      </c>
      <c r="AA431" s="44">
        <f>IF(C431&lt;C$13,0,(IF(VLOOKUP(C$7,profiel!$A$3:$F$297,2,FALSE)&gt;4,VLOOKUP($C$7,profiel!$A$3:$F$297,3,FALSE),IF(B$9="flens loodrecht op gevel",(VLOOKUP(C$7,profiel!$A$3:$F$297,6,FALSE)-2*VLOOKUP(C$7,profiel!$A$3:$F$297,4,FALSE))/2,VLOOKUP(C$7,profiel!$A$3:$F$297,4,FALSE))))/1000*Z431*D$36)</f>
        <v>0</v>
      </c>
      <c r="AB431" s="42">
        <f t="shared" si="190"/>
        <v>66945.821146237213</v>
      </c>
      <c r="AC431" s="44">
        <f t="shared" si="188"/>
        <v>13389.164229247443</v>
      </c>
      <c r="AD431" s="41">
        <f t="shared" si="189"/>
        <v>0.99756976606756198</v>
      </c>
      <c r="AE431" s="41">
        <f t="shared" si="194"/>
        <v>393.40210688632703</v>
      </c>
      <c r="AF431" s="201">
        <f t="shared" si="195"/>
        <v>602.71122793730706</v>
      </c>
    </row>
    <row r="432" spans="1:32" ht="12" customHeight="1" x14ac:dyDescent="0.15">
      <c r="A432" s="202">
        <f t="shared" si="165"/>
        <v>393.40210688632703</v>
      </c>
      <c r="B432" s="54">
        <f t="shared" si="166"/>
        <v>1915</v>
      </c>
      <c r="C432" s="133">
        <f t="shared" si="191"/>
        <v>31.916666666666668</v>
      </c>
      <c r="D432" s="30">
        <f t="shared" si="192"/>
        <v>851.03775435321029</v>
      </c>
      <c r="E432" s="30">
        <f t="shared" si="193"/>
        <v>679.9833694595045</v>
      </c>
      <c r="F432" s="31">
        <f t="shared" si="167"/>
        <v>0.21359229326209592</v>
      </c>
      <c r="G432" s="30">
        <f t="shared" si="168"/>
        <v>4057.6430406597365</v>
      </c>
      <c r="H432" s="34">
        <f t="shared" si="169"/>
        <v>4057.6430406597365</v>
      </c>
      <c r="I432" s="33">
        <f t="shared" si="170"/>
        <v>0</v>
      </c>
      <c r="J432" s="35">
        <f t="shared" si="171"/>
        <v>0</v>
      </c>
      <c r="K432" s="60">
        <f t="shared" si="172"/>
        <v>0.20291267859899112</v>
      </c>
      <c r="L432" s="30">
        <f t="shared" si="173"/>
        <v>4072.0029162364058</v>
      </c>
      <c r="M432" s="34">
        <f t="shared" si="174"/>
        <v>3868.4027704245859</v>
      </c>
      <c r="N432" s="33">
        <f t="shared" si="175"/>
        <v>0</v>
      </c>
      <c r="O432" s="35">
        <f t="shared" si="176"/>
        <v>0</v>
      </c>
      <c r="P432" s="31">
        <f t="shared" si="177"/>
        <v>0.21359229326209592</v>
      </c>
      <c r="Q432" s="30">
        <f t="shared" si="178"/>
        <v>4057.6430406597365</v>
      </c>
      <c r="R432" s="34">
        <f t="shared" si="179"/>
        <v>4057.6430406597365</v>
      </c>
      <c r="S432" s="33">
        <f t="shared" si="180"/>
        <v>0</v>
      </c>
      <c r="T432" s="35">
        <f t="shared" si="181"/>
        <v>0</v>
      </c>
      <c r="U432" s="31">
        <f t="shared" si="182"/>
        <v>0</v>
      </c>
      <c r="V432" s="30" t="e">
        <f t="shared" si="183"/>
        <v>#DIV/0!</v>
      </c>
      <c r="W432" s="34" t="e">
        <f t="shared" si="184"/>
        <v>#DIV/0!</v>
      </c>
      <c r="X432" s="33">
        <f t="shared" si="185"/>
        <v>0</v>
      </c>
      <c r="Y432" s="35">
        <f t="shared" si="186"/>
        <v>0</v>
      </c>
      <c r="Z432" s="30">
        <f t="shared" si="187"/>
        <v>66971.800450981769</v>
      </c>
      <c r="AA432" s="35">
        <f>IF(C432&lt;C$13,0,(IF(VLOOKUP(C$7,profiel!$A$3:$F$297,2,FALSE)&gt;4,VLOOKUP($C$7,profiel!$A$3:$F$297,3,FALSE),IF(B$9="flens loodrecht op gevel",(VLOOKUP(C$7,profiel!$A$3:$F$297,6,FALSE)-2*VLOOKUP(C$7,profiel!$A$3:$F$297,4,FALSE))/2,VLOOKUP(C$7,profiel!$A$3:$F$297,4,FALSE))))/1000*Z432*D$36)</f>
        <v>0</v>
      </c>
      <c r="AB432" s="30">
        <f t="shared" si="190"/>
        <v>66971.800450981769</v>
      </c>
      <c r="AC432" s="35">
        <f t="shared" si="188"/>
        <v>13394.360090196353</v>
      </c>
      <c r="AD432" s="32">
        <f t="shared" si="189"/>
        <v>0.99642567500491896</v>
      </c>
      <c r="AE432" s="32">
        <f t="shared" si="194"/>
        <v>394.39853256133193</v>
      </c>
      <c r="AF432" s="204">
        <f t="shared" si="195"/>
        <v>603.18449642035034</v>
      </c>
    </row>
    <row r="433" spans="1:32" ht="12" customHeight="1" x14ac:dyDescent="0.15">
      <c r="A433" s="199">
        <f t="shared" si="165"/>
        <v>394.39853256133193</v>
      </c>
      <c r="B433" s="38">
        <f t="shared" si="166"/>
        <v>1920</v>
      </c>
      <c r="C433" s="200">
        <f t="shared" si="191"/>
        <v>32</v>
      </c>
      <c r="D433" s="36">
        <f t="shared" si="192"/>
        <v>851.42692754929669</v>
      </c>
      <c r="E433" s="36">
        <f t="shared" si="193"/>
        <v>679.98380707971546</v>
      </c>
      <c r="F433" s="37">
        <f t="shared" si="167"/>
        <v>0.21342470523352125</v>
      </c>
      <c r="G433" s="42">
        <f t="shared" si="168"/>
        <v>4052.7556962859635</v>
      </c>
      <c r="H433" s="43">
        <f t="shared" si="169"/>
        <v>4052.7556962859635</v>
      </c>
      <c r="I433" s="42">
        <f t="shared" si="170"/>
        <v>0</v>
      </c>
      <c r="J433" s="44">
        <f t="shared" si="171"/>
        <v>0</v>
      </c>
      <c r="K433" s="216">
        <f t="shared" si="172"/>
        <v>0.20275346997184518</v>
      </c>
      <c r="L433" s="42">
        <f t="shared" si="173"/>
        <v>4067.0865660544659</v>
      </c>
      <c r="M433" s="43">
        <f t="shared" si="174"/>
        <v>3863.7322377517426</v>
      </c>
      <c r="N433" s="42">
        <f t="shared" si="175"/>
        <v>0</v>
      </c>
      <c r="O433" s="44">
        <f t="shared" si="176"/>
        <v>0</v>
      </c>
      <c r="P433" s="37">
        <f t="shared" si="177"/>
        <v>0.21342470523352125</v>
      </c>
      <c r="Q433" s="42">
        <f t="shared" si="178"/>
        <v>4052.7556962859635</v>
      </c>
      <c r="R433" s="43">
        <f t="shared" si="179"/>
        <v>4052.7556962859635</v>
      </c>
      <c r="S433" s="42">
        <f t="shared" si="180"/>
        <v>0</v>
      </c>
      <c r="T433" s="44">
        <f t="shared" si="181"/>
        <v>0</v>
      </c>
      <c r="U433" s="37">
        <f t="shared" si="182"/>
        <v>0</v>
      </c>
      <c r="V433" s="42" t="e">
        <f t="shared" si="183"/>
        <v>#DIV/0!</v>
      </c>
      <c r="W433" s="43" t="e">
        <f t="shared" si="184"/>
        <v>#DIV/0!</v>
      </c>
      <c r="X433" s="42">
        <f t="shared" si="185"/>
        <v>0</v>
      </c>
      <c r="Y433" s="44">
        <f t="shared" si="186"/>
        <v>0</v>
      </c>
      <c r="Z433" s="42">
        <f t="shared" si="187"/>
        <v>66997.48940412591</v>
      </c>
      <c r="AA433" s="44">
        <f>IF(C433&lt;C$13,0,(IF(VLOOKUP(C$7,profiel!$A$3:$F$297,2,FALSE)&gt;4,VLOOKUP($C$7,profiel!$A$3:$F$297,3,FALSE),IF(B$9="flens loodrecht op gevel",(VLOOKUP(C$7,profiel!$A$3:$F$297,6,FALSE)-2*VLOOKUP(C$7,profiel!$A$3:$F$297,4,FALSE))/2,VLOOKUP(C$7,profiel!$A$3:$F$297,4,FALSE))))/1000*Z433*D$36)</f>
        <v>0</v>
      </c>
      <c r="AB433" s="42">
        <f t="shared" si="190"/>
        <v>66997.48940412591</v>
      </c>
      <c r="AC433" s="44">
        <f t="shared" si="188"/>
        <v>13399.497880825182</v>
      </c>
      <c r="AD433" s="41">
        <f t="shared" si="189"/>
        <v>0.99527870940484153</v>
      </c>
      <c r="AE433" s="41">
        <f t="shared" si="194"/>
        <v>395.39381127073676</v>
      </c>
      <c r="AF433" s="201">
        <f t="shared" si="195"/>
        <v>603.65907693836607</v>
      </c>
    </row>
    <row r="434" spans="1:32" ht="12" customHeight="1" x14ac:dyDescent="0.15">
      <c r="A434" s="202">
        <f t="shared" ref="A434:A497" si="196">AE433</f>
        <v>395.39381127073676</v>
      </c>
      <c r="B434" s="54">
        <f t="shared" ref="B434:B497" si="197">B433+D$36</f>
        <v>1925</v>
      </c>
      <c r="C434" s="133">
        <f t="shared" si="191"/>
        <v>32.083333333333336</v>
      </c>
      <c r="D434" s="30">
        <f t="shared" si="192"/>
        <v>851.81509252353851</v>
      </c>
      <c r="E434" s="30">
        <f t="shared" si="193"/>
        <v>679.98423318427854</v>
      </c>
      <c r="F434" s="31">
        <f t="shared" ref="F434:F497" si="198">IF($C$16="onbeschermd","--",$L$16*$L$17*$F$17/1000*$I$16*((100-$C$17)/100)/($AF433*$D$37*$C$8))</f>
        <v>0.21325691647487158</v>
      </c>
      <c r="G434" s="30">
        <f t="shared" ref="G434:G497" si="199">IF($C$16="onbeschermd",$D$35*($D434-$AE433)+$D$33*$D$32*$D$34*(($D434+273)^4-($AE433+273)^4),$I$18/($F$17/1000)*($D434-$AE433)/(1+F434/3)-(EXP(F434/10)-1)*($D434-$D433)*$AF433*$D$37*$C$8/($I$16*((100-$C$17)/100)*$D$36))</f>
        <v>4047.8664507988965</v>
      </c>
      <c r="H434" s="34">
        <f t="shared" ref="H434:H497" si="200">IF($C$16="onbeschermd",G434*$I$17*$I$16*$D$36,G434*$I$17*$I$16*((100-$C$17)/100)*$D$36)</f>
        <v>4047.8664507988969</v>
      </c>
      <c r="I434" s="33">
        <f t="shared" ref="I434:I497" si="201">IF(OR($C$17=0,$C$16="onbeschermd"),0,$D$35*($D434-$AE433)+$D$33*$D$32*$D$34*(($D434+273)^4-($AE433+273)^4))</f>
        <v>0</v>
      </c>
      <c r="J434" s="35">
        <f t="shared" ref="J434:J497" si="202">IF($C$16="onbeschermd",0,I434*$I$17*$I$16*($C$17/100)*$D$36)</f>
        <v>0</v>
      </c>
      <c r="K434" s="60">
        <f t="shared" ref="K434:K497" si="203">IF($C$19="onbeschermd","--",$L$19*$L$20*$F$20/1000*$I$19*((100-$C$20)/100)/($AF433*$D$37*$C$8))</f>
        <v>0.202594070651128</v>
      </c>
      <c r="L434" s="30">
        <f t="shared" ref="L434:L497" si="204">IF($C$19="onbeschermd",$D$35*($D434-$AE433)+$D$33*$D$32*$D$34*(($D434+273)^4-($AE433+273)^4),$I$21/($F$20/1000)*($D434-$AE433)/(1+K434/3)-(EXP($K434/10)-1)*(D434-$D433)*$AF433*$D$37*$C$8/($I$19*((100-$C$20)/100)*$D$36))</f>
        <v>4062.16833312479</v>
      </c>
      <c r="M434" s="34">
        <f t="shared" ref="M434:M497" si="205">IF($C$19="onbeschermd",L434*$I$20*$I$19*$D$36,L434*$I$20*$I$19*((100-$C$20)/100)*$D$36)</f>
        <v>3859.0599164685505</v>
      </c>
      <c r="N434" s="33">
        <f t="shared" ref="N434:N497" si="206">IF(OR($C$20=0,$C$19="onbeschermd"),0,$D$35*($D434-$AE433)+$D$33*$D$32*$D$34*(($D434+273)^4-($AE433+273)^4))</f>
        <v>0</v>
      </c>
      <c r="O434" s="35">
        <f t="shared" ref="O434:O497" si="207">IF($C$19="onbeschermd",0,N434*$I$20*$I$19*($C$20/100)*$D$36)</f>
        <v>0</v>
      </c>
      <c r="P434" s="31">
        <f t="shared" ref="P434:P497" si="208">IF($C$22="onbeschermd","--",$L$22*$L$23*$F$23/1000*$I$22*((100-$C$23)/100)/($AF433*$D$37*$C$8))</f>
        <v>0.21325691647487158</v>
      </c>
      <c r="Q434" s="30">
        <f t="shared" ref="Q434:Q497" si="209">IF($C$22="onbeschermd",$D$35*($D434-$AE433)+$D$33*$D$32*$D$34*(($D434+273)^4-($AE433+273)^4),$I$24/($F$23/1000)*($D434-$AE433)/(1+P434/3)-(EXP(P434/10)-1)*($D434-$D433)*$AF433*$D$37*$C$8/($I$22*((100-$C$23)/100)*$D$36))</f>
        <v>4047.8664507988965</v>
      </c>
      <c r="R434" s="34">
        <f t="shared" ref="R434:R497" si="210">IF($C$22="onbeschermd",Q434*$I$23*$I$22*$D$36,Q434*$I$23*$I$22*((100-$C$23)/100)*$D$36)</f>
        <v>4047.8664507988969</v>
      </c>
      <c r="S434" s="33">
        <f t="shared" ref="S434:S497" si="211">IF(OR($C$23=0,$C$22="onbeschermd"),0,$D$35*($D434-$AE433)+$D$33*$D$32*$D$34*(($D434+273)^4-($AE433+273)^4))</f>
        <v>0</v>
      </c>
      <c r="T434" s="35">
        <f t="shared" ref="T434:T497" si="212">IF($C$22="onbeschermd",0,S434*$I$23*$I$22*($C$23/100)*$D$36)</f>
        <v>0</v>
      </c>
      <c r="U434" s="31">
        <f t="shared" ref="U434:U497" si="213">IF($C$25="onbeschermd","--",$L$25*$L$26*$F$26/1000*$I$25*((100-$C$26)/100)/($AF433*$D$37*$C$8))</f>
        <v>0</v>
      </c>
      <c r="V434" s="30" t="e">
        <f t="shared" ref="V434:V497" si="214">IF($C$25="onbeschermd",$D$35*($D434-$AE433)+$D$33*$D$32*$D$34*(($D434+273)^4-($AE433+273)^4),$I$27/($F$26/1000)*($D434-$AE433)/(1+U434/3)-(EXP(U434/10)-1)*($D434-$D433)*$AF433*$D$37*$C$8/($I$25*((100-$C$26)/100)*$D$36))</f>
        <v>#DIV/0!</v>
      </c>
      <c r="W434" s="34" t="e">
        <f t="shared" ref="W434:W497" si="215">IF($C$25="onbeschermd",V434*$I$26*$I$25*$D$36,V434*$I$26*$I$25*((100-$C$26)/100)*$D$36)</f>
        <v>#DIV/0!</v>
      </c>
      <c r="X434" s="33">
        <f t="shared" ref="X434:X497" si="216">IF(OR($C$26=0,$C$25="onbeschermd"),0,$D$35*($D434-$AE433)+$D$33*$D$32*$D$34*(($D434+273)^4-($AE433+273)^4))</f>
        <v>0</v>
      </c>
      <c r="Y434" s="35">
        <f t="shared" ref="Y434:Y497" si="217">IF($C$25="onbeschermd",0,X434*$I$26*$I$25*($C$26/100)*$D$36)</f>
        <v>0</v>
      </c>
      <c r="Z434" s="30">
        <f t="shared" ref="Z434:Z497" si="218">IF(C434&lt;C$13,$D$35*($D434-$AE433)+$D$33*$D$32*$D$34*(($D434+273)^4-($AE433+273)^4),$D$35*($E434-$AE433)+$D$33*$D$32*$D$34*(($E434+273)^4-($AE433+273)^4))</f>
        <v>67022.888978329822</v>
      </c>
      <c r="AA434" s="35">
        <f>IF(C434&lt;C$13,0,(IF(VLOOKUP(C$7,profiel!$A$3:$F$297,2,FALSE)&gt;4,VLOOKUP($C$7,profiel!$A$3:$F$297,3,FALSE),IF(B$9="flens loodrecht op gevel",(VLOOKUP(C$7,profiel!$A$3:$F$297,6,FALSE)-2*VLOOKUP(C$7,profiel!$A$3:$F$297,4,FALSE))/2,VLOOKUP(C$7,profiel!$A$3:$F$297,4,FALSE))))/1000*Z434*D$36)</f>
        <v>0</v>
      </c>
      <c r="AB434" s="30">
        <f t="shared" si="190"/>
        <v>67022.888978329822</v>
      </c>
      <c r="AC434" s="35">
        <f t="shared" ref="AC434:AC497" si="219">AB434*2*C$14/1000*$D$36</f>
        <v>13404.577795665964</v>
      </c>
      <c r="AD434" s="32">
        <f t="shared" ref="AD434:AD497" si="220">IF($C$14&gt;30,MAX((H434+J434+M434+O434+R434+T434+W434+Y434)/(AF433*D$37*C$8),0),MAX((H434+J434+M434+O434+R434+T434+AA434+AC434)/(AF433*D$37*C$8),0))</f>
        <v>0.99412889353456324</v>
      </c>
      <c r="AE434" s="32">
        <f t="shared" si="194"/>
        <v>396.3879401642713</v>
      </c>
      <c r="AF434" s="204">
        <f t="shared" si="195"/>
        <v>604.13497481806985</v>
      </c>
    </row>
    <row r="435" spans="1:32" ht="12" customHeight="1" x14ac:dyDescent="0.15">
      <c r="A435" s="199">
        <f t="shared" si="196"/>
        <v>396.3879401642713</v>
      </c>
      <c r="B435" s="38">
        <f t="shared" si="197"/>
        <v>1930</v>
      </c>
      <c r="C435" s="200">
        <f t="shared" si="191"/>
        <v>32.166666666666664</v>
      </c>
      <c r="D435" s="36">
        <f t="shared" si="192"/>
        <v>852.2022544863936</v>
      </c>
      <c r="E435" s="36">
        <f t="shared" si="193"/>
        <v>679.98464807621929</v>
      </c>
      <c r="F435" s="37">
        <f t="shared" si="198"/>
        <v>0.21308892667356416</v>
      </c>
      <c r="G435" s="42">
        <f t="shared" si="199"/>
        <v>4042.9754014506552</v>
      </c>
      <c r="H435" s="43">
        <f t="shared" si="200"/>
        <v>4042.9754014506557</v>
      </c>
      <c r="I435" s="42">
        <f t="shared" si="201"/>
        <v>0</v>
      </c>
      <c r="J435" s="44">
        <f t="shared" si="202"/>
        <v>0</v>
      </c>
      <c r="K435" s="216">
        <f t="shared" si="203"/>
        <v>0.20243448033988595</v>
      </c>
      <c r="L435" s="42">
        <f t="shared" si="204"/>
        <v>4057.2483149546888</v>
      </c>
      <c r="M435" s="43">
        <f t="shared" si="205"/>
        <v>3854.3858992069545</v>
      </c>
      <c r="N435" s="42">
        <f t="shared" si="206"/>
        <v>0</v>
      </c>
      <c r="O435" s="44">
        <f t="shared" si="207"/>
        <v>0</v>
      </c>
      <c r="P435" s="37">
        <f t="shared" si="208"/>
        <v>0.21308892667356416</v>
      </c>
      <c r="Q435" s="42">
        <f t="shared" si="209"/>
        <v>4042.9754014506552</v>
      </c>
      <c r="R435" s="43">
        <f t="shared" si="210"/>
        <v>4042.9754014506557</v>
      </c>
      <c r="S435" s="42">
        <f t="shared" si="211"/>
        <v>0</v>
      </c>
      <c r="T435" s="44">
        <f t="shared" si="212"/>
        <v>0</v>
      </c>
      <c r="U435" s="37">
        <f t="shared" si="213"/>
        <v>0</v>
      </c>
      <c r="V435" s="42" t="e">
        <f t="shared" si="214"/>
        <v>#DIV/0!</v>
      </c>
      <c r="W435" s="43" t="e">
        <f t="shared" si="215"/>
        <v>#DIV/0!</v>
      </c>
      <c r="X435" s="42">
        <f t="shared" si="216"/>
        <v>0</v>
      </c>
      <c r="Y435" s="44">
        <f t="shared" si="217"/>
        <v>0</v>
      </c>
      <c r="Z435" s="42">
        <f t="shared" si="218"/>
        <v>67048.000145056139</v>
      </c>
      <c r="AA435" s="44">
        <f>IF(C435&lt;C$13,0,(IF(VLOOKUP(C$7,profiel!$A$3:$F$297,2,FALSE)&gt;4,VLOOKUP($C$7,profiel!$A$3:$F$297,3,FALSE),IF(B$9="flens loodrecht op gevel",(VLOOKUP(C$7,profiel!$A$3:$F$297,6,FALSE)-2*VLOOKUP(C$7,profiel!$A$3:$F$297,4,FALSE))/2,VLOOKUP(C$7,profiel!$A$3:$F$297,4,FALSE))))/1000*Z435*D$36)</f>
        <v>0</v>
      </c>
      <c r="AB435" s="42">
        <f t="shared" ref="AB435:AB498" si="221">$D$35*($D435-$AE434)+$D$33*$D$32*$D$34*(($D435+273)^4-($AE434+273)^4)</f>
        <v>67048.000145056139</v>
      </c>
      <c r="AC435" s="44">
        <f t="shared" si="219"/>
        <v>13409.600029011228</v>
      </c>
      <c r="AD435" s="41">
        <f t="shared" si="220"/>
        <v>0.99297625170533321</v>
      </c>
      <c r="AE435" s="41">
        <f t="shared" si="194"/>
        <v>397.38091641597663</v>
      </c>
      <c r="AF435" s="201">
        <f t="shared" si="195"/>
        <v>604.61219529304992</v>
      </c>
    </row>
    <row r="436" spans="1:32" ht="12" customHeight="1" x14ac:dyDescent="0.15">
      <c r="A436" s="202">
        <f t="shared" si="196"/>
        <v>397.38091641597663</v>
      </c>
      <c r="B436" s="54">
        <f t="shared" si="197"/>
        <v>1935</v>
      </c>
      <c r="C436" s="133">
        <f t="shared" si="191"/>
        <v>32.25</v>
      </c>
      <c r="D436" s="30">
        <f t="shared" si="192"/>
        <v>852.58841860803193</v>
      </c>
      <c r="E436" s="30">
        <f t="shared" si="193"/>
        <v>679.98505205058962</v>
      </c>
      <c r="F436" s="31">
        <f t="shared" si="198"/>
        <v>0.21292073555933949</v>
      </c>
      <c r="G436" s="30">
        <f t="shared" si="199"/>
        <v>4038.0826446168876</v>
      </c>
      <c r="H436" s="34">
        <f t="shared" si="200"/>
        <v>4038.082644616888</v>
      </c>
      <c r="I436" s="33">
        <f t="shared" si="201"/>
        <v>0</v>
      </c>
      <c r="J436" s="35">
        <f t="shared" si="202"/>
        <v>0</v>
      </c>
      <c r="K436" s="60">
        <f t="shared" si="203"/>
        <v>0.20227469878137253</v>
      </c>
      <c r="L436" s="30">
        <f t="shared" si="204"/>
        <v>4052.3266081750148</v>
      </c>
      <c r="M436" s="34">
        <f t="shared" si="205"/>
        <v>3849.710277766264</v>
      </c>
      <c r="N436" s="33">
        <f t="shared" si="206"/>
        <v>0</v>
      </c>
      <c r="O436" s="35">
        <f t="shared" si="207"/>
        <v>0</v>
      </c>
      <c r="P436" s="31">
        <f t="shared" si="208"/>
        <v>0.21292073555933949</v>
      </c>
      <c r="Q436" s="30">
        <f t="shared" si="209"/>
        <v>4038.0826446168876</v>
      </c>
      <c r="R436" s="34">
        <f t="shared" si="210"/>
        <v>4038.082644616888</v>
      </c>
      <c r="S436" s="33">
        <f t="shared" si="211"/>
        <v>0</v>
      </c>
      <c r="T436" s="35">
        <f t="shared" si="212"/>
        <v>0</v>
      </c>
      <c r="U436" s="31">
        <f t="shared" si="213"/>
        <v>0</v>
      </c>
      <c r="V436" s="30" t="e">
        <f t="shared" si="214"/>
        <v>#DIV/0!</v>
      </c>
      <c r="W436" s="34" t="e">
        <f t="shared" si="215"/>
        <v>#DIV/0!</v>
      </c>
      <c r="X436" s="33">
        <f t="shared" si="216"/>
        <v>0</v>
      </c>
      <c r="Y436" s="35">
        <f t="shared" si="217"/>
        <v>0</v>
      </c>
      <c r="Z436" s="30">
        <f t="shared" si="218"/>
        <v>67072.823874591311</v>
      </c>
      <c r="AA436" s="35">
        <f>IF(C436&lt;C$13,0,(IF(VLOOKUP(C$7,profiel!$A$3:$F$297,2,FALSE)&gt;4,VLOOKUP($C$7,profiel!$A$3:$F$297,3,FALSE),IF(B$9="flens loodrecht op gevel",(VLOOKUP(C$7,profiel!$A$3:$F$297,6,FALSE)-2*VLOOKUP(C$7,profiel!$A$3:$F$297,4,FALSE))/2,VLOOKUP(C$7,profiel!$A$3:$F$297,4,FALSE))))/1000*Z436*D$36)</f>
        <v>0</v>
      </c>
      <c r="AB436" s="30">
        <f t="shared" si="221"/>
        <v>67072.823874591311</v>
      </c>
      <c r="AC436" s="35">
        <f t="shared" si="219"/>
        <v>13414.564774918263</v>
      </c>
      <c r="AD436" s="32">
        <f t="shared" si="220"/>
        <v>0.99182080827183927</v>
      </c>
      <c r="AE436" s="32">
        <f t="shared" si="194"/>
        <v>398.37273722424845</v>
      </c>
      <c r="AF436" s="204">
        <f t="shared" si="195"/>
        <v>605.0907435039685</v>
      </c>
    </row>
    <row r="437" spans="1:32" ht="12" customHeight="1" x14ac:dyDescent="0.15">
      <c r="A437" s="199">
        <f t="shared" si="196"/>
        <v>398.37273722424845</v>
      </c>
      <c r="B437" s="38">
        <f t="shared" si="197"/>
        <v>1940</v>
      </c>
      <c r="C437" s="200">
        <f t="shared" si="191"/>
        <v>32.333333333333336</v>
      </c>
      <c r="D437" s="36">
        <f t="shared" si="192"/>
        <v>852.97359001875122</v>
      </c>
      <c r="E437" s="36">
        <f t="shared" si="193"/>
        <v>679.98544539467707</v>
      </c>
      <c r="F437" s="37">
        <f t="shared" si="198"/>
        <v>0.21275234290391837</v>
      </c>
      <c r="G437" s="42">
        <f t="shared" si="199"/>
        <v>4033.1882758025727</v>
      </c>
      <c r="H437" s="43">
        <f t="shared" si="200"/>
        <v>4033.1882758025727</v>
      </c>
      <c r="I437" s="42">
        <f t="shared" si="201"/>
        <v>0</v>
      </c>
      <c r="J437" s="44">
        <f t="shared" si="202"/>
        <v>0</v>
      </c>
      <c r="K437" s="216">
        <f t="shared" si="203"/>
        <v>0.20211472575872244</v>
      </c>
      <c r="L437" s="42">
        <f t="shared" si="204"/>
        <v>4047.4033085459478</v>
      </c>
      <c r="M437" s="43">
        <f t="shared" si="205"/>
        <v>3845.0331431186505</v>
      </c>
      <c r="N437" s="42">
        <f t="shared" si="206"/>
        <v>0</v>
      </c>
      <c r="O437" s="44">
        <f t="shared" si="207"/>
        <v>0</v>
      </c>
      <c r="P437" s="37">
        <f t="shared" si="208"/>
        <v>0.21275234290391837</v>
      </c>
      <c r="Q437" s="42">
        <f t="shared" si="209"/>
        <v>4033.1882758025727</v>
      </c>
      <c r="R437" s="43">
        <f t="shared" si="210"/>
        <v>4033.1882758025727</v>
      </c>
      <c r="S437" s="42">
        <f t="shared" si="211"/>
        <v>0</v>
      </c>
      <c r="T437" s="44">
        <f t="shared" si="212"/>
        <v>0</v>
      </c>
      <c r="U437" s="37">
        <f t="shared" si="213"/>
        <v>0</v>
      </c>
      <c r="V437" s="42" t="e">
        <f t="shared" si="214"/>
        <v>#DIV/0!</v>
      </c>
      <c r="W437" s="43" t="e">
        <f t="shared" si="215"/>
        <v>#DIV/0!</v>
      </c>
      <c r="X437" s="42">
        <f t="shared" si="216"/>
        <v>0</v>
      </c>
      <c r="Y437" s="44">
        <f t="shared" si="217"/>
        <v>0</v>
      </c>
      <c r="Z437" s="42">
        <f t="shared" si="218"/>
        <v>67097.361136065272</v>
      </c>
      <c r="AA437" s="44">
        <f>IF(C437&lt;C$13,0,(IF(VLOOKUP(C$7,profiel!$A$3:$F$297,2,FALSE)&gt;4,VLOOKUP($C$7,profiel!$A$3:$F$297,3,FALSE),IF(B$9="flens loodrecht op gevel",(VLOOKUP(C$7,profiel!$A$3:$F$297,6,FALSE)-2*VLOOKUP(C$7,profiel!$A$3:$F$297,4,FALSE))/2,VLOOKUP(C$7,profiel!$A$3:$F$297,4,FALSE))))/1000*Z437*D$36)</f>
        <v>0</v>
      </c>
      <c r="AB437" s="42">
        <f t="shared" si="221"/>
        <v>67097.361136065272</v>
      </c>
      <c r="AC437" s="44">
        <f t="shared" si="219"/>
        <v>13419.472227213055</v>
      </c>
      <c r="AD437" s="41">
        <f t="shared" si="220"/>
        <v>0.99066258763135584</v>
      </c>
      <c r="AE437" s="41">
        <f t="shared" si="194"/>
        <v>399.36339981187979</v>
      </c>
      <c r="AF437" s="201">
        <f t="shared" si="195"/>
        <v>605.57062449877105</v>
      </c>
    </row>
    <row r="438" spans="1:32" ht="12" customHeight="1" x14ac:dyDescent="0.15">
      <c r="A438" s="202">
        <f t="shared" si="196"/>
        <v>399.36339981187979</v>
      </c>
      <c r="B438" s="54">
        <f t="shared" si="197"/>
        <v>1945</v>
      </c>
      <c r="C438" s="133">
        <f t="shared" si="191"/>
        <v>32.416666666666664</v>
      </c>
      <c r="D438" s="30">
        <f t="shared" si="192"/>
        <v>853.35777380938498</v>
      </c>
      <c r="E438" s="30">
        <f t="shared" si="193"/>
        <v>679.9858283882096</v>
      </c>
      <c r="F438" s="31">
        <f t="shared" si="198"/>
        <v>0.21258374852065576</v>
      </c>
      <c r="G438" s="30">
        <f t="shared" si="199"/>
        <v>4028.2923896503316</v>
      </c>
      <c r="H438" s="34">
        <f t="shared" si="200"/>
        <v>4028.2923896503321</v>
      </c>
      <c r="I438" s="33">
        <f t="shared" si="201"/>
        <v>0</v>
      </c>
      <c r="J438" s="35">
        <f t="shared" si="202"/>
        <v>0</v>
      </c>
      <c r="K438" s="60">
        <f t="shared" si="203"/>
        <v>0.20195456109462298</v>
      </c>
      <c r="L438" s="30">
        <f t="shared" si="204"/>
        <v>4042.478510965273</v>
      </c>
      <c r="M438" s="34">
        <f t="shared" si="205"/>
        <v>3840.3545854170097</v>
      </c>
      <c r="N438" s="33">
        <f t="shared" si="206"/>
        <v>0</v>
      </c>
      <c r="O438" s="35">
        <f t="shared" si="207"/>
        <v>0</v>
      </c>
      <c r="P438" s="31">
        <f t="shared" si="208"/>
        <v>0.21258374852065576</v>
      </c>
      <c r="Q438" s="30">
        <f t="shared" si="209"/>
        <v>4028.2923896503316</v>
      </c>
      <c r="R438" s="34">
        <f t="shared" si="210"/>
        <v>4028.2923896503321</v>
      </c>
      <c r="S438" s="33">
        <f t="shared" si="211"/>
        <v>0</v>
      </c>
      <c r="T438" s="35">
        <f t="shared" si="212"/>
        <v>0</v>
      </c>
      <c r="U438" s="31">
        <f t="shared" si="213"/>
        <v>0</v>
      </c>
      <c r="V438" s="30" t="e">
        <f t="shared" si="214"/>
        <v>#DIV/0!</v>
      </c>
      <c r="W438" s="34" t="e">
        <f t="shared" si="215"/>
        <v>#DIV/0!</v>
      </c>
      <c r="X438" s="33">
        <f t="shared" si="216"/>
        <v>0</v>
      </c>
      <c r="Y438" s="35">
        <f t="shared" si="217"/>
        <v>0</v>
      </c>
      <c r="Z438" s="30">
        <f t="shared" si="218"/>
        <v>67121.612897471525</v>
      </c>
      <c r="AA438" s="35">
        <f>IF(C438&lt;C$13,0,(IF(VLOOKUP(C$7,profiel!$A$3:$F$297,2,FALSE)&gt;4,VLOOKUP($C$7,profiel!$A$3:$F$297,3,FALSE),IF(B$9="flens loodrecht op gevel",(VLOOKUP(C$7,profiel!$A$3:$F$297,6,FALSE)-2*VLOOKUP(C$7,profiel!$A$3:$F$297,4,FALSE))/2,VLOOKUP(C$7,profiel!$A$3:$F$297,4,FALSE))))/1000*Z438*D$36)</f>
        <v>0</v>
      </c>
      <c r="AB438" s="30">
        <f t="shared" si="221"/>
        <v>67121.612897471525</v>
      </c>
      <c r="AC438" s="35">
        <f t="shared" si="219"/>
        <v>13424.322579494306</v>
      </c>
      <c r="AD438" s="32">
        <f t="shared" si="220"/>
        <v>0.98950161422316374</v>
      </c>
      <c r="AE438" s="32">
        <f t="shared" si="194"/>
        <v>400.35290142610296</v>
      </c>
      <c r="AF438" s="204">
        <f t="shared" si="195"/>
        <v>606.05184323290268</v>
      </c>
    </row>
    <row r="439" spans="1:32" ht="12" customHeight="1" x14ac:dyDescent="0.15">
      <c r="A439" s="199">
        <f t="shared" si="196"/>
        <v>400.35290142610296</v>
      </c>
      <c r="B439" s="38">
        <f t="shared" si="197"/>
        <v>1950</v>
      </c>
      <c r="C439" s="200">
        <f t="shared" si="191"/>
        <v>32.5</v>
      </c>
      <c r="D439" s="36">
        <f t="shared" si="192"/>
        <v>853.74097503170685</v>
      </c>
      <c r="E439" s="36">
        <f t="shared" si="193"/>
        <v>679.98620130355425</v>
      </c>
      <c r="F439" s="37">
        <f t="shared" si="198"/>
        <v>0.21241495226419302</v>
      </c>
      <c r="G439" s="42">
        <f t="shared" si="199"/>
        <v>4023.3950799465129</v>
      </c>
      <c r="H439" s="43">
        <f t="shared" si="200"/>
        <v>4023.3950799465129</v>
      </c>
      <c r="I439" s="42">
        <f t="shared" si="201"/>
        <v>0</v>
      </c>
      <c r="J439" s="44">
        <f t="shared" si="202"/>
        <v>0</v>
      </c>
      <c r="K439" s="216">
        <f t="shared" si="203"/>
        <v>0.20179420465098338</v>
      </c>
      <c r="L439" s="42">
        <f t="shared" si="204"/>
        <v>4037.5523094744722</v>
      </c>
      <c r="M439" s="43">
        <f t="shared" si="205"/>
        <v>3835.6746940007488</v>
      </c>
      <c r="N439" s="42">
        <f t="shared" si="206"/>
        <v>0</v>
      </c>
      <c r="O439" s="44">
        <f t="shared" si="207"/>
        <v>0</v>
      </c>
      <c r="P439" s="37">
        <f t="shared" si="208"/>
        <v>0.21241495226419302</v>
      </c>
      <c r="Q439" s="42">
        <f t="shared" si="209"/>
        <v>4023.3950799465129</v>
      </c>
      <c r="R439" s="43">
        <f t="shared" si="210"/>
        <v>4023.3950799465129</v>
      </c>
      <c r="S439" s="42">
        <f t="shared" si="211"/>
        <v>0</v>
      </c>
      <c r="T439" s="44">
        <f t="shared" si="212"/>
        <v>0</v>
      </c>
      <c r="U439" s="37">
        <f t="shared" si="213"/>
        <v>0</v>
      </c>
      <c r="V439" s="42" t="e">
        <f t="shared" si="214"/>
        <v>#DIV/0!</v>
      </c>
      <c r="W439" s="43" t="e">
        <f t="shared" si="215"/>
        <v>#DIV/0!</v>
      </c>
      <c r="X439" s="42">
        <f t="shared" si="216"/>
        <v>0</v>
      </c>
      <c r="Y439" s="44">
        <f t="shared" si="217"/>
        <v>0</v>
      </c>
      <c r="Z439" s="42">
        <f t="shared" si="218"/>
        <v>67145.580125685228</v>
      </c>
      <c r="AA439" s="44">
        <f>IF(C439&lt;C$13,0,(IF(VLOOKUP(C$7,profiel!$A$3:$F$297,2,FALSE)&gt;4,VLOOKUP($C$7,profiel!$A$3:$F$297,3,FALSE),IF(B$9="flens loodrecht op gevel",(VLOOKUP(C$7,profiel!$A$3:$F$297,6,FALSE)-2*VLOOKUP(C$7,profiel!$A$3:$F$297,4,FALSE))/2,VLOOKUP(C$7,profiel!$A$3:$F$297,4,FALSE))))/1000*Z439*D$36)</f>
        <v>0</v>
      </c>
      <c r="AB439" s="42">
        <f t="shared" si="221"/>
        <v>67145.580125685228</v>
      </c>
      <c r="AC439" s="44">
        <f t="shared" si="219"/>
        <v>13429.116025137044</v>
      </c>
      <c r="AD439" s="41">
        <f t="shared" si="220"/>
        <v>0.98833791252768244</v>
      </c>
      <c r="AE439" s="41">
        <f t="shared" si="194"/>
        <v>401.34123933863066</v>
      </c>
      <c r="AF439" s="201">
        <f t="shared" si="195"/>
        <v>606.53440456952967</v>
      </c>
    </row>
    <row r="440" spans="1:32" ht="12" customHeight="1" x14ac:dyDescent="0.15">
      <c r="A440" s="202">
        <f t="shared" si="196"/>
        <v>401.34123933863066</v>
      </c>
      <c r="B440" s="54">
        <f t="shared" si="197"/>
        <v>1955</v>
      </c>
      <c r="C440" s="133">
        <f t="shared" si="191"/>
        <v>32.583333333333336</v>
      </c>
      <c r="D440" s="30">
        <f t="shared" si="192"/>
        <v>854.12319869882856</v>
      </c>
      <c r="E440" s="30">
        <f t="shared" si="193"/>
        <v>679.98656440591117</v>
      </c>
      <c r="F440" s="31">
        <f t="shared" si="198"/>
        <v>0.21224595403010782</v>
      </c>
      <c r="G440" s="30">
        <f t="shared" si="199"/>
        <v>4018.4964396288051</v>
      </c>
      <c r="H440" s="34">
        <f t="shared" si="200"/>
        <v>4018.4964396288051</v>
      </c>
      <c r="I440" s="33">
        <f t="shared" si="201"/>
        <v>0</v>
      </c>
      <c r="J440" s="35">
        <f t="shared" si="202"/>
        <v>0</v>
      </c>
      <c r="K440" s="60">
        <f t="shared" si="203"/>
        <v>0.20163365632860242</v>
      </c>
      <c r="L440" s="30">
        <f t="shared" si="204"/>
        <v>4032.6247972662927</v>
      </c>
      <c r="M440" s="34">
        <f t="shared" si="205"/>
        <v>3830.9935574029782</v>
      </c>
      <c r="N440" s="33">
        <f t="shared" si="206"/>
        <v>0</v>
      </c>
      <c r="O440" s="35">
        <f t="shared" si="207"/>
        <v>0</v>
      </c>
      <c r="P440" s="31">
        <f t="shared" si="208"/>
        <v>0.21224595403010782</v>
      </c>
      <c r="Q440" s="30">
        <f t="shared" si="209"/>
        <v>4018.4964396288051</v>
      </c>
      <c r="R440" s="34">
        <f t="shared" si="210"/>
        <v>4018.4964396288051</v>
      </c>
      <c r="S440" s="33">
        <f t="shared" si="211"/>
        <v>0</v>
      </c>
      <c r="T440" s="35">
        <f t="shared" si="212"/>
        <v>0</v>
      </c>
      <c r="U440" s="31">
        <f t="shared" si="213"/>
        <v>0</v>
      </c>
      <c r="V440" s="30" t="e">
        <f t="shared" si="214"/>
        <v>#DIV/0!</v>
      </c>
      <c r="W440" s="34" t="e">
        <f t="shared" si="215"/>
        <v>#DIV/0!</v>
      </c>
      <c r="X440" s="33">
        <f t="shared" si="216"/>
        <v>0</v>
      </c>
      <c r="Y440" s="35">
        <f t="shared" si="217"/>
        <v>0</v>
      </c>
      <c r="Z440" s="30">
        <f t="shared" si="218"/>
        <v>67169.263786481344</v>
      </c>
      <c r="AA440" s="35">
        <f>IF(C440&lt;C$13,0,(IF(VLOOKUP(C$7,profiel!$A$3:$F$297,2,FALSE)&gt;4,VLOOKUP($C$7,profiel!$A$3:$F$297,3,FALSE),IF(B$9="flens loodrecht op gevel",(VLOOKUP(C$7,profiel!$A$3:$F$297,6,FALSE)-2*VLOOKUP(C$7,profiel!$A$3:$F$297,4,FALSE))/2,VLOOKUP(C$7,profiel!$A$3:$F$297,4,FALSE))))/1000*Z440*D$36)</f>
        <v>0</v>
      </c>
      <c r="AB440" s="30">
        <f t="shared" si="221"/>
        <v>67169.263786481344</v>
      </c>
      <c r="AC440" s="35">
        <f t="shared" si="219"/>
        <v>13433.85275729627</v>
      </c>
      <c r="AD440" s="32">
        <f t="shared" si="220"/>
        <v>0.98717150706576251</v>
      </c>
      <c r="AE440" s="32">
        <f t="shared" si="194"/>
        <v>402.3284108456964</v>
      </c>
      <c r="AF440" s="204">
        <f t="shared" si="195"/>
        <v>607.01831327976754</v>
      </c>
    </row>
    <row r="441" spans="1:32" ht="12" customHeight="1" x14ac:dyDescent="0.15">
      <c r="A441" s="199">
        <f t="shared" si="196"/>
        <v>402.3284108456964</v>
      </c>
      <c r="B441" s="38">
        <f t="shared" si="197"/>
        <v>1960</v>
      </c>
      <c r="C441" s="200">
        <f t="shared" si="191"/>
        <v>32.666666666666664</v>
      </c>
      <c r="D441" s="36">
        <f t="shared" si="192"/>
        <v>854.50444978559381</v>
      </c>
      <c r="E441" s="36">
        <f t="shared" si="193"/>
        <v>679.98691795350169</v>
      </c>
      <c r="F441" s="37">
        <f t="shared" si="198"/>
        <v>0.21207675375456264</v>
      </c>
      <c r="G441" s="42">
        <f t="shared" si="199"/>
        <v>4013.5965607924245</v>
      </c>
      <c r="H441" s="43">
        <f t="shared" si="200"/>
        <v>4013.596560792425</v>
      </c>
      <c r="I441" s="42">
        <f t="shared" si="201"/>
        <v>0</v>
      </c>
      <c r="J441" s="44">
        <f t="shared" si="202"/>
        <v>0</v>
      </c>
      <c r="K441" s="216">
        <f t="shared" si="203"/>
        <v>0.20147291606683451</v>
      </c>
      <c r="L441" s="42">
        <f t="shared" si="204"/>
        <v>4027.6960666909254</v>
      </c>
      <c r="M441" s="43">
        <f t="shared" si="205"/>
        <v>3826.3112633563792</v>
      </c>
      <c r="N441" s="42">
        <f t="shared" si="206"/>
        <v>0</v>
      </c>
      <c r="O441" s="44">
        <f t="shared" si="207"/>
        <v>0</v>
      </c>
      <c r="P441" s="37">
        <f t="shared" si="208"/>
        <v>0.21207675375456264</v>
      </c>
      <c r="Q441" s="42">
        <f t="shared" si="209"/>
        <v>4013.5965607924245</v>
      </c>
      <c r="R441" s="43">
        <f t="shared" si="210"/>
        <v>4013.596560792425</v>
      </c>
      <c r="S441" s="42">
        <f t="shared" si="211"/>
        <v>0</v>
      </c>
      <c r="T441" s="44">
        <f t="shared" si="212"/>
        <v>0</v>
      </c>
      <c r="U441" s="37">
        <f t="shared" si="213"/>
        <v>0</v>
      </c>
      <c r="V441" s="42" t="e">
        <f t="shared" si="214"/>
        <v>#DIV/0!</v>
      </c>
      <c r="W441" s="43" t="e">
        <f t="shared" si="215"/>
        <v>#DIV/0!</v>
      </c>
      <c r="X441" s="42">
        <f t="shared" si="216"/>
        <v>0</v>
      </c>
      <c r="Y441" s="44">
        <f t="shared" si="217"/>
        <v>0</v>
      </c>
      <c r="Z441" s="42">
        <f t="shared" si="218"/>
        <v>67192.664844552099</v>
      </c>
      <c r="AA441" s="44">
        <f>IF(C441&lt;C$13,0,(IF(VLOOKUP(C$7,profiel!$A$3:$F$297,2,FALSE)&gt;4,VLOOKUP($C$7,profiel!$A$3:$F$297,3,FALSE),IF(B$9="flens loodrecht op gevel",(VLOOKUP(C$7,profiel!$A$3:$F$297,6,FALSE)-2*VLOOKUP(C$7,profiel!$A$3:$F$297,4,FALSE))/2,VLOOKUP(C$7,profiel!$A$3:$F$297,4,FALSE))))/1000*Z441*D$36)</f>
        <v>0</v>
      </c>
      <c r="AB441" s="42">
        <f t="shared" si="221"/>
        <v>67192.664844552099</v>
      </c>
      <c r="AC441" s="44">
        <f t="shared" si="219"/>
        <v>13438.53296891042</v>
      </c>
      <c r="AD441" s="41">
        <f t="shared" si="220"/>
        <v>0.98600242239779357</v>
      </c>
      <c r="AE441" s="41">
        <f t="shared" si="194"/>
        <v>403.3144132680942</v>
      </c>
      <c r="AF441" s="201">
        <f t="shared" si="195"/>
        <v>607.50357404291753</v>
      </c>
    </row>
    <row r="442" spans="1:32" ht="12" customHeight="1" x14ac:dyDescent="0.15">
      <c r="A442" s="202">
        <f t="shared" si="196"/>
        <v>403.3144132680942</v>
      </c>
      <c r="B442" s="54">
        <f t="shared" si="197"/>
        <v>1965</v>
      </c>
      <c r="C442" s="133">
        <f t="shared" si="191"/>
        <v>32.75</v>
      </c>
      <c r="D442" s="30">
        <f t="shared" si="192"/>
        <v>854.88473322896652</v>
      </c>
      <c r="E442" s="30">
        <f t="shared" si="193"/>
        <v>679.98726219775222</v>
      </c>
      <c r="F442" s="31">
        <f t="shared" si="198"/>
        <v>0.21190735141395017</v>
      </c>
      <c r="G442" s="30">
        <f t="shared" si="199"/>
        <v>4008.6955346972072</v>
      </c>
      <c r="H442" s="34">
        <f t="shared" si="200"/>
        <v>4008.6955346972077</v>
      </c>
      <c r="I442" s="33">
        <f t="shared" si="201"/>
        <v>0</v>
      </c>
      <c r="J442" s="35">
        <f t="shared" si="202"/>
        <v>0</v>
      </c>
      <c r="K442" s="60">
        <f t="shared" si="203"/>
        <v>0.20131198384325266</v>
      </c>
      <c r="L442" s="30">
        <f t="shared" si="204"/>
        <v>4022.7662092630685</v>
      </c>
      <c r="M442" s="34">
        <f t="shared" si="205"/>
        <v>3821.6278987999153</v>
      </c>
      <c r="N442" s="33">
        <f t="shared" si="206"/>
        <v>0</v>
      </c>
      <c r="O442" s="35">
        <f t="shared" si="207"/>
        <v>0</v>
      </c>
      <c r="P442" s="31">
        <f t="shared" si="208"/>
        <v>0.21190735141395017</v>
      </c>
      <c r="Q442" s="30">
        <f t="shared" si="209"/>
        <v>4008.6955346972072</v>
      </c>
      <c r="R442" s="34">
        <f t="shared" si="210"/>
        <v>4008.6955346972077</v>
      </c>
      <c r="S442" s="33">
        <f t="shared" si="211"/>
        <v>0</v>
      </c>
      <c r="T442" s="35">
        <f t="shared" si="212"/>
        <v>0</v>
      </c>
      <c r="U442" s="31">
        <f t="shared" si="213"/>
        <v>0</v>
      </c>
      <c r="V442" s="30" t="e">
        <f t="shared" si="214"/>
        <v>#DIV/0!</v>
      </c>
      <c r="W442" s="34" t="e">
        <f t="shared" si="215"/>
        <v>#DIV/0!</v>
      </c>
      <c r="X442" s="33">
        <f t="shared" si="216"/>
        <v>0</v>
      </c>
      <c r="Y442" s="35">
        <f t="shared" si="217"/>
        <v>0</v>
      </c>
      <c r="Z442" s="30">
        <f t="shared" si="218"/>
        <v>67215.784263523325</v>
      </c>
      <c r="AA442" s="35">
        <f>IF(C442&lt;C$13,0,(IF(VLOOKUP(C$7,profiel!$A$3:$F$297,2,FALSE)&gt;4,VLOOKUP($C$7,profiel!$A$3:$F$297,3,FALSE),IF(B$9="flens loodrecht op gevel",(VLOOKUP(C$7,profiel!$A$3:$F$297,6,FALSE)-2*VLOOKUP(C$7,profiel!$A$3:$F$297,4,FALSE))/2,VLOOKUP(C$7,profiel!$A$3:$F$297,4,FALSE))))/1000*Z442*D$36)</f>
        <v>0</v>
      </c>
      <c r="AB442" s="30">
        <f t="shared" si="221"/>
        <v>67215.784263523325</v>
      </c>
      <c r="AC442" s="35">
        <f t="shared" si="219"/>
        <v>13443.156852704666</v>
      </c>
      <c r="AD442" s="32">
        <f t="shared" si="220"/>
        <v>0.98483068312288924</v>
      </c>
      <c r="AE442" s="32">
        <f t="shared" si="194"/>
        <v>404.29924395121708</v>
      </c>
      <c r="AF442" s="204">
        <f t="shared" si="195"/>
        <v>607.99019144670592</v>
      </c>
    </row>
    <row r="443" spans="1:32" ht="12" customHeight="1" x14ac:dyDescent="0.15">
      <c r="A443" s="199">
        <f t="shared" si="196"/>
        <v>404.29924395121708</v>
      </c>
      <c r="B443" s="38">
        <f t="shared" si="197"/>
        <v>1970</v>
      </c>
      <c r="C443" s="200">
        <f t="shared" si="191"/>
        <v>32.833333333333336</v>
      </c>
      <c r="D443" s="36">
        <f t="shared" si="192"/>
        <v>855.26405392841491</v>
      </c>
      <c r="E443" s="36">
        <f t="shared" si="193"/>
        <v>679.98759738347326</v>
      </c>
      <c r="F443" s="37">
        <f t="shared" si="198"/>
        <v>0.21173774702453832</v>
      </c>
      <c r="G443" s="42">
        <f t="shared" si="199"/>
        <v>4003.7934517738395</v>
      </c>
      <c r="H443" s="43">
        <f t="shared" si="200"/>
        <v>4003.7934517738399</v>
      </c>
      <c r="I443" s="42">
        <f t="shared" si="201"/>
        <v>0</v>
      </c>
      <c r="J443" s="44">
        <f t="shared" si="202"/>
        <v>0</v>
      </c>
      <c r="K443" s="216">
        <f t="shared" si="203"/>
        <v>0.20115085967331139</v>
      </c>
      <c r="L443" s="42">
        <f t="shared" si="204"/>
        <v>4017.8353156681583</v>
      </c>
      <c r="M443" s="43">
        <f t="shared" si="205"/>
        <v>3816.9435498847502</v>
      </c>
      <c r="N443" s="42">
        <f t="shared" si="206"/>
        <v>0</v>
      </c>
      <c r="O443" s="44">
        <f t="shared" si="207"/>
        <v>0</v>
      </c>
      <c r="P443" s="37">
        <f t="shared" si="208"/>
        <v>0.21173774702453832</v>
      </c>
      <c r="Q443" s="42">
        <f t="shared" si="209"/>
        <v>4003.7934517738395</v>
      </c>
      <c r="R443" s="43">
        <f t="shared" si="210"/>
        <v>4003.7934517738399</v>
      </c>
      <c r="S443" s="42">
        <f t="shared" si="211"/>
        <v>0</v>
      </c>
      <c r="T443" s="44">
        <f t="shared" si="212"/>
        <v>0</v>
      </c>
      <c r="U443" s="37">
        <f t="shared" si="213"/>
        <v>0</v>
      </c>
      <c r="V443" s="42" t="e">
        <f t="shared" si="214"/>
        <v>#DIV/0!</v>
      </c>
      <c r="W443" s="43" t="e">
        <f t="shared" si="215"/>
        <v>#DIV/0!</v>
      </c>
      <c r="X443" s="42">
        <f t="shared" si="216"/>
        <v>0</v>
      </c>
      <c r="Y443" s="44">
        <f t="shared" si="217"/>
        <v>0</v>
      </c>
      <c r="Z443" s="42">
        <f t="shared" si="218"/>
        <v>67238.623005970439</v>
      </c>
      <c r="AA443" s="44">
        <f>IF(C443&lt;C$13,0,(IF(VLOOKUP(C$7,profiel!$A$3:$F$297,2,FALSE)&gt;4,VLOOKUP($C$7,profiel!$A$3:$F$297,3,FALSE),IF(B$9="flens loodrecht op gevel",(VLOOKUP(C$7,profiel!$A$3:$F$297,6,FALSE)-2*VLOOKUP(C$7,profiel!$A$3:$F$297,4,FALSE))/2,VLOOKUP(C$7,profiel!$A$3:$F$297,4,FALSE))))/1000*Z443*D$36)</f>
        <v>0</v>
      </c>
      <c r="AB443" s="42">
        <f t="shared" si="221"/>
        <v>67238.623005970439</v>
      </c>
      <c r="AC443" s="44">
        <f t="shared" si="219"/>
        <v>13447.724601194088</v>
      </c>
      <c r="AD443" s="41">
        <f t="shared" si="220"/>
        <v>0.98365631387796315</v>
      </c>
      <c r="AE443" s="41">
        <f t="shared" si="194"/>
        <v>405.28290026509507</v>
      </c>
      <c r="AF443" s="201">
        <f t="shared" si="195"/>
        <v>608.47816998753262</v>
      </c>
    </row>
    <row r="444" spans="1:32" ht="12" customHeight="1" x14ac:dyDescent="0.15">
      <c r="A444" s="202">
        <f t="shared" si="196"/>
        <v>405.28290026509507</v>
      </c>
      <c r="B444" s="54">
        <f t="shared" si="197"/>
        <v>1975</v>
      </c>
      <c r="C444" s="133">
        <f t="shared" si="191"/>
        <v>32.916666666666664</v>
      </c>
      <c r="D444" s="30">
        <f t="shared" si="192"/>
        <v>855.64241674628977</v>
      </c>
      <c r="E444" s="30">
        <f t="shared" si="193"/>
        <v>679.98792374903314</v>
      </c>
      <c r="F444" s="31">
        <f t="shared" si="198"/>
        <v>0.21156794064211198</v>
      </c>
      <c r="G444" s="30">
        <f t="shared" si="199"/>
        <v>3998.8904016308857</v>
      </c>
      <c r="H444" s="34">
        <f t="shared" si="200"/>
        <v>3998.8904016308857</v>
      </c>
      <c r="I444" s="33">
        <f t="shared" si="201"/>
        <v>0</v>
      </c>
      <c r="J444" s="35">
        <f t="shared" si="202"/>
        <v>0</v>
      </c>
      <c r="K444" s="60">
        <f t="shared" si="203"/>
        <v>0.2009895436100064</v>
      </c>
      <c r="L444" s="30">
        <f t="shared" si="204"/>
        <v>4012.9034757693453</v>
      </c>
      <c r="M444" s="34">
        <f t="shared" si="205"/>
        <v>3812.2583019808781</v>
      </c>
      <c r="N444" s="33">
        <f t="shared" si="206"/>
        <v>0</v>
      </c>
      <c r="O444" s="35">
        <f t="shared" si="207"/>
        <v>0</v>
      </c>
      <c r="P444" s="31">
        <f t="shared" si="208"/>
        <v>0.21156794064211198</v>
      </c>
      <c r="Q444" s="30">
        <f t="shared" si="209"/>
        <v>3998.8904016308857</v>
      </c>
      <c r="R444" s="34">
        <f t="shared" si="210"/>
        <v>3998.8904016308857</v>
      </c>
      <c r="S444" s="33">
        <f t="shared" si="211"/>
        <v>0</v>
      </c>
      <c r="T444" s="35">
        <f t="shared" si="212"/>
        <v>0</v>
      </c>
      <c r="U444" s="31">
        <f t="shared" si="213"/>
        <v>0</v>
      </c>
      <c r="V444" s="30" t="e">
        <f t="shared" si="214"/>
        <v>#DIV/0!</v>
      </c>
      <c r="W444" s="34" t="e">
        <f t="shared" si="215"/>
        <v>#DIV/0!</v>
      </c>
      <c r="X444" s="33">
        <f t="shared" si="216"/>
        <v>0</v>
      </c>
      <c r="Y444" s="35">
        <f t="shared" si="217"/>
        <v>0</v>
      </c>
      <c r="Z444" s="30">
        <f t="shared" si="218"/>
        <v>67261.182033433652</v>
      </c>
      <c r="AA444" s="35">
        <f>IF(C444&lt;C$13,0,(IF(VLOOKUP(C$7,profiel!$A$3:$F$297,2,FALSE)&gt;4,VLOOKUP($C$7,profiel!$A$3:$F$297,3,FALSE),IF(B$9="flens loodrecht op gevel",(VLOOKUP(C$7,profiel!$A$3:$F$297,6,FALSE)-2*VLOOKUP(C$7,profiel!$A$3:$F$297,4,FALSE))/2,VLOOKUP(C$7,profiel!$A$3:$F$297,4,FALSE))))/1000*Z444*D$36)</f>
        <v>0</v>
      </c>
      <c r="AB444" s="30">
        <f t="shared" si="221"/>
        <v>67261.182033433652</v>
      </c>
      <c r="AC444" s="35">
        <f t="shared" si="219"/>
        <v>13452.23640668673</v>
      </c>
      <c r="AD444" s="32">
        <f t="shared" si="220"/>
        <v>0.9824793393368666</v>
      </c>
      <c r="AE444" s="32">
        <f t="shared" si="194"/>
        <v>406.26537960443193</v>
      </c>
      <c r="AF444" s="204">
        <f t="shared" si="195"/>
        <v>608.96751407072452</v>
      </c>
    </row>
    <row r="445" spans="1:32" ht="12" customHeight="1" x14ac:dyDescent="0.15">
      <c r="A445" s="199">
        <f t="shared" si="196"/>
        <v>406.26537960443193</v>
      </c>
      <c r="B445" s="38">
        <f t="shared" si="197"/>
        <v>1980</v>
      </c>
      <c r="C445" s="200">
        <f t="shared" si="191"/>
        <v>33</v>
      </c>
      <c r="D445" s="36">
        <f t="shared" si="192"/>
        <v>856.01982650819878</v>
      </c>
      <c r="E445" s="36">
        <f t="shared" si="193"/>
        <v>679.98824152652799</v>
      </c>
      <c r="F445" s="37">
        <f t="shared" si="198"/>
        <v>0.21139793236161397</v>
      </c>
      <c r="G445" s="42">
        <f t="shared" si="199"/>
        <v>3993.9864730608824</v>
      </c>
      <c r="H445" s="43">
        <f t="shared" si="200"/>
        <v>3993.9864730608824</v>
      </c>
      <c r="I445" s="42">
        <f t="shared" si="201"/>
        <v>0</v>
      </c>
      <c r="J445" s="44">
        <f t="shared" si="202"/>
        <v>0</v>
      </c>
      <c r="K445" s="216">
        <f t="shared" si="203"/>
        <v>0.20082803574353328</v>
      </c>
      <c r="L445" s="42">
        <f t="shared" si="204"/>
        <v>4007.9707786135859</v>
      </c>
      <c r="M445" s="43">
        <f t="shared" si="205"/>
        <v>3807.5722396829065</v>
      </c>
      <c r="N445" s="42">
        <f t="shared" si="206"/>
        <v>0</v>
      </c>
      <c r="O445" s="44">
        <f t="shared" si="207"/>
        <v>0</v>
      </c>
      <c r="P445" s="37">
        <f t="shared" si="208"/>
        <v>0.21139793236161397</v>
      </c>
      <c r="Q445" s="42">
        <f t="shared" si="209"/>
        <v>3993.9864730608824</v>
      </c>
      <c r="R445" s="43">
        <f t="shared" si="210"/>
        <v>3993.9864730608824</v>
      </c>
      <c r="S445" s="42">
        <f t="shared" si="211"/>
        <v>0</v>
      </c>
      <c r="T445" s="44">
        <f t="shared" si="212"/>
        <v>0</v>
      </c>
      <c r="U445" s="37">
        <f t="shared" si="213"/>
        <v>0</v>
      </c>
      <c r="V445" s="42" t="e">
        <f t="shared" si="214"/>
        <v>#DIV/0!</v>
      </c>
      <c r="W445" s="43" t="e">
        <f t="shared" si="215"/>
        <v>#DIV/0!</v>
      </c>
      <c r="X445" s="42">
        <f t="shared" si="216"/>
        <v>0</v>
      </c>
      <c r="Y445" s="44">
        <f t="shared" si="217"/>
        <v>0</v>
      </c>
      <c r="Z445" s="42">
        <f t="shared" si="218"/>
        <v>67283.462306432557</v>
      </c>
      <c r="AA445" s="44">
        <f>IF(C445&lt;C$13,0,(IF(VLOOKUP(C$7,profiel!$A$3:$F$297,2,FALSE)&gt;4,VLOOKUP($C$7,profiel!$A$3:$F$297,3,FALSE),IF(B$9="flens loodrecht op gevel",(VLOOKUP(C$7,profiel!$A$3:$F$297,6,FALSE)-2*VLOOKUP(C$7,profiel!$A$3:$F$297,4,FALSE))/2,VLOOKUP(C$7,profiel!$A$3:$F$297,4,FALSE))))/1000*Z445*D$36)</f>
        <v>0</v>
      </c>
      <c r="AB445" s="42">
        <f t="shared" si="221"/>
        <v>67283.462306432557</v>
      </c>
      <c r="AC445" s="44">
        <f t="shared" si="219"/>
        <v>13456.692461286511</v>
      </c>
      <c r="AD445" s="41">
        <f t="shared" si="220"/>
        <v>0.98129978420940878</v>
      </c>
      <c r="AE445" s="41">
        <f t="shared" si="194"/>
        <v>407.24667938864133</v>
      </c>
      <c r="AF445" s="201">
        <f t="shared" si="195"/>
        <v>609.4582280107943</v>
      </c>
    </row>
    <row r="446" spans="1:32" ht="12" customHeight="1" x14ac:dyDescent="0.15">
      <c r="A446" s="202">
        <f t="shared" si="196"/>
        <v>407.24667938864133</v>
      </c>
      <c r="B446" s="54">
        <f t="shared" si="197"/>
        <v>1985</v>
      </c>
      <c r="C446" s="133">
        <f t="shared" si="191"/>
        <v>33.083333333333336</v>
      </c>
      <c r="D446" s="30">
        <f t="shared" si="192"/>
        <v>856.39628800337528</v>
      </c>
      <c r="E446" s="30">
        <f t="shared" si="193"/>
        <v>679.98855094194619</v>
      </c>
      <c r="F446" s="31">
        <f t="shared" si="198"/>
        <v>0.21122772231678388</v>
      </c>
      <c r="G446" s="30">
        <f t="shared" si="199"/>
        <v>3989.0817540471385</v>
      </c>
      <c r="H446" s="34">
        <f t="shared" si="200"/>
        <v>3989.0817540471385</v>
      </c>
      <c r="I446" s="33">
        <f t="shared" si="201"/>
        <v>0</v>
      </c>
      <c r="J446" s="35">
        <f t="shared" si="202"/>
        <v>0</v>
      </c>
      <c r="K446" s="60">
        <f t="shared" si="203"/>
        <v>0.20066633620094468</v>
      </c>
      <c r="L446" s="30">
        <f t="shared" si="204"/>
        <v>4003.0373124384296</v>
      </c>
      <c r="M446" s="34">
        <f t="shared" si="205"/>
        <v>3802.8854468165082</v>
      </c>
      <c r="N446" s="33">
        <f t="shared" si="206"/>
        <v>0</v>
      </c>
      <c r="O446" s="35">
        <f t="shared" si="207"/>
        <v>0</v>
      </c>
      <c r="P446" s="31">
        <f t="shared" si="208"/>
        <v>0.21122772231678388</v>
      </c>
      <c r="Q446" s="30">
        <f t="shared" si="209"/>
        <v>3989.0817540471385</v>
      </c>
      <c r="R446" s="34">
        <f t="shared" si="210"/>
        <v>3989.0817540471385</v>
      </c>
      <c r="S446" s="33">
        <f t="shared" si="211"/>
        <v>0</v>
      </c>
      <c r="T446" s="35">
        <f t="shared" si="212"/>
        <v>0</v>
      </c>
      <c r="U446" s="31">
        <f t="shared" si="213"/>
        <v>0</v>
      </c>
      <c r="V446" s="30" t="e">
        <f t="shared" si="214"/>
        <v>#DIV/0!</v>
      </c>
      <c r="W446" s="34" t="e">
        <f t="shared" si="215"/>
        <v>#DIV/0!</v>
      </c>
      <c r="X446" s="33">
        <f t="shared" si="216"/>
        <v>0</v>
      </c>
      <c r="Y446" s="35">
        <f t="shared" si="217"/>
        <v>0</v>
      </c>
      <c r="Z446" s="30">
        <f t="shared" si="218"/>
        <v>67305.464784479787</v>
      </c>
      <c r="AA446" s="35">
        <f>IF(C446&lt;C$13,0,(IF(VLOOKUP(C$7,profiel!$A$3:$F$297,2,FALSE)&gt;4,VLOOKUP($C$7,profiel!$A$3:$F$297,3,FALSE),IF(B$9="flens loodrecht op gevel",(VLOOKUP(C$7,profiel!$A$3:$F$297,6,FALSE)-2*VLOOKUP(C$7,profiel!$A$3:$F$297,4,FALSE))/2,VLOOKUP(C$7,profiel!$A$3:$F$297,4,FALSE))))/1000*Z446*D$36)</f>
        <v>0</v>
      </c>
      <c r="AB446" s="30">
        <f t="shared" si="221"/>
        <v>67305.464784479787</v>
      </c>
      <c r="AC446" s="35">
        <f t="shared" si="219"/>
        <v>13461.092956895958</v>
      </c>
      <c r="AD446" s="32">
        <f t="shared" si="220"/>
        <v>0.98011767324043508</v>
      </c>
      <c r="AE446" s="32">
        <f t="shared" si="194"/>
        <v>408.22679706188177</v>
      </c>
      <c r="AF446" s="204">
        <f t="shared" si="195"/>
        <v>609.95031603170764</v>
      </c>
    </row>
    <row r="447" spans="1:32" ht="12" customHeight="1" x14ac:dyDescent="0.15">
      <c r="A447" s="199">
        <f t="shared" si="196"/>
        <v>408.22679706188177</v>
      </c>
      <c r="B447" s="38">
        <f t="shared" si="197"/>
        <v>1990</v>
      </c>
      <c r="C447" s="200">
        <f t="shared" si="191"/>
        <v>33.166666666666664</v>
      </c>
      <c r="D447" s="36">
        <f t="shared" si="192"/>
        <v>856.77180598504356</v>
      </c>
      <c r="E447" s="36">
        <f t="shared" si="193"/>
        <v>679.98885221532942</v>
      </c>
      <c r="F447" s="37">
        <f t="shared" si="198"/>
        <v>0.21105731067979494</v>
      </c>
      <c r="G447" s="42">
        <f t="shared" si="199"/>
        <v>3984.176331769474</v>
      </c>
      <c r="H447" s="43">
        <f t="shared" si="200"/>
        <v>3984.1763317694745</v>
      </c>
      <c r="I447" s="42">
        <f t="shared" si="201"/>
        <v>0</v>
      </c>
      <c r="J447" s="44">
        <f t="shared" si="202"/>
        <v>0</v>
      </c>
      <c r="K447" s="216">
        <f t="shared" si="203"/>
        <v>0.2005044451458052</v>
      </c>
      <c r="L447" s="42">
        <f t="shared" si="204"/>
        <v>3998.1031646777142</v>
      </c>
      <c r="M447" s="43">
        <f t="shared" si="205"/>
        <v>3798.1980064438285</v>
      </c>
      <c r="N447" s="42">
        <f t="shared" si="206"/>
        <v>0</v>
      </c>
      <c r="O447" s="44">
        <f t="shared" si="207"/>
        <v>0</v>
      </c>
      <c r="P447" s="37">
        <f t="shared" si="208"/>
        <v>0.21105731067979494</v>
      </c>
      <c r="Q447" s="42">
        <f t="shared" si="209"/>
        <v>3984.176331769474</v>
      </c>
      <c r="R447" s="43">
        <f t="shared" si="210"/>
        <v>3984.1763317694745</v>
      </c>
      <c r="S447" s="42">
        <f t="shared" si="211"/>
        <v>0</v>
      </c>
      <c r="T447" s="44">
        <f t="shared" si="212"/>
        <v>0</v>
      </c>
      <c r="U447" s="37">
        <f t="shared" si="213"/>
        <v>0</v>
      </c>
      <c r="V447" s="42" t="e">
        <f t="shared" si="214"/>
        <v>#DIV/0!</v>
      </c>
      <c r="W447" s="43" t="e">
        <f t="shared" si="215"/>
        <v>#DIV/0!</v>
      </c>
      <c r="X447" s="42">
        <f t="shared" si="216"/>
        <v>0</v>
      </c>
      <c r="Y447" s="44">
        <f t="shared" si="217"/>
        <v>0</v>
      </c>
      <c r="Z447" s="42">
        <f t="shared" si="218"/>
        <v>67327.190426094472</v>
      </c>
      <c r="AA447" s="44">
        <f>IF(C447&lt;C$13,0,(IF(VLOOKUP(C$7,profiel!$A$3:$F$297,2,FALSE)&gt;4,VLOOKUP($C$7,profiel!$A$3:$F$297,3,FALSE),IF(B$9="flens loodrecht op gevel",(VLOOKUP(C$7,profiel!$A$3:$F$297,6,FALSE)-2*VLOOKUP(C$7,profiel!$A$3:$F$297,4,FALSE))/2,VLOOKUP(C$7,profiel!$A$3:$F$297,4,FALSE))))/1000*Z447*D$36)</f>
        <v>0</v>
      </c>
      <c r="AB447" s="42">
        <f t="shared" si="221"/>
        <v>67327.190426094472</v>
      </c>
      <c r="AC447" s="44">
        <f t="shared" si="219"/>
        <v>13465.438085218893</v>
      </c>
      <c r="AD447" s="41">
        <f t="shared" si="220"/>
        <v>0.97893303120876696</v>
      </c>
      <c r="AE447" s="41">
        <f t="shared" si="194"/>
        <v>409.20573009309055</v>
      </c>
      <c r="AF447" s="201">
        <f t="shared" si="195"/>
        <v>610.44378226715389</v>
      </c>
    </row>
    <row r="448" spans="1:32" ht="12" customHeight="1" x14ac:dyDescent="0.15">
      <c r="A448" s="202">
        <f t="shared" si="196"/>
        <v>409.20573009309055</v>
      </c>
      <c r="B448" s="54">
        <f t="shared" si="197"/>
        <v>1995</v>
      </c>
      <c r="C448" s="133">
        <f t="shared" si="191"/>
        <v>33.25</v>
      </c>
      <c r="D448" s="30">
        <f t="shared" si="192"/>
        <v>857.14638517077856</v>
      </c>
      <c r="E448" s="30">
        <f t="shared" si="193"/>
        <v>679.98914556092939</v>
      </c>
      <c r="F448" s="31">
        <f t="shared" si="198"/>
        <v>0.2108866976608896</v>
      </c>
      <c r="G448" s="30">
        <f t="shared" si="199"/>
        <v>3979.2702926110105</v>
      </c>
      <c r="H448" s="34">
        <f t="shared" si="200"/>
        <v>3979.270292611011</v>
      </c>
      <c r="I448" s="33">
        <f t="shared" si="201"/>
        <v>0</v>
      </c>
      <c r="J448" s="35">
        <f t="shared" si="202"/>
        <v>0</v>
      </c>
      <c r="K448" s="60">
        <f t="shared" si="203"/>
        <v>0.20034236277784515</v>
      </c>
      <c r="L448" s="30">
        <f t="shared" si="204"/>
        <v>3993.1684219683548</v>
      </c>
      <c r="M448" s="34">
        <f t="shared" si="205"/>
        <v>3793.5100008699374</v>
      </c>
      <c r="N448" s="33">
        <f t="shared" si="206"/>
        <v>0</v>
      </c>
      <c r="O448" s="35">
        <f t="shared" si="207"/>
        <v>0</v>
      </c>
      <c r="P448" s="31">
        <f t="shared" si="208"/>
        <v>0.2108866976608896</v>
      </c>
      <c r="Q448" s="30">
        <f t="shared" si="209"/>
        <v>3979.2702926110105</v>
      </c>
      <c r="R448" s="34">
        <f t="shared" si="210"/>
        <v>3979.270292611011</v>
      </c>
      <c r="S448" s="33">
        <f t="shared" si="211"/>
        <v>0</v>
      </c>
      <c r="T448" s="35">
        <f t="shared" si="212"/>
        <v>0</v>
      </c>
      <c r="U448" s="31">
        <f t="shared" si="213"/>
        <v>0</v>
      </c>
      <c r="V448" s="30" t="e">
        <f t="shared" si="214"/>
        <v>#DIV/0!</v>
      </c>
      <c r="W448" s="34" t="e">
        <f t="shared" si="215"/>
        <v>#DIV/0!</v>
      </c>
      <c r="X448" s="33">
        <f t="shared" si="216"/>
        <v>0</v>
      </c>
      <c r="Y448" s="35">
        <f t="shared" si="217"/>
        <v>0</v>
      </c>
      <c r="Z448" s="30">
        <f t="shared" si="218"/>
        <v>67348.640188814898</v>
      </c>
      <c r="AA448" s="35">
        <f>IF(C448&lt;C$13,0,(IF(VLOOKUP(C$7,profiel!$A$3:$F$297,2,FALSE)&gt;4,VLOOKUP($C$7,profiel!$A$3:$F$297,3,FALSE),IF(B$9="flens loodrecht op gevel",(VLOOKUP(C$7,profiel!$A$3:$F$297,6,FALSE)-2*VLOOKUP(C$7,profiel!$A$3:$F$297,4,FALSE))/2,VLOOKUP(C$7,profiel!$A$3:$F$297,4,FALSE))))/1000*Z448*D$36)</f>
        <v>0</v>
      </c>
      <c r="AB448" s="30">
        <f t="shared" si="221"/>
        <v>67348.640188814898</v>
      </c>
      <c r="AC448" s="35">
        <f t="shared" si="219"/>
        <v>13469.72803776298</v>
      </c>
      <c r="AD448" s="32">
        <f t="shared" si="220"/>
        <v>0.9777458829262472</v>
      </c>
      <c r="AE448" s="32">
        <f t="shared" si="194"/>
        <v>410.18347597601678</v>
      </c>
      <c r="AF448" s="204">
        <f t="shared" si="195"/>
        <v>610.93863076082334</v>
      </c>
    </row>
    <row r="449" spans="1:32" ht="12" customHeight="1" x14ac:dyDescent="0.15">
      <c r="A449" s="199">
        <f t="shared" si="196"/>
        <v>410.18347597601678</v>
      </c>
      <c r="B449" s="38">
        <f t="shared" si="197"/>
        <v>2000</v>
      </c>
      <c r="C449" s="200">
        <f t="shared" si="191"/>
        <v>33.333333333333336</v>
      </c>
      <c r="D449" s="36">
        <f t="shared" si="192"/>
        <v>857.52003024286148</v>
      </c>
      <c r="E449" s="36">
        <f t="shared" si="193"/>
        <v>679.98943118735974</v>
      </c>
      <c r="F449" s="37">
        <f t="shared" si="198"/>
        <v>0.21071588350801401</v>
      </c>
      <c r="G449" s="42">
        <f t="shared" si="199"/>
        <v>3974.3637221641357</v>
      </c>
      <c r="H449" s="43">
        <f t="shared" si="200"/>
        <v>3974.3637221641357</v>
      </c>
      <c r="I449" s="42">
        <f t="shared" si="201"/>
        <v>0</v>
      </c>
      <c r="J449" s="44">
        <f t="shared" si="202"/>
        <v>0</v>
      </c>
      <c r="K449" s="216">
        <f t="shared" si="203"/>
        <v>0.2001800893326133</v>
      </c>
      <c r="L449" s="42">
        <f t="shared" si="204"/>
        <v>3988.233170156278</v>
      </c>
      <c r="M449" s="43">
        <f t="shared" si="205"/>
        <v>3788.8215116484639</v>
      </c>
      <c r="N449" s="42">
        <f t="shared" si="206"/>
        <v>0</v>
      </c>
      <c r="O449" s="44">
        <f t="shared" si="207"/>
        <v>0</v>
      </c>
      <c r="P449" s="37">
        <f t="shared" si="208"/>
        <v>0.21071588350801401</v>
      </c>
      <c r="Q449" s="42">
        <f t="shared" si="209"/>
        <v>3974.3637221641357</v>
      </c>
      <c r="R449" s="43">
        <f t="shared" si="210"/>
        <v>3974.3637221641357</v>
      </c>
      <c r="S449" s="42">
        <f t="shared" si="211"/>
        <v>0</v>
      </c>
      <c r="T449" s="44">
        <f t="shared" si="212"/>
        <v>0</v>
      </c>
      <c r="U449" s="37">
        <f t="shared" si="213"/>
        <v>0</v>
      </c>
      <c r="V449" s="42" t="e">
        <f t="shared" si="214"/>
        <v>#DIV/0!</v>
      </c>
      <c r="W449" s="43" t="e">
        <f t="shared" si="215"/>
        <v>#DIV/0!</v>
      </c>
      <c r="X449" s="42">
        <f t="shared" si="216"/>
        <v>0</v>
      </c>
      <c r="Y449" s="44">
        <f t="shared" si="217"/>
        <v>0</v>
      </c>
      <c r="Z449" s="42">
        <f t="shared" si="218"/>
        <v>67369.815029210295</v>
      </c>
      <c r="AA449" s="44">
        <f>IF(C449&lt;C$13,0,(IF(VLOOKUP(C$7,profiel!$A$3:$F$297,2,FALSE)&gt;4,VLOOKUP($C$7,profiel!$A$3:$F$297,3,FALSE),IF(B$9="flens loodrecht op gevel",(VLOOKUP(C$7,profiel!$A$3:$F$297,6,FALSE)-2*VLOOKUP(C$7,profiel!$A$3:$F$297,4,FALSE))/2,VLOOKUP(C$7,profiel!$A$3:$F$297,4,FALSE))))/1000*Z449*D$36)</f>
        <v>0</v>
      </c>
      <c r="AB449" s="42">
        <f t="shared" si="221"/>
        <v>67369.815029210295</v>
      </c>
      <c r="AC449" s="44">
        <f t="shared" si="219"/>
        <v>13473.963005842059</v>
      </c>
      <c r="AD449" s="41">
        <f t="shared" si="220"/>
        <v>0.97655625323667472</v>
      </c>
      <c r="AE449" s="41">
        <f t="shared" si="194"/>
        <v>411.16003222925343</v>
      </c>
      <c r="AF449" s="201">
        <f t="shared" si="195"/>
        <v>611.43486546669192</v>
      </c>
    </row>
    <row r="450" spans="1:32" ht="12" customHeight="1" x14ac:dyDescent="0.15">
      <c r="A450" s="202">
        <f t="shared" si="196"/>
        <v>411.16003222925343</v>
      </c>
      <c r="B450" s="54">
        <f t="shared" si="197"/>
        <v>2005</v>
      </c>
      <c r="C450" s="133">
        <f t="shared" si="191"/>
        <v>33.416666666666664</v>
      </c>
      <c r="D450" s="30">
        <f t="shared" si="192"/>
        <v>857.89274584863108</v>
      </c>
      <c r="E450" s="30">
        <f t="shared" si="193"/>
        <v>679.98970929774464</v>
      </c>
      <c r="F450" s="31">
        <f t="shared" si="198"/>
        <v>0.21054486850644938</v>
      </c>
      <c r="G450" s="30">
        <f t="shared" si="199"/>
        <v>3969.4567052365542</v>
      </c>
      <c r="H450" s="34">
        <f t="shared" si="200"/>
        <v>3969.4567052365546</v>
      </c>
      <c r="I450" s="33">
        <f t="shared" si="201"/>
        <v>0</v>
      </c>
      <c r="J450" s="35">
        <f t="shared" si="202"/>
        <v>0</v>
      </c>
      <c r="K450" s="60">
        <f t="shared" si="203"/>
        <v>0.20001762508112692</v>
      </c>
      <c r="L450" s="30">
        <f t="shared" si="204"/>
        <v>3983.2974943024551</v>
      </c>
      <c r="M450" s="34">
        <f t="shared" si="205"/>
        <v>3784.1326195873326</v>
      </c>
      <c r="N450" s="33">
        <f t="shared" si="206"/>
        <v>0</v>
      </c>
      <c r="O450" s="35">
        <f t="shared" si="207"/>
        <v>0</v>
      </c>
      <c r="P450" s="31">
        <f t="shared" si="208"/>
        <v>0.21054486850644938</v>
      </c>
      <c r="Q450" s="30">
        <f t="shared" si="209"/>
        <v>3969.4567052365542</v>
      </c>
      <c r="R450" s="34">
        <f t="shared" si="210"/>
        <v>3969.4567052365546</v>
      </c>
      <c r="S450" s="33">
        <f t="shared" si="211"/>
        <v>0</v>
      </c>
      <c r="T450" s="35">
        <f t="shared" si="212"/>
        <v>0</v>
      </c>
      <c r="U450" s="31">
        <f t="shared" si="213"/>
        <v>0</v>
      </c>
      <c r="V450" s="30" t="e">
        <f t="shared" si="214"/>
        <v>#DIV/0!</v>
      </c>
      <c r="W450" s="34" t="e">
        <f t="shared" si="215"/>
        <v>#DIV/0!</v>
      </c>
      <c r="X450" s="33">
        <f t="shared" si="216"/>
        <v>0</v>
      </c>
      <c r="Y450" s="35">
        <f t="shared" si="217"/>
        <v>0</v>
      </c>
      <c r="Z450" s="30">
        <f t="shared" si="218"/>
        <v>67390.715902892101</v>
      </c>
      <c r="AA450" s="35">
        <f>IF(C450&lt;C$13,0,(IF(VLOOKUP(C$7,profiel!$A$3:$F$297,2,FALSE)&gt;4,VLOOKUP($C$7,profiel!$A$3:$F$297,3,FALSE),IF(B$9="flens loodrecht op gevel",(VLOOKUP(C$7,profiel!$A$3:$F$297,6,FALSE)-2*VLOOKUP(C$7,profiel!$A$3:$F$297,4,FALSE))/2,VLOOKUP(C$7,profiel!$A$3:$F$297,4,FALSE))))/1000*Z450*D$36)</f>
        <v>0</v>
      </c>
      <c r="AB450" s="30">
        <f t="shared" si="221"/>
        <v>67390.715902892101</v>
      </c>
      <c r="AC450" s="35">
        <f t="shared" si="219"/>
        <v>13478.14318057842</v>
      </c>
      <c r="AD450" s="32">
        <f t="shared" si="220"/>
        <v>0.97536416701472617</v>
      </c>
      <c r="AE450" s="32">
        <f t="shared" si="194"/>
        <v>412.13539639626816</v>
      </c>
      <c r="AF450" s="204">
        <f t="shared" si="195"/>
        <v>611.9324902493089</v>
      </c>
    </row>
    <row r="451" spans="1:32" ht="12" customHeight="1" x14ac:dyDescent="0.15">
      <c r="A451" s="199">
        <f t="shared" si="196"/>
        <v>412.13539639626816</v>
      </c>
      <c r="B451" s="38">
        <f t="shared" si="197"/>
        <v>2010</v>
      </c>
      <c r="C451" s="200">
        <f t="shared" si="191"/>
        <v>33.5</v>
      </c>
      <c r="D451" s="36">
        <f t="shared" si="192"/>
        <v>858.26453660083075</v>
      </c>
      <c r="E451" s="36">
        <f t="shared" si="193"/>
        <v>679.98998008986314</v>
      </c>
      <c r="F451" s="37">
        <f t="shared" si="198"/>
        <v>0.21037365297844407</v>
      </c>
      <c r="G451" s="42">
        <f t="shared" si="199"/>
        <v>3964.5493258572419</v>
      </c>
      <c r="H451" s="43">
        <f t="shared" si="200"/>
        <v>3964.5493258572424</v>
      </c>
      <c r="I451" s="42">
        <f t="shared" si="201"/>
        <v>0</v>
      </c>
      <c r="J451" s="44">
        <f t="shared" si="202"/>
        <v>0</v>
      </c>
      <c r="K451" s="216">
        <f t="shared" si="203"/>
        <v>0.19985497032952185</v>
      </c>
      <c r="L451" s="42">
        <f t="shared" si="204"/>
        <v>3978.3614786888365</v>
      </c>
      <c r="M451" s="43">
        <f t="shared" si="205"/>
        <v>3779.443404754395</v>
      </c>
      <c r="N451" s="42">
        <f t="shared" si="206"/>
        <v>0</v>
      </c>
      <c r="O451" s="44">
        <f t="shared" si="207"/>
        <v>0</v>
      </c>
      <c r="P451" s="37">
        <f t="shared" si="208"/>
        <v>0.21037365297844407</v>
      </c>
      <c r="Q451" s="42">
        <f t="shared" si="209"/>
        <v>3964.5493258572419</v>
      </c>
      <c r="R451" s="43">
        <f t="shared" si="210"/>
        <v>3964.5493258572424</v>
      </c>
      <c r="S451" s="42">
        <f t="shared" si="211"/>
        <v>0</v>
      </c>
      <c r="T451" s="44">
        <f t="shared" si="212"/>
        <v>0</v>
      </c>
      <c r="U451" s="37">
        <f t="shared" si="213"/>
        <v>0</v>
      </c>
      <c r="V451" s="42" t="e">
        <f t="shared" si="214"/>
        <v>#DIV/0!</v>
      </c>
      <c r="W451" s="43" t="e">
        <f t="shared" si="215"/>
        <v>#DIV/0!</v>
      </c>
      <c r="X451" s="42">
        <f t="shared" si="216"/>
        <v>0</v>
      </c>
      <c r="Y451" s="44">
        <f t="shared" si="217"/>
        <v>0</v>
      </c>
      <c r="Z451" s="42">
        <f t="shared" si="218"/>
        <v>67411.343764525329</v>
      </c>
      <c r="AA451" s="44">
        <f>IF(C451&lt;C$13,0,(IF(VLOOKUP(C$7,profiel!$A$3:$F$297,2,FALSE)&gt;4,VLOOKUP($C$7,profiel!$A$3:$F$297,3,FALSE),IF(B$9="flens loodrecht op gevel",(VLOOKUP(C$7,profiel!$A$3:$F$297,6,FALSE)-2*VLOOKUP(C$7,profiel!$A$3:$F$297,4,FALSE))/2,VLOOKUP(C$7,profiel!$A$3:$F$297,4,FALSE))))/1000*Z451*D$36)</f>
        <v>0</v>
      </c>
      <c r="AB451" s="42">
        <f t="shared" si="221"/>
        <v>67411.343764525329</v>
      </c>
      <c r="AC451" s="44">
        <f t="shared" si="219"/>
        <v>13482.268752905065</v>
      </c>
      <c r="AD451" s="41">
        <f t="shared" si="220"/>
        <v>0.97416964916486604</v>
      </c>
      <c r="AE451" s="41">
        <f t="shared" si="194"/>
        <v>413.10956604543304</v>
      </c>
      <c r="AF451" s="201">
        <f t="shared" si="195"/>
        <v>612.43150888409332</v>
      </c>
    </row>
    <row r="452" spans="1:32" ht="12" customHeight="1" x14ac:dyDescent="0.15">
      <c r="A452" s="202">
        <f t="shared" si="196"/>
        <v>413.10956604543304</v>
      </c>
      <c r="B452" s="54">
        <f t="shared" si="197"/>
        <v>2015</v>
      </c>
      <c r="C452" s="133">
        <f t="shared" si="191"/>
        <v>33.583333333333336</v>
      </c>
      <c r="D452" s="30">
        <f t="shared" si="192"/>
        <v>858.6354070779505</v>
      </c>
      <c r="E452" s="30">
        <f t="shared" si="193"/>
        <v>679.99024375628994</v>
      </c>
      <c r="F452" s="31">
        <f t="shared" si="198"/>
        <v>0.2102022372828421</v>
      </c>
      <c r="G452" s="30">
        <f t="shared" si="199"/>
        <v>3959.6416672828814</v>
      </c>
      <c r="H452" s="34">
        <f t="shared" si="200"/>
        <v>3959.6416672828814</v>
      </c>
      <c r="I452" s="33">
        <f t="shared" si="201"/>
        <v>0</v>
      </c>
      <c r="J452" s="35">
        <f t="shared" si="202"/>
        <v>0</v>
      </c>
      <c r="K452" s="60">
        <f t="shared" si="203"/>
        <v>0.19969212541869999</v>
      </c>
      <c r="L452" s="30">
        <f t="shared" si="204"/>
        <v>3973.4252068247556</v>
      </c>
      <c r="M452" s="34">
        <f t="shared" si="205"/>
        <v>3774.7539464835177</v>
      </c>
      <c r="N452" s="33">
        <f t="shared" si="206"/>
        <v>0</v>
      </c>
      <c r="O452" s="35">
        <f t="shared" si="207"/>
        <v>0</v>
      </c>
      <c r="P452" s="31">
        <f t="shared" si="208"/>
        <v>0.2102022372828421</v>
      </c>
      <c r="Q452" s="30">
        <f t="shared" si="209"/>
        <v>3959.6416672828814</v>
      </c>
      <c r="R452" s="34">
        <f t="shared" si="210"/>
        <v>3959.6416672828814</v>
      </c>
      <c r="S452" s="33">
        <f t="shared" si="211"/>
        <v>0</v>
      </c>
      <c r="T452" s="35">
        <f t="shared" si="212"/>
        <v>0</v>
      </c>
      <c r="U452" s="31">
        <f t="shared" si="213"/>
        <v>0</v>
      </c>
      <c r="V452" s="30" t="e">
        <f t="shared" si="214"/>
        <v>#DIV/0!</v>
      </c>
      <c r="W452" s="34" t="e">
        <f t="shared" si="215"/>
        <v>#DIV/0!</v>
      </c>
      <c r="X452" s="33">
        <f t="shared" si="216"/>
        <v>0</v>
      </c>
      <c r="Y452" s="35">
        <f t="shared" si="217"/>
        <v>0</v>
      </c>
      <c r="Z452" s="30">
        <f t="shared" si="218"/>
        <v>67431.699567837844</v>
      </c>
      <c r="AA452" s="35">
        <f>IF(C452&lt;C$13,0,(IF(VLOOKUP(C$7,profiel!$A$3:$F$297,2,FALSE)&gt;4,VLOOKUP($C$7,profiel!$A$3:$F$297,3,FALSE),IF(B$9="flens loodrecht op gevel",(VLOOKUP(C$7,profiel!$A$3:$F$297,6,FALSE)-2*VLOOKUP(C$7,profiel!$A$3:$F$297,4,FALSE))/2,VLOOKUP(C$7,profiel!$A$3:$F$297,4,FALSE))))/1000*Z452*D$36)</f>
        <v>0</v>
      </c>
      <c r="AB452" s="30">
        <f t="shared" si="221"/>
        <v>67431.699567837844</v>
      </c>
      <c r="AC452" s="35">
        <f t="shared" si="219"/>
        <v>13486.33991356757</v>
      </c>
      <c r="AD452" s="32">
        <f t="shared" si="220"/>
        <v>0.97297272462027884</v>
      </c>
      <c r="AE452" s="32">
        <f t="shared" si="194"/>
        <v>414.0825387700533</v>
      </c>
      <c r="AF452" s="204">
        <f t="shared" si="195"/>
        <v>612.93192505763307</v>
      </c>
    </row>
    <row r="453" spans="1:32" ht="12" customHeight="1" x14ac:dyDescent="0.15">
      <c r="A453" s="199">
        <f t="shared" si="196"/>
        <v>414.0825387700533</v>
      </c>
      <c r="B453" s="38">
        <f t="shared" si="197"/>
        <v>2020</v>
      </c>
      <c r="C453" s="200">
        <f t="shared" si="191"/>
        <v>33.666666666666664</v>
      </c>
      <c r="D453" s="36">
        <f t="shared" si="192"/>
        <v>859.00536182456517</v>
      </c>
      <c r="E453" s="36">
        <f t="shared" si="193"/>
        <v>679.99050048453228</v>
      </c>
      <c r="F453" s="37">
        <f t="shared" si="198"/>
        <v>0.21003062181471213</v>
      </c>
      <c r="G453" s="42">
        <f t="shared" si="199"/>
        <v>3954.7338120034756</v>
      </c>
      <c r="H453" s="43">
        <f t="shared" si="200"/>
        <v>3954.733812003476</v>
      </c>
      <c r="I453" s="42">
        <f t="shared" si="201"/>
        <v>0</v>
      </c>
      <c r="J453" s="44">
        <f t="shared" si="202"/>
        <v>0</v>
      </c>
      <c r="K453" s="216">
        <f t="shared" si="203"/>
        <v>0.19952909072397654</v>
      </c>
      <c r="L453" s="42">
        <f t="shared" si="204"/>
        <v>3968.4887614525483</v>
      </c>
      <c r="M453" s="43">
        <f t="shared" si="205"/>
        <v>3770.0643233799206</v>
      </c>
      <c r="N453" s="42">
        <f t="shared" si="206"/>
        <v>0</v>
      </c>
      <c r="O453" s="44">
        <f t="shared" si="207"/>
        <v>0</v>
      </c>
      <c r="P453" s="37">
        <f t="shared" si="208"/>
        <v>0.21003062181471213</v>
      </c>
      <c r="Q453" s="42">
        <f t="shared" si="209"/>
        <v>3954.7338120034756</v>
      </c>
      <c r="R453" s="43">
        <f t="shared" si="210"/>
        <v>3954.733812003476</v>
      </c>
      <c r="S453" s="42">
        <f t="shared" si="211"/>
        <v>0</v>
      </c>
      <c r="T453" s="44">
        <f t="shared" si="212"/>
        <v>0</v>
      </c>
      <c r="U453" s="37">
        <f t="shared" si="213"/>
        <v>0</v>
      </c>
      <c r="V453" s="42" t="e">
        <f t="shared" si="214"/>
        <v>#DIV/0!</v>
      </c>
      <c r="W453" s="43" t="e">
        <f t="shared" si="215"/>
        <v>#DIV/0!</v>
      </c>
      <c r="X453" s="42">
        <f t="shared" si="216"/>
        <v>0</v>
      </c>
      <c r="Y453" s="44">
        <f t="shared" si="217"/>
        <v>0</v>
      </c>
      <c r="Z453" s="42">
        <f t="shared" si="218"/>
        <v>67451.7842656305</v>
      </c>
      <c r="AA453" s="44">
        <f>IF(C453&lt;C$13,0,(IF(VLOOKUP(C$7,profiel!$A$3:$F$297,2,FALSE)&gt;4,VLOOKUP($C$7,profiel!$A$3:$F$297,3,FALSE),IF(B$9="flens loodrecht op gevel",(VLOOKUP(C$7,profiel!$A$3:$F$297,6,FALSE)-2*VLOOKUP(C$7,profiel!$A$3:$F$297,4,FALSE))/2,VLOOKUP(C$7,profiel!$A$3:$F$297,4,FALSE))))/1000*Z453*D$36)</f>
        <v>0</v>
      </c>
      <c r="AB453" s="42">
        <f t="shared" si="221"/>
        <v>67451.7842656305</v>
      </c>
      <c r="AC453" s="44">
        <f t="shared" si="219"/>
        <v>13490.356853126103</v>
      </c>
      <c r="AD453" s="41">
        <f t="shared" si="220"/>
        <v>0.97177341834170949</v>
      </c>
      <c r="AE453" s="41">
        <f t="shared" si="194"/>
        <v>415.05431218839499</v>
      </c>
      <c r="AF453" s="201">
        <f t="shared" si="195"/>
        <v>613.43374236799286</v>
      </c>
    </row>
    <row r="454" spans="1:32" ht="12" customHeight="1" x14ac:dyDescent="0.15">
      <c r="A454" s="202">
        <f t="shared" si="196"/>
        <v>415.05431218839499</v>
      </c>
      <c r="B454" s="54">
        <f t="shared" si="197"/>
        <v>2025</v>
      </c>
      <c r="C454" s="133">
        <f t="shared" si="191"/>
        <v>33.75</v>
      </c>
      <c r="D454" s="30">
        <f t="shared" si="192"/>
        <v>859.37440535167002</v>
      </c>
      <c r="E454" s="30">
        <f t="shared" si="193"/>
        <v>679.99075045716324</v>
      </c>
      <c r="F454" s="31">
        <f t="shared" si="198"/>
        <v>0.20985880700497345</v>
      </c>
      <c r="G454" s="30">
        <f t="shared" si="199"/>
        <v>3949.8258417473776</v>
      </c>
      <c r="H454" s="34">
        <f t="shared" si="200"/>
        <v>3949.825841747378</v>
      </c>
      <c r="I454" s="33">
        <f t="shared" si="201"/>
        <v>0</v>
      </c>
      <c r="J454" s="35">
        <f t="shared" si="202"/>
        <v>0</v>
      </c>
      <c r="K454" s="60">
        <f t="shared" si="203"/>
        <v>0.19936586665472478</v>
      </c>
      <c r="L454" s="30">
        <f t="shared" si="204"/>
        <v>3963.5522245525258</v>
      </c>
      <c r="M454" s="34">
        <f t="shared" si="205"/>
        <v>3765.3746133248997</v>
      </c>
      <c r="N454" s="33">
        <f t="shared" si="206"/>
        <v>0</v>
      </c>
      <c r="O454" s="35">
        <f t="shared" si="207"/>
        <v>0</v>
      </c>
      <c r="P454" s="31">
        <f t="shared" si="208"/>
        <v>0.20985880700497345</v>
      </c>
      <c r="Q454" s="30">
        <f t="shared" si="209"/>
        <v>3949.8258417473776</v>
      </c>
      <c r="R454" s="34">
        <f t="shared" si="210"/>
        <v>3949.825841747378</v>
      </c>
      <c r="S454" s="33">
        <f t="shared" si="211"/>
        <v>0</v>
      </c>
      <c r="T454" s="35">
        <f t="shared" si="212"/>
        <v>0</v>
      </c>
      <c r="U454" s="31">
        <f t="shared" si="213"/>
        <v>0</v>
      </c>
      <c r="V454" s="30" t="e">
        <f t="shared" si="214"/>
        <v>#DIV/0!</v>
      </c>
      <c r="W454" s="34" t="e">
        <f t="shared" si="215"/>
        <v>#DIV/0!</v>
      </c>
      <c r="X454" s="33">
        <f t="shared" si="216"/>
        <v>0</v>
      </c>
      <c r="Y454" s="35">
        <f t="shared" si="217"/>
        <v>0</v>
      </c>
      <c r="Z454" s="30">
        <f t="shared" si="218"/>
        <v>67471.598809786257</v>
      </c>
      <c r="AA454" s="35">
        <f>IF(C454&lt;C$13,0,(IF(VLOOKUP(C$7,profiel!$A$3:$F$297,2,FALSE)&gt;4,VLOOKUP($C$7,profiel!$A$3:$F$297,3,FALSE),IF(B$9="flens loodrecht op gevel",(VLOOKUP(C$7,profiel!$A$3:$F$297,6,FALSE)-2*VLOOKUP(C$7,profiel!$A$3:$F$297,4,FALSE))/2,VLOOKUP(C$7,profiel!$A$3:$F$297,4,FALSE))))/1000*Z454*D$36)</f>
        <v>0</v>
      </c>
      <c r="AB454" s="30">
        <f t="shared" si="221"/>
        <v>67471.598809786257</v>
      </c>
      <c r="AC454" s="35">
        <f t="shared" si="219"/>
        <v>13494.319761957251</v>
      </c>
      <c r="AD454" s="32">
        <f t="shared" si="220"/>
        <v>0.97057175531621365</v>
      </c>
      <c r="AE454" s="32">
        <f t="shared" si="194"/>
        <v>416.02488394371119</v>
      </c>
      <c r="AF454" s="204">
        <f t="shared" si="195"/>
        <v>613.93696432502452</v>
      </c>
    </row>
    <row r="455" spans="1:32" ht="12" customHeight="1" x14ac:dyDescent="0.15">
      <c r="A455" s="199">
        <f t="shared" si="196"/>
        <v>416.02488394371119</v>
      </c>
      <c r="B455" s="38">
        <f t="shared" si="197"/>
        <v>2030</v>
      </c>
      <c r="C455" s="200">
        <f t="shared" si="191"/>
        <v>33.833333333333336</v>
      </c>
      <c r="D455" s="36">
        <f t="shared" si="192"/>
        <v>859.7425421370084</v>
      </c>
      <c r="E455" s="36">
        <f t="shared" si="193"/>
        <v>679.99099385195188</v>
      </c>
      <c r="F455" s="37">
        <f t="shared" si="198"/>
        <v>0.20968679332002213</v>
      </c>
      <c r="G455" s="42">
        <f t="shared" si="199"/>
        <v>3944.917837489148</v>
      </c>
      <c r="H455" s="43">
        <f t="shared" si="200"/>
        <v>3944.917837489148</v>
      </c>
      <c r="I455" s="42">
        <f t="shared" si="201"/>
        <v>0</v>
      </c>
      <c r="J455" s="44">
        <f t="shared" si="202"/>
        <v>0</v>
      </c>
      <c r="K455" s="216">
        <f t="shared" si="203"/>
        <v>0.19920245365402103</v>
      </c>
      <c r="L455" s="42">
        <f t="shared" si="204"/>
        <v>3958.6156773508369</v>
      </c>
      <c r="M455" s="43">
        <f t="shared" si="205"/>
        <v>3760.6848934832951</v>
      </c>
      <c r="N455" s="42">
        <f t="shared" si="206"/>
        <v>0</v>
      </c>
      <c r="O455" s="44">
        <f t="shared" si="207"/>
        <v>0</v>
      </c>
      <c r="P455" s="37">
        <f t="shared" si="208"/>
        <v>0.20968679332002213</v>
      </c>
      <c r="Q455" s="42">
        <f t="shared" si="209"/>
        <v>3944.917837489148</v>
      </c>
      <c r="R455" s="43">
        <f t="shared" si="210"/>
        <v>3944.917837489148</v>
      </c>
      <c r="S455" s="42">
        <f t="shared" si="211"/>
        <v>0</v>
      </c>
      <c r="T455" s="44">
        <f t="shared" si="212"/>
        <v>0</v>
      </c>
      <c r="U455" s="37">
        <f t="shared" si="213"/>
        <v>0</v>
      </c>
      <c r="V455" s="42" t="e">
        <f t="shared" si="214"/>
        <v>#DIV/0!</v>
      </c>
      <c r="W455" s="43" t="e">
        <f t="shared" si="215"/>
        <v>#DIV/0!</v>
      </c>
      <c r="X455" s="42">
        <f t="shared" si="216"/>
        <v>0</v>
      </c>
      <c r="Y455" s="44">
        <f t="shared" si="217"/>
        <v>0</v>
      </c>
      <c r="Z455" s="42">
        <f t="shared" si="218"/>
        <v>67491.144151278044</v>
      </c>
      <c r="AA455" s="44">
        <f>IF(C455&lt;C$13,0,(IF(VLOOKUP(C$7,profiel!$A$3:$F$297,2,FALSE)&gt;4,VLOOKUP($C$7,profiel!$A$3:$F$297,3,FALSE),IF(B$9="flens loodrecht op gevel",(VLOOKUP(C$7,profiel!$A$3:$F$297,6,FALSE)-2*VLOOKUP(C$7,profiel!$A$3:$F$297,4,FALSE))/2,VLOOKUP(C$7,profiel!$A$3:$F$297,4,FALSE))))/1000*Z455*D$36)</f>
        <v>0</v>
      </c>
      <c r="AB455" s="42">
        <f t="shared" si="221"/>
        <v>67491.144151278044</v>
      </c>
      <c r="AC455" s="44">
        <f t="shared" si="219"/>
        <v>13498.22883025561</v>
      </c>
      <c r="AD455" s="41">
        <f t="shared" si="220"/>
        <v>0.96936776055622131</v>
      </c>
      <c r="AE455" s="41">
        <f t="shared" si="194"/>
        <v>416.99425170426741</v>
      </c>
      <c r="AF455" s="201">
        <f t="shared" si="195"/>
        <v>614.44159435068468</v>
      </c>
    </row>
    <row r="456" spans="1:32" ht="12" customHeight="1" x14ac:dyDescent="0.15">
      <c r="A456" s="202">
        <f t="shared" si="196"/>
        <v>416.99425170426741</v>
      </c>
      <c r="B456" s="54">
        <f t="shared" si="197"/>
        <v>2035</v>
      </c>
      <c r="C456" s="133">
        <f t="shared" si="191"/>
        <v>33.916666666666664</v>
      </c>
      <c r="D456" s="30">
        <f t="shared" si="192"/>
        <v>860.10977662539972</v>
      </c>
      <c r="E456" s="30">
        <f t="shared" si="193"/>
        <v>679.99123084198902</v>
      </c>
      <c r="F456" s="31">
        <f t="shared" si="198"/>
        <v>0.20951458126135528</v>
      </c>
      <c r="G456" s="30">
        <f t="shared" si="199"/>
        <v>3940.0098794528744</v>
      </c>
      <c r="H456" s="34">
        <f t="shared" si="200"/>
        <v>3940.0098794528749</v>
      </c>
      <c r="I456" s="33">
        <f t="shared" si="201"/>
        <v>0</v>
      </c>
      <c r="J456" s="35">
        <f t="shared" si="202"/>
        <v>0</v>
      </c>
      <c r="K456" s="60">
        <f t="shared" si="203"/>
        <v>0.19903885219828751</v>
      </c>
      <c r="L456" s="30">
        <f t="shared" si="204"/>
        <v>3953.679200322762</v>
      </c>
      <c r="M456" s="34">
        <f t="shared" si="205"/>
        <v>3755.9952403066241</v>
      </c>
      <c r="N456" s="33">
        <f t="shared" si="206"/>
        <v>0</v>
      </c>
      <c r="O456" s="35">
        <f t="shared" si="207"/>
        <v>0</v>
      </c>
      <c r="P456" s="31">
        <f t="shared" si="208"/>
        <v>0.20951458126135528</v>
      </c>
      <c r="Q456" s="30">
        <f t="shared" si="209"/>
        <v>3940.0098794528744</v>
      </c>
      <c r="R456" s="34">
        <f t="shared" si="210"/>
        <v>3940.0098794528749</v>
      </c>
      <c r="S456" s="33">
        <f t="shared" si="211"/>
        <v>0</v>
      </c>
      <c r="T456" s="35">
        <f t="shared" si="212"/>
        <v>0</v>
      </c>
      <c r="U456" s="31">
        <f t="shared" si="213"/>
        <v>0</v>
      </c>
      <c r="V456" s="30" t="e">
        <f t="shared" si="214"/>
        <v>#DIV/0!</v>
      </c>
      <c r="W456" s="34" t="e">
        <f t="shared" si="215"/>
        <v>#DIV/0!</v>
      </c>
      <c r="X456" s="33">
        <f t="shared" si="216"/>
        <v>0</v>
      </c>
      <c r="Y456" s="35">
        <f t="shared" si="217"/>
        <v>0</v>
      </c>
      <c r="Z456" s="30">
        <f t="shared" si="218"/>
        <v>67510.42124017702</v>
      </c>
      <c r="AA456" s="35">
        <f>IF(C456&lt;C$13,0,(IF(VLOOKUP(C$7,profiel!$A$3:$F$297,2,FALSE)&gt;4,VLOOKUP($C$7,profiel!$A$3:$F$297,3,FALSE),IF(B$9="flens loodrecht op gevel",(VLOOKUP(C$7,profiel!$A$3:$F$297,6,FALSE)-2*VLOOKUP(C$7,profiel!$A$3:$F$297,4,FALSE))/2,VLOOKUP(C$7,profiel!$A$3:$F$297,4,FALSE))))/1000*Z456*D$36)</f>
        <v>0</v>
      </c>
      <c r="AB456" s="30">
        <f t="shared" si="221"/>
        <v>67510.42124017702</v>
      </c>
      <c r="AC456" s="35">
        <f t="shared" si="219"/>
        <v>13502.084248035404</v>
      </c>
      <c r="AD456" s="32">
        <f t="shared" si="220"/>
        <v>0.96816145909807139</v>
      </c>
      <c r="AE456" s="32">
        <f t="shared" si="194"/>
        <v>417.96241316336551</v>
      </c>
      <c r="AF456" s="204">
        <f t="shared" si="195"/>
        <v>614.9476357793576</v>
      </c>
    </row>
    <row r="457" spans="1:32" ht="12" customHeight="1" x14ac:dyDescent="0.15">
      <c r="A457" s="199">
        <f t="shared" si="196"/>
        <v>417.96241316336551</v>
      </c>
      <c r="B457" s="38">
        <f t="shared" si="197"/>
        <v>2040</v>
      </c>
      <c r="C457" s="200">
        <f t="shared" si="191"/>
        <v>34</v>
      </c>
      <c r="D457" s="36">
        <f t="shared" si="192"/>
        <v>860.47611322906084</v>
      </c>
      <c r="E457" s="36">
        <f t="shared" si="193"/>
        <v>679.99146159581085</v>
      </c>
      <c r="F457" s="37">
        <f t="shared" si="198"/>
        <v>0.20934217136519406</v>
      </c>
      <c r="G457" s="42">
        <f t="shared" si="199"/>
        <v>3935.1020471192651</v>
      </c>
      <c r="H457" s="43">
        <f t="shared" si="200"/>
        <v>3935.1020471192651</v>
      </c>
      <c r="I457" s="42">
        <f t="shared" si="201"/>
        <v>0</v>
      </c>
      <c r="J457" s="44">
        <f t="shared" si="202"/>
        <v>0</v>
      </c>
      <c r="K457" s="216">
        <f t="shared" si="203"/>
        <v>0.19887506279693437</v>
      </c>
      <c r="L457" s="42">
        <f t="shared" si="204"/>
        <v>3948.7428731997761</v>
      </c>
      <c r="M457" s="43">
        <f t="shared" si="205"/>
        <v>3751.3057295397875</v>
      </c>
      <c r="N457" s="42">
        <f t="shared" si="206"/>
        <v>0</v>
      </c>
      <c r="O457" s="44">
        <f t="shared" si="207"/>
        <v>0</v>
      </c>
      <c r="P457" s="37">
        <f t="shared" si="208"/>
        <v>0.20934217136519406</v>
      </c>
      <c r="Q457" s="42">
        <f t="shared" si="209"/>
        <v>3935.1020471192651</v>
      </c>
      <c r="R457" s="43">
        <f t="shared" si="210"/>
        <v>3935.1020471192651</v>
      </c>
      <c r="S457" s="42">
        <f t="shared" si="211"/>
        <v>0</v>
      </c>
      <c r="T457" s="44">
        <f t="shared" si="212"/>
        <v>0</v>
      </c>
      <c r="U457" s="37">
        <f t="shared" si="213"/>
        <v>0</v>
      </c>
      <c r="V457" s="42" t="e">
        <f t="shared" si="214"/>
        <v>#DIV/0!</v>
      </c>
      <c r="W457" s="43" t="e">
        <f t="shared" si="215"/>
        <v>#DIV/0!</v>
      </c>
      <c r="X457" s="42">
        <f t="shared" si="216"/>
        <v>0</v>
      </c>
      <c r="Y457" s="44">
        <f t="shared" si="217"/>
        <v>0</v>
      </c>
      <c r="Z457" s="42">
        <f t="shared" si="218"/>
        <v>67529.431025660058</v>
      </c>
      <c r="AA457" s="44">
        <f>IF(C457&lt;C$13,0,(IF(VLOOKUP(C$7,profiel!$A$3:$F$297,2,FALSE)&gt;4,VLOOKUP($C$7,profiel!$A$3:$F$297,3,FALSE),IF(B$9="flens loodrecht op gevel",(VLOOKUP(C$7,profiel!$A$3:$F$297,6,FALSE)-2*VLOOKUP(C$7,profiel!$A$3:$F$297,4,FALSE))/2,VLOOKUP(C$7,profiel!$A$3:$F$297,4,FALSE))))/1000*Z457*D$36)</f>
        <v>0</v>
      </c>
      <c r="AB457" s="42">
        <f t="shared" si="221"/>
        <v>67529.431025660058</v>
      </c>
      <c r="AC457" s="44">
        <f t="shared" si="219"/>
        <v>13505.886205132012</v>
      </c>
      <c r="AD457" s="41">
        <f t="shared" si="220"/>
        <v>0.9669528760009638</v>
      </c>
      <c r="AE457" s="41">
        <f t="shared" si="194"/>
        <v>418.92936603936647</v>
      </c>
      <c r="AF457" s="201">
        <f t="shared" si="195"/>
        <v>615.45509185818241</v>
      </c>
    </row>
    <row r="458" spans="1:32" ht="12" customHeight="1" x14ac:dyDescent="0.15">
      <c r="A458" s="202">
        <f t="shared" si="196"/>
        <v>418.92936603936647</v>
      </c>
      <c r="B458" s="54">
        <f t="shared" si="197"/>
        <v>2045</v>
      </c>
      <c r="C458" s="133">
        <f t="shared" si="191"/>
        <v>34.083333333333336</v>
      </c>
      <c r="D458" s="30">
        <f t="shared" si="192"/>
        <v>860.84155632792363</v>
      </c>
      <c r="E458" s="30">
        <f t="shared" si="193"/>
        <v>679.99168627751885</v>
      </c>
      <c r="F458" s="31">
        <f t="shared" si="198"/>
        <v>0.20916956420210614</v>
      </c>
      <c r="G458" s="30">
        <f t="shared" si="199"/>
        <v>3930.1944192311903</v>
      </c>
      <c r="H458" s="34">
        <f t="shared" si="200"/>
        <v>3930.1944192311907</v>
      </c>
      <c r="I458" s="33">
        <f t="shared" si="201"/>
        <v>0</v>
      </c>
      <c r="J458" s="35">
        <f t="shared" si="202"/>
        <v>0</v>
      </c>
      <c r="K458" s="60">
        <f t="shared" si="203"/>
        <v>0.19871108599200082</v>
      </c>
      <c r="L458" s="30">
        <f t="shared" si="204"/>
        <v>3943.806774975084</v>
      </c>
      <c r="M458" s="34">
        <f t="shared" si="205"/>
        <v>3746.6164362263298</v>
      </c>
      <c r="N458" s="33">
        <f t="shared" si="206"/>
        <v>0</v>
      </c>
      <c r="O458" s="35">
        <f t="shared" si="207"/>
        <v>0</v>
      </c>
      <c r="P458" s="31">
        <f t="shared" si="208"/>
        <v>0.20916956420210614</v>
      </c>
      <c r="Q458" s="30">
        <f t="shared" si="209"/>
        <v>3930.1944192311903</v>
      </c>
      <c r="R458" s="34">
        <f t="shared" si="210"/>
        <v>3930.1944192311907</v>
      </c>
      <c r="S458" s="33">
        <f t="shared" si="211"/>
        <v>0</v>
      </c>
      <c r="T458" s="35">
        <f t="shared" si="212"/>
        <v>0</v>
      </c>
      <c r="U458" s="31">
        <f t="shared" si="213"/>
        <v>0</v>
      </c>
      <c r="V458" s="30" t="e">
        <f t="shared" si="214"/>
        <v>#DIV/0!</v>
      </c>
      <c r="W458" s="34" t="e">
        <f t="shared" si="215"/>
        <v>#DIV/0!</v>
      </c>
      <c r="X458" s="33">
        <f t="shared" si="216"/>
        <v>0</v>
      </c>
      <c r="Y458" s="35">
        <f t="shared" si="217"/>
        <v>0</v>
      </c>
      <c r="Z458" s="30">
        <f t="shared" si="218"/>
        <v>67548.174456015957</v>
      </c>
      <c r="AA458" s="35">
        <f>IF(C458&lt;C$13,0,(IF(VLOOKUP(C$7,profiel!$A$3:$F$297,2,FALSE)&gt;4,VLOOKUP($C$7,profiel!$A$3:$F$297,3,FALSE),IF(B$9="flens loodrecht op gevel",(VLOOKUP(C$7,profiel!$A$3:$F$297,6,FALSE)-2*VLOOKUP(C$7,profiel!$A$3:$F$297,4,FALSE))/2,VLOOKUP(C$7,profiel!$A$3:$F$297,4,FALSE))))/1000*Z458*D$36)</f>
        <v>0</v>
      </c>
      <c r="AB458" s="30">
        <f t="shared" si="221"/>
        <v>67548.174456015957</v>
      </c>
      <c r="AC458" s="35">
        <f t="shared" si="219"/>
        <v>13509.63489120319</v>
      </c>
      <c r="AD458" s="32">
        <f t="shared" si="220"/>
        <v>0.96574203634572131</v>
      </c>
      <c r="AE458" s="32">
        <f t="shared" si="194"/>
        <v>419.89510807571219</v>
      </c>
      <c r="AF458" s="204">
        <f t="shared" si="195"/>
        <v>615.96396574738708</v>
      </c>
    </row>
    <row r="459" spans="1:32" ht="12" customHeight="1" x14ac:dyDescent="0.15">
      <c r="A459" s="199">
        <f t="shared" si="196"/>
        <v>419.89510807571219</v>
      </c>
      <c r="B459" s="38">
        <f t="shared" si="197"/>
        <v>2050</v>
      </c>
      <c r="C459" s="200">
        <f t="shared" si="191"/>
        <v>34.166666666666664</v>
      </c>
      <c r="D459" s="36">
        <f t="shared" si="192"/>
        <v>861.20611026994948</v>
      </c>
      <c r="E459" s="36">
        <f t="shared" si="193"/>
        <v>679.99190504689602</v>
      </c>
      <c r="F459" s="37">
        <f t="shared" si="198"/>
        <v>0.20899676037662648</v>
      </c>
      <c r="G459" s="42">
        <f t="shared" si="199"/>
        <v>3925.2870737987296</v>
      </c>
      <c r="H459" s="43">
        <f t="shared" si="200"/>
        <v>3925.2870737987296</v>
      </c>
      <c r="I459" s="42">
        <f t="shared" si="201"/>
        <v>0</v>
      </c>
      <c r="J459" s="44">
        <f t="shared" si="202"/>
        <v>0</v>
      </c>
      <c r="K459" s="216">
        <f t="shared" si="203"/>
        <v>0.19854692235779517</v>
      </c>
      <c r="L459" s="42">
        <f t="shared" si="204"/>
        <v>3938.8709839086305</v>
      </c>
      <c r="M459" s="43">
        <f t="shared" si="205"/>
        <v>3741.9274347131986</v>
      </c>
      <c r="N459" s="42">
        <f t="shared" si="206"/>
        <v>0</v>
      </c>
      <c r="O459" s="44">
        <f t="shared" si="207"/>
        <v>0</v>
      </c>
      <c r="P459" s="37">
        <f t="shared" si="208"/>
        <v>0.20899676037662648</v>
      </c>
      <c r="Q459" s="42">
        <f t="shared" si="209"/>
        <v>3925.2870737987296</v>
      </c>
      <c r="R459" s="43">
        <f t="shared" si="210"/>
        <v>3925.2870737987296</v>
      </c>
      <c r="S459" s="42">
        <f t="shared" si="211"/>
        <v>0</v>
      </c>
      <c r="T459" s="44">
        <f t="shared" si="212"/>
        <v>0</v>
      </c>
      <c r="U459" s="37">
        <f t="shared" si="213"/>
        <v>0</v>
      </c>
      <c r="V459" s="42" t="e">
        <f t="shared" si="214"/>
        <v>#DIV/0!</v>
      </c>
      <c r="W459" s="43" t="e">
        <f t="shared" si="215"/>
        <v>#DIV/0!</v>
      </c>
      <c r="X459" s="42">
        <f t="shared" si="216"/>
        <v>0</v>
      </c>
      <c r="Y459" s="44">
        <f t="shared" si="217"/>
        <v>0</v>
      </c>
      <c r="Z459" s="42">
        <f t="shared" si="218"/>
        <v>67566.652478652191</v>
      </c>
      <c r="AA459" s="44">
        <f>IF(C459&lt;C$13,0,(IF(VLOOKUP(C$7,profiel!$A$3:$F$297,2,FALSE)&gt;4,VLOOKUP($C$7,profiel!$A$3:$F$297,3,FALSE),IF(B$9="flens loodrecht op gevel",(VLOOKUP(C$7,profiel!$A$3:$F$297,6,FALSE)-2*VLOOKUP(C$7,profiel!$A$3:$F$297,4,FALSE))/2,VLOOKUP(C$7,profiel!$A$3:$F$297,4,FALSE))))/1000*Z459*D$36)</f>
        <v>0</v>
      </c>
      <c r="AB459" s="42">
        <f t="shared" si="221"/>
        <v>67566.652478652191</v>
      </c>
      <c r="AC459" s="44">
        <f t="shared" si="219"/>
        <v>13513.330495730439</v>
      </c>
      <c r="AD459" s="41">
        <f t="shared" si="220"/>
        <v>0.96452896523348863</v>
      </c>
      <c r="AE459" s="41">
        <f t="shared" si="194"/>
        <v>420.8596370409457</v>
      </c>
      <c r="AF459" s="201">
        <f t="shared" si="195"/>
        <v>616.4742605206261</v>
      </c>
    </row>
    <row r="460" spans="1:32" ht="12" customHeight="1" x14ac:dyDescent="0.15">
      <c r="A460" s="202">
        <f t="shared" si="196"/>
        <v>420.8596370409457</v>
      </c>
      <c r="B460" s="54">
        <f t="shared" si="197"/>
        <v>2055</v>
      </c>
      <c r="C460" s="133">
        <f t="shared" si="191"/>
        <v>34.25</v>
      </c>
      <c r="D460" s="30">
        <f t="shared" si="192"/>
        <v>861.56977937144063</v>
      </c>
      <c r="E460" s="30">
        <f t="shared" si="193"/>
        <v>679.99211805952098</v>
      </c>
      <c r="F460" s="31">
        <f t="shared" si="198"/>
        <v>0.20882376052687768</v>
      </c>
      <c r="G460" s="30">
        <f t="shared" si="199"/>
        <v>3920.3800881043585</v>
      </c>
      <c r="H460" s="34">
        <f t="shared" si="200"/>
        <v>3920.3800881043589</v>
      </c>
      <c r="I460" s="33">
        <f t="shared" si="201"/>
        <v>0</v>
      </c>
      <c r="J460" s="35">
        <f t="shared" si="202"/>
        <v>0</v>
      </c>
      <c r="K460" s="60">
        <f t="shared" si="203"/>
        <v>0.19838257250053379</v>
      </c>
      <c r="L460" s="30">
        <f t="shared" si="204"/>
        <v>3933.9355775322801</v>
      </c>
      <c r="M460" s="34">
        <f t="shared" si="205"/>
        <v>3737.2387986556664</v>
      </c>
      <c r="N460" s="33">
        <f t="shared" si="206"/>
        <v>0</v>
      </c>
      <c r="O460" s="35">
        <f t="shared" si="207"/>
        <v>0</v>
      </c>
      <c r="P460" s="31">
        <f t="shared" si="208"/>
        <v>0.20882376052687768</v>
      </c>
      <c r="Q460" s="30">
        <f t="shared" si="209"/>
        <v>3920.3800881043585</v>
      </c>
      <c r="R460" s="34">
        <f t="shared" si="210"/>
        <v>3920.3800881043589</v>
      </c>
      <c r="S460" s="33">
        <f t="shared" si="211"/>
        <v>0</v>
      </c>
      <c r="T460" s="35">
        <f t="shared" si="212"/>
        <v>0</v>
      </c>
      <c r="U460" s="31">
        <f t="shared" si="213"/>
        <v>0</v>
      </c>
      <c r="V460" s="30" t="e">
        <f t="shared" si="214"/>
        <v>#DIV/0!</v>
      </c>
      <c r="W460" s="34" t="e">
        <f t="shared" si="215"/>
        <v>#DIV/0!</v>
      </c>
      <c r="X460" s="33">
        <f t="shared" si="216"/>
        <v>0</v>
      </c>
      <c r="Y460" s="35">
        <f t="shared" si="217"/>
        <v>0</v>
      </c>
      <c r="Z460" s="30">
        <f t="shared" si="218"/>
        <v>67584.866040100562</v>
      </c>
      <c r="AA460" s="35">
        <f>IF(C460&lt;C$13,0,(IF(VLOOKUP(C$7,profiel!$A$3:$F$297,2,FALSE)&gt;4,VLOOKUP($C$7,profiel!$A$3:$F$297,3,FALSE),IF(B$9="flens loodrecht op gevel",(VLOOKUP(C$7,profiel!$A$3:$F$297,6,FALSE)-2*VLOOKUP(C$7,profiel!$A$3:$F$297,4,FALSE))/2,VLOOKUP(C$7,profiel!$A$3:$F$297,4,FALSE))))/1000*Z460*D$36)</f>
        <v>0</v>
      </c>
      <c r="AB460" s="30">
        <f t="shared" si="221"/>
        <v>67584.866040100562</v>
      </c>
      <c r="AC460" s="35">
        <f t="shared" si="219"/>
        <v>13516.973208020114</v>
      </c>
      <c r="AD460" s="32">
        <f t="shared" si="220"/>
        <v>0.96331368778443549</v>
      </c>
      <c r="AE460" s="32">
        <f t="shared" si="194"/>
        <v>421.82295072873012</v>
      </c>
      <c r="AF460" s="204">
        <f t="shared" si="195"/>
        <v>616.98597916532481</v>
      </c>
    </row>
    <row r="461" spans="1:32" ht="12" customHeight="1" x14ac:dyDescent="0.15">
      <c r="A461" s="199">
        <f t="shared" si="196"/>
        <v>421.82295072873012</v>
      </c>
      <c r="B461" s="38">
        <f t="shared" si="197"/>
        <v>2060</v>
      </c>
      <c r="C461" s="200">
        <f t="shared" si="191"/>
        <v>34.333333333333336</v>
      </c>
      <c r="D461" s="36">
        <f t="shared" si="192"/>
        <v>861.93256791734518</v>
      </c>
      <c r="E461" s="36">
        <f t="shared" si="193"/>
        <v>679.99232546687824</v>
      </c>
      <c r="F461" s="37">
        <f t="shared" si="198"/>
        <v>0.20865056532418882</v>
      </c>
      <c r="G461" s="42">
        <f t="shared" si="199"/>
        <v>3915.4735387097421</v>
      </c>
      <c r="H461" s="43">
        <f t="shared" si="200"/>
        <v>3915.4735387097426</v>
      </c>
      <c r="I461" s="42">
        <f t="shared" si="201"/>
        <v>0</v>
      </c>
      <c r="J461" s="44">
        <f t="shared" si="202"/>
        <v>0</v>
      </c>
      <c r="K461" s="216">
        <f t="shared" si="203"/>
        <v>0.19821803705797938</v>
      </c>
      <c r="L461" s="42">
        <f t="shared" si="204"/>
        <v>3929.000632656579</v>
      </c>
      <c r="M461" s="43">
        <f t="shared" si="205"/>
        <v>3732.55060102375</v>
      </c>
      <c r="N461" s="42">
        <f t="shared" si="206"/>
        <v>0</v>
      </c>
      <c r="O461" s="44">
        <f t="shared" si="207"/>
        <v>0</v>
      </c>
      <c r="P461" s="37">
        <f t="shared" si="208"/>
        <v>0.20865056532418882</v>
      </c>
      <c r="Q461" s="42">
        <f t="shared" si="209"/>
        <v>3915.4735387097421</v>
      </c>
      <c r="R461" s="43">
        <f t="shared" si="210"/>
        <v>3915.4735387097426</v>
      </c>
      <c r="S461" s="42">
        <f t="shared" si="211"/>
        <v>0</v>
      </c>
      <c r="T461" s="44">
        <f t="shared" si="212"/>
        <v>0</v>
      </c>
      <c r="U461" s="37">
        <f t="shared" si="213"/>
        <v>0</v>
      </c>
      <c r="V461" s="42" t="e">
        <f t="shared" si="214"/>
        <v>#DIV/0!</v>
      </c>
      <c r="W461" s="43" t="e">
        <f t="shared" si="215"/>
        <v>#DIV/0!</v>
      </c>
      <c r="X461" s="42">
        <f t="shared" si="216"/>
        <v>0</v>
      </c>
      <c r="Y461" s="44">
        <f t="shared" si="217"/>
        <v>0</v>
      </c>
      <c r="Z461" s="42">
        <f t="shared" si="218"/>
        <v>67602.816086022125</v>
      </c>
      <c r="AA461" s="44">
        <f>IF(C461&lt;C$13,0,(IF(VLOOKUP(C$7,profiel!$A$3:$F$297,2,FALSE)&gt;4,VLOOKUP($C$7,profiel!$A$3:$F$297,3,FALSE),IF(B$9="flens loodrecht op gevel",(VLOOKUP(C$7,profiel!$A$3:$F$297,6,FALSE)-2*VLOOKUP(C$7,profiel!$A$3:$F$297,4,FALSE))/2,VLOOKUP(C$7,profiel!$A$3:$F$297,4,FALSE))))/1000*Z461*D$36)</f>
        <v>0</v>
      </c>
      <c r="AB461" s="42">
        <f t="shared" si="221"/>
        <v>67602.816086022125</v>
      </c>
      <c r="AC461" s="44">
        <f t="shared" si="219"/>
        <v>13520.563217204426</v>
      </c>
      <c r="AD461" s="41">
        <f t="shared" si="220"/>
        <v>0.96209622913662918</v>
      </c>
      <c r="AE461" s="41">
        <f t="shared" si="194"/>
        <v>422.78504695786677</v>
      </c>
      <c r="AF461" s="201">
        <f t="shared" si="195"/>
        <v>617.49912458302674</v>
      </c>
    </row>
    <row r="462" spans="1:32" ht="12" customHeight="1" x14ac:dyDescent="0.15">
      <c r="A462" s="202">
        <f t="shared" si="196"/>
        <v>422.78504695786677</v>
      </c>
      <c r="B462" s="54">
        <f t="shared" si="197"/>
        <v>2065</v>
      </c>
      <c r="C462" s="133">
        <f t="shared" si="191"/>
        <v>34.416666666666664</v>
      </c>
      <c r="D462" s="30">
        <f t="shared" si="192"/>
        <v>862.29448016156084</v>
      </c>
      <c r="E462" s="30">
        <f t="shared" si="193"/>
        <v>679.99252741646649</v>
      </c>
      <c r="F462" s="31">
        <f t="shared" si="198"/>
        <v>0.20847717547271441</v>
      </c>
      <c r="G462" s="30">
        <f t="shared" si="199"/>
        <v>3910.5675014597391</v>
      </c>
      <c r="H462" s="34">
        <f t="shared" si="200"/>
        <v>3910.5675014597391</v>
      </c>
      <c r="I462" s="33">
        <f t="shared" si="201"/>
        <v>0</v>
      </c>
      <c r="J462" s="35">
        <f t="shared" si="202"/>
        <v>0</v>
      </c>
      <c r="K462" s="60">
        <f t="shared" si="203"/>
        <v>0.19805331669907869</v>
      </c>
      <c r="L462" s="30">
        <f t="shared" si="204"/>
        <v>3924.0662253747528</v>
      </c>
      <c r="M462" s="34">
        <f t="shared" si="205"/>
        <v>3727.8629141060151</v>
      </c>
      <c r="N462" s="33">
        <f t="shared" si="206"/>
        <v>0</v>
      </c>
      <c r="O462" s="35">
        <f t="shared" si="207"/>
        <v>0</v>
      </c>
      <c r="P462" s="31">
        <f t="shared" si="208"/>
        <v>0.20847717547271441</v>
      </c>
      <c r="Q462" s="30">
        <f t="shared" si="209"/>
        <v>3910.5675014597391</v>
      </c>
      <c r="R462" s="34">
        <f t="shared" si="210"/>
        <v>3910.5675014597391</v>
      </c>
      <c r="S462" s="33">
        <f t="shared" si="211"/>
        <v>0</v>
      </c>
      <c r="T462" s="35">
        <f t="shared" si="212"/>
        <v>0</v>
      </c>
      <c r="U462" s="31">
        <f t="shared" si="213"/>
        <v>0</v>
      </c>
      <c r="V462" s="30" t="e">
        <f t="shared" si="214"/>
        <v>#DIV/0!</v>
      </c>
      <c r="W462" s="34" t="e">
        <f t="shared" si="215"/>
        <v>#DIV/0!</v>
      </c>
      <c r="X462" s="33">
        <f t="shared" si="216"/>
        <v>0</v>
      </c>
      <c r="Y462" s="35">
        <f t="shared" si="217"/>
        <v>0</v>
      </c>
      <c r="Z462" s="30">
        <f t="shared" si="218"/>
        <v>67620.503561212128</v>
      </c>
      <c r="AA462" s="35">
        <f>IF(C462&lt;C$13,0,(IF(VLOOKUP(C$7,profiel!$A$3:$F$297,2,FALSE)&gt;4,VLOOKUP($C$7,profiel!$A$3:$F$297,3,FALSE),IF(B$9="flens loodrecht op gevel",(VLOOKUP(C$7,profiel!$A$3:$F$297,6,FALSE)-2*VLOOKUP(C$7,profiel!$A$3:$F$297,4,FALSE))/2,VLOOKUP(C$7,profiel!$A$3:$F$297,4,FALSE))))/1000*Z462*D$36)</f>
        <v>0</v>
      </c>
      <c r="AB462" s="30">
        <f t="shared" si="221"/>
        <v>67620.503561212128</v>
      </c>
      <c r="AC462" s="35">
        <f t="shared" si="219"/>
        <v>13524.100712242425</v>
      </c>
      <c r="AD462" s="32">
        <f t="shared" si="220"/>
        <v>0.96087661444458861</v>
      </c>
      <c r="AE462" s="32">
        <f t="shared" si="194"/>
        <v>423.74592357231137</v>
      </c>
      <c r="AF462" s="204">
        <f t="shared" si="195"/>
        <v>618.01369958974817</v>
      </c>
    </row>
    <row r="463" spans="1:32" ht="12" customHeight="1" x14ac:dyDescent="0.15">
      <c r="A463" s="199">
        <f t="shared" si="196"/>
        <v>423.74592357231137</v>
      </c>
      <c r="B463" s="38">
        <f t="shared" si="197"/>
        <v>2070</v>
      </c>
      <c r="C463" s="200">
        <f t="shared" si="191"/>
        <v>34.5</v>
      </c>
      <c r="D463" s="36">
        <f t="shared" si="192"/>
        <v>862.65552032723474</v>
      </c>
      <c r="E463" s="36">
        <f t="shared" si="193"/>
        <v>679.99272405190254</v>
      </c>
      <c r="F463" s="37">
        <f t="shared" si="198"/>
        <v>0.20830359170905136</v>
      </c>
      <c r="G463" s="42">
        <f t="shared" si="199"/>
        <v>3905.6620514879105</v>
      </c>
      <c r="H463" s="43">
        <f t="shared" si="200"/>
        <v>3905.662051487911</v>
      </c>
      <c r="I463" s="42">
        <f t="shared" si="201"/>
        <v>0</v>
      </c>
      <c r="J463" s="44">
        <f t="shared" si="202"/>
        <v>0</v>
      </c>
      <c r="K463" s="216">
        <f t="shared" si="203"/>
        <v>0.19788841212359878</v>
      </c>
      <c r="L463" s="42">
        <f t="shared" si="204"/>
        <v>3919.1324310681794</v>
      </c>
      <c r="M463" s="43">
        <f t="shared" si="205"/>
        <v>3723.1758095147707</v>
      </c>
      <c r="N463" s="42">
        <f t="shared" si="206"/>
        <v>0</v>
      </c>
      <c r="O463" s="44">
        <f t="shared" si="207"/>
        <v>0</v>
      </c>
      <c r="P463" s="37">
        <f t="shared" si="208"/>
        <v>0.20830359170905136</v>
      </c>
      <c r="Q463" s="42">
        <f t="shared" si="209"/>
        <v>3905.6620514879105</v>
      </c>
      <c r="R463" s="43">
        <f t="shared" si="210"/>
        <v>3905.662051487911</v>
      </c>
      <c r="S463" s="42">
        <f t="shared" si="211"/>
        <v>0</v>
      </c>
      <c r="T463" s="44">
        <f t="shared" si="212"/>
        <v>0</v>
      </c>
      <c r="U463" s="37">
        <f t="shared" si="213"/>
        <v>0</v>
      </c>
      <c r="V463" s="42" t="e">
        <f t="shared" si="214"/>
        <v>#DIV/0!</v>
      </c>
      <c r="W463" s="43" t="e">
        <f t="shared" si="215"/>
        <v>#DIV/0!</v>
      </c>
      <c r="X463" s="42">
        <f t="shared" si="216"/>
        <v>0</v>
      </c>
      <c r="Y463" s="44">
        <f t="shared" si="217"/>
        <v>0</v>
      </c>
      <c r="Z463" s="42">
        <f t="shared" si="218"/>
        <v>67637.929409604316</v>
      </c>
      <c r="AA463" s="44">
        <f>IF(C463&lt;C$13,0,(IF(VLOOKUP(C$7,profiel!$A$3:$F$297,2,FALSE)&gt;4,VLOOKUP($C$7,profiel!$A$3:$F$297,3,FALSE),IF(B$9="flens loodrecht op gevel",(VLOOKUP(C$7,profiel!$A$3:$F$297,6,FALSE)-2*VLOOKUP(C$7,profiel!$A$3:$F$297,4,FALSE))/2,VLOOKUP(C$7,profiel!$A$3:$F$297,4,FALSE))))/1000*Z463*D$36)</f>
        <v>0</v>
      </c>
      <c r="AB463" s="42">
        <f t="shared" si="221"/>
        <v>67637.929409604316</v>
      </c>
      <c r="AC463" s="44">
        <f t="shared" si="219"/>
        <v>13527.585881920861</v>
      </c>
      <c r="AD463" s="41">
        <f t="shared" si="220"/>
        <v>0.95965486887799623</v>
      </c>
      <c r="AE463" s="41">
        <f t="shared" si="194"/>
        <v>424.70557844118935</v>
      </c>
      <c r="AF463" s="201">
        <f t="shared" si="195"/>
        <v>618.52970691633595</v>
      </c>
    </row>
    <row r="464" spans="1:32" ht="12" customHeight="1" x14ac:dyDescent="0.15">
      <c r="A464" s="202">
        <f t="shared" si="196"/>
        <v>424.70557844118935</v>
      </c>
      <c r="B464" s="54">
        <f t="shared" si="197"/>
        <v>2075</v>
      </c>
      <c r="C464" s="133">
        <f t="shared" si="191"/>
        <v>34.583333333333336</v>
      </c>
      <c r="D464" s="30">
        <f t="shared" si="192"/>
        <v>863.01569260705821</v>
      </c>
      <c r="E464" s="30">
        <f t="shared" si="193"/>
        <v>679.99291551302451</v>
      </c>
      <c r="F464" s="31">
        <f t="shared" si="198"/>
        <v>0.20812981480185591</v>
      </c>
      <c r="G464" s="30">
        <f t="shared" si="199"/>
        <v>3900.7572632225388</v>
      </c>
      <c r="H464" s="34">
        <f t="shared" si="200"/>
        <v>3900.7572632225392</v>
      </c>
      <c r="I464" s="33">
        <f t="shared" si="201"/>
        <v>0</v>
      </c>
      <c r="J464" s="35">
        <f t="shared" si="202"/>
        <v>0</v>
      </c>
      <c r="K464" s="60">
        <f t="shared" si="203"/>
        <v>0.1977233240617631</v>
      </c>
      <c r="L464" s="30">
        <f t="shared" si="204"/>
        <v>3914.1993244123973</v>
      </c>
      <c r="M464" s="34">
        <f t="shared" si="205"/>
        <v>3718.4893581917777</v>
      </c>
      <c r="N464" s="33">
        <f t="shared" si="206"/>
        <v>0</v>
      </c>
      <c r="O464" s="35">
        <f t="shared" si="207"/>
        <v>0</v>
      </c>
      <c r="P464" s="31">
        <f t="shared" si="208"/>
        <v>0.20812981480185591</v>
      </c>
      <c r="Q464" s="30">
        <f t="shared" si="209"/>
        <v>3900.7572632225388</v>
      </c>
      <c r="R464" s="34">
        <f t="shared" si="210"/>
        <v>3900.7572632225392</v>
      </c>
      <c r="S464" s="33">
        <f t="shared" si="211"/>
        <v>0</v>
      </c>
      <c r="T464" s="35">
        <f t="shared" si="212"/>
        <v>0</v>
      </c>
      <c r="U464" s="31">
        <f t="shared" si="213"/>
        <v>0</v>
      </c>
      <c r="V464" s="30" t="e">
        <f t="shared" si="214"/>
        <v>#DIV/0!</v>
      </c>
      <c r="W464" s="34" t="e">
        <f t="shared" si="215"/>
        <v>#DIV/0!</v>
      </c>
      <c r="X464" s="33">
        <f t="shared" si="216"/>
        <v>0</v>
      </c>
      <c r="Y464" s="35">
        <f t="shared" si="217"/>
        <v>0</v>
      </c>
      <c r="Z464" s="30">
        <f t="shared" si="218"/>
        <v>67655.094574274597</v>
      </c>
      <c r="AA464" s="35">
        <f>IF(C464&lt;C$13,0,(IF(VLOOKUP(C$7,profiel!$A$3:$F$297,2,FALSE)&gt;4,VLOOKUP($C$7,profiel!$A$3:$F$297,3,FALSE),IF(B$9="flens loodrecht op gevel",(VLOOKUP(C$7,profiel!$A$3:$F$297,6,FALSE)-2*VLOOKUP(C$7,profiel!$A$3:$F$297,4,FALSE))/2,VLOOKUP(C$7,profiel!$A$3:$F$297,4,FALSE))))/1000*Z464*D$36)</f>
        <v>0</v>
      </c>
      <c r="AB464" s="30">
        <f t="shared" si="221"/>
        <v>67655.094574274597</v>
      </c>
      <c r="AC464" s="35">
        <f t="shared" si="219"/>
        <v>13531.01891485492</v>
      </c>
      <c r="AD464" s="32">
        <f t="shared" si="220"/>
        <v>0.95843101762045824</v>
      </c>
      <c r="AE464" s="32">
        <f t="shared" si="194"/>
        <v>425.6640094588098</v>
      </c>
      <c r="AF464" s="204">
        <f t="shared" si="195"/>
        <v>619.04714920883123</v>
      </c>
    </row>
    <row r="465" spans="1:32" ht="12" customHeight="1" x14ac:dyDescent="0.15">
      <c r="A465" s="199">
        <f t="shared" si="196"/>
        <v>425.6640094588098</v>
      </c>
      <c r="B465" s="38">
        <f t="shared" si="197"/>
        <v>2080</v>
      </c>
      <c r="C465" s="200">
        <f t="shared" ref="C465:C528" si="222">B465/60</f>
        <v>34.666666666666664</v>
      </c>
      <c r="D465" s="36">
        <f t="shared" ref="D465:D528" si="223">20+345*LOG10(8*C465+1)</f>
        <v>863.37500116355909</v>
      </c>
      <c r="E465" s="36">
        <f t="shared" ref="E465:E528" si="224">20+660*(1-0.687*EXP(-0.32*C465)-0.313*EXP(-3.8*C465))</f>
        <v>679.99310193599035</v>
      </c>
      <c r="F465" s="37">
        <f t="shared" si="198"/>
        <v>0.20795584555145985</v>
      </c>
      <c r="G465" s="42">
        <f t="shared" si="199"/>
        <v>3895.8532103912494</v>
      </c>
      <c r="H465" s="43">
        <f t="shared" si="200"/>
        <v>3895.8532103912494</v>
      </c>
      <c r="I465" s="42">
        <f t="shared" si="201"/>
        <v>0</v>
      </c>
      <c r="J465" s="44">
        <f t="shared" si="202"/>
        <v>0</v>
      </c>
      <c r="K465" s="216">
        <f t="shared" si="203"/>
        <v>0.19755805327388684</v>
      </c>
      <c r="L465" s="42">
        <f t="shared" si="204"/>
        <v>3909.266979381699</v>
      </c>
      <c r="M465" s="43">
        <f t="shared" si="205"/>
        <v>3713.8036304126144</v>
      </c>
      <c r="N465" s="42">
        <f t="shared" si="206"/>
        <v>0</v>
      </c>
      <c r="O465" s="44">
        <f t="shared" si="207"/>
        <v>0</v>
      </c>
      <c r="P465" s="37">
        <f t="shared" si="208"/>
        <v>0.20795584555145985</v>
      </c>
      <c r="Q465" s="42">
        <f t="shared" si="209"/>
        <v>3895.8532103912494</v>
      </c>
      <c r="R465" s="43">
        <f t="shared" si="210"/>
        <v>3895.8532103912494</v>
      </c>
      <c r="S465" s="42">
        <f t="shared" si="211"/>
        <v>0</v>
      </c>
      <c r="T465" s="44">
        <f t="shared" si="212"/>
        <v>0</v>
      </c>
      <c r="U465" s="37">
        <f t="shared" si="213"/>
        <v>0</v>
      </c>
      <c r="V465" s="42" t="e">
        <f t="shared" si="214"/>
        <v>#DIV/0!</v>
      </c>
      <c r="W465" s="43" t="e">
        <f t="shared" si="215"/>
        <v>#DIV/0!</v>
      </c>
      <c r="X465" s="42">
        <f t="shared" si="216"/>
        <v>0</v>
      </c>
      <c r="Y465" s="44">
        <f t="shared" si="217"/>
        <v>0</v>
      </c>
      <c r="Z465" s="42">
        <f t="shared" si="218"/>
        <v>67671.999997443985</v>
      </c>
      <c r="AA465" s="44">
        <f>IF(C465&lt;C$13,0,(IF(VLOOKUP(C$7,profiel!$A$3:$F$297,2,FALSE)&gt;4,VLOOKUP($C$7,profiel!$A$3:$F$297,3,FALSE),IF(B$9="flens loodrecht op gevel",(VLOOKUP(C$7,profiel!$A$3:$F$297,6,FALSE)-2*VLOOKUP(C$7,profiel!$A$3:$F$297,4,FALSE))/2,VLOOKUP(C$7,profiel!$A$3:$F$297,4,FALSE))))/1000*Z465*D$36)</f>
        <v>0</v>
      </c>
      <c r="AB465" s="42">
        <f t="shared" si="221"/>
        <v>67671.999997443985</v>
      </c>
      <c r="AC465" s="44">
        <f t="shared" si="219"/>
        <v>13534.399999488796</v>
      </c>
      <c r="AD465" s="41">
        <f t="shared" si="220"/>
        <v>0.95720508586810116</v>
      </c>
      <c r="AE465" s="41">
        <f t="shared" ref="AE465:AE528" si="225">AE464+AD465</f>
        <v>426.62121454467791</v>
      </c>
      <c r="AF465" s="201">
        <f t="shared" ref="AF465:AF528" si="226">IF(AE465&lt;600,425+0.773*AE465-0.00169*AE465^2+0.00000222*AE465^3,IF(AE465&lt;735,666+(13002/(738-AE465)),IF(AE465&lt;900,545+(17820/(AE465-731)),650)))</f>
        <v>619.56602902883697</v>
      </c>
    </row>
    <row r="466" spans="1:32" ht="12" customHeight="1" x14ac:dyDescent="0.15">
      <c r="A466" s="202">
        <f t="shared" si="196"/>
        <v>426.62121454467791</v>
      </c>
      <c r="B466" s="54">
        <f t="shared" si="197"/>
        <v>2085</v>
      </c>
      <c r="C466" s="133">
        <f t="shared" si="222"/>
        <v>34.75</v>
      </c>
      <c r="D466" s="30">
        <f t="shared" si="223"/>
        <v>863.73345012939114</v>
      </c>
      <c r="E466" s="30">
        <f t="shared" si="224"/>
        <v>679.99328345337574</v>
      </c>
      <c r="F466" s="31">
        <f t="shared" si="198"/>
        <v>0.2077816847894858</v>
      </c>
      <c r="G466" s="30">
        <f t="shared" si="199"/>
        <v>3890.9499660258225</v>
      </c>
      <c r="H466" s="34">
        <f t="shared" si="200"/>
        <v>3890.949966025823</v>
      </c>
      <c r="I466" s="33">
        <f t="shared" si="201"/>
        <v>0</v>
      </c>
      <c r="J466" s="35">
        <f t="shared" si="202"/>
        <v>0</v>
      </c>
      <c r="K466" s="60">
        <f t="shared" si="203"/>
        <v>0.19739260055001151</v>
      </c>
      <c r="L466" s="30">
        <f t="shared" si="204"/>
        <v>3904.3354692539319</v>
      </c>
      <c r="M466" s="34">
        <f t="shared" si="205"/>
        <v>3709.1186957912355</v>
      </c>
      <c r="N466" s="33">
        <f t="shared" si="206"/>
        <v>0</v>
      </c>
      <c r="O466" s="35">
        <f t="shared" si="207"/>
        <v>0</v>
      </c>
      <c r="P466" s="31">
        <f t="shared" si="208"/>
        <v>0.2077816847894858</v>
      </c>
      <c r="Q466" s="30">
        <f t="shared" si="209"/>
        <v>3890.9499660258225</v>
      </c>
      <c r="R466" s="34">
        <f t="shared" si="210"/>
        <v>3890.949966025823</v>
      </c>
      <c r="S466" s="33">
        <f t="shared" si="211"/>
        <v>0</v>
      </c>
      <c r="T466" s="35">
        <f t="shared" si="212"/>
        <v>0</v>
      </c>
      <c r="U466" s="31">
        <f t="shared" si="213"/>
        <v>0</v>
      </c>
      <c r="V466" s="30" t="e">
        <f t="shared" si="214"/>
        <v>#DIV/0!</v>
      </c>
      <c r="W466" s="34" t="e">
        <f t="shared" si="215"/>
        <v>#DIV/0!</v>
      </c>
      <c r="X466" s="33">
        <f t="shared" si="216"/>
        <v>0</v>
      </c>
      <c r="Y466" s="35">
        <f t="shared" si="217"/>
        <v>0</v>
      </c>
      <c r="Z466" s="30">
        <f t="shared" si="218"/>
        <v>67688.64662048193</v>
      </c>
      <c r="AA466" s="35">
        <f>IF(C466&lt;C$13,0,(IF(VLOOKUP(C$7,profiel!$A$3:$F$297,2,FALSE)&gt;4,VLOOKUP($C$7,profiel!$A$3:$F$297,3,FALSE),IF(B$9="flens loodrecht op gevel",(VLOOKUP(C$7,profiel!$A$3:$F$297,6,FALSE)-2*VLOOKUP(C$7,profiel!$A$3:$F$297,4,FALSE))/2,VLOOKUP(C$7,profiel!$A$3:$F$297,4,FALSE))))/1000*Z466*D$36)</f>
        <v>0</v>
      </c>
      <c r="AB466" s="30">
        <f t="shared" si="221"/>
        <v>67688.64662048193</v>
      </c>
      <c r="AC466" s="35">
        <f t="shared" si="219"/>
        <v>13537.729324096385</v>
      </c>
      <c r="AD466" s="32">
        <f t="shared" si="220"/>
        <v>0.95597709882818627</v>
      </c>
      <c r="AE466" s="32">
        <f t="shared" si="225"/>
        <v>427.57719164350613</v>
      </c>
      <c r="AF466" s="204">
        <f t="shared" si="226"/>
        <v>620.0863488538912</v>
      </c>
    </row>
    <row r="467" spans="1:32" ht="12" customHeight="1" x14ac:dyDescent="0.15">
      <c r="A467" s="199">
        <f t="shared" si="196"/>
        <v>427.57719164350613</v>
      </c>
      <c r="B467" s="38">
        <f t="shared" si="197"/>
        <v>2090</v>
      </c>
      <c r="C467" s="200">
        <f t="shared" si="222"/>
        <v>34.833333333333336</v>
      </c>
      <c r="D467" s="36">
        <f t="shared" si="223"/>
        <v>864.09104360761808</v>
      </c>
      <c r="E467" s="36">
        <f t="shared" si="224"/>
        <v>679.99346019426719</v>
      </c>
      <c r="F467" s="37">
        <f t="shared" si="198"/>
        <v>0.20760733337846221</v>
      </c>
      <c r="G467" s="42">
        <f t="shared" si="199"/>
        <v>3886.0476024683867</v>
      </c>
      <c r="H467" s="43">
        <f t="shared" si="200"/>
        <v>3886.0476024683867</v>
      </c>
      <c r="I467" s="42">
        <f t="shared" si="201"/>
        <v>0</v>
      </c>
      <c r="J467" s="44">
        <f t="shared" si="202"/>
        <v>0</v>
      </c>
      <c r="K467" s="216">
        <f t="shared" si="203"/>
        <v>0.19722696670953913</v>
      </c>
      <c r="L467" s="42">
        <f t="shared" si="204"/>
        <v>3899.4048666166627</v>
      </c>
      <c r="M467" s="43">
        <f t="shared" si="205"/>
        <v>3704.4346232858293</v>
      </c>
      <c r="N467" s="42">
        <f t="shared" si="206"/>
        <v>0</v>
      </c>
      <c r="O467" s="44">
        <f t="shared" si="207"/>
        <v>0</v>
      </c>
      <c r="P467" s="37">
        <f t="shared" si="208"/>
        <v>0.20760733337846221</v>
      </c>
      <c r="Q467" s="42">
        <f t="shared" si="209"/>
        <v>3886.0476024683867</v>
      </c>
      <c r="R467" s="43">
        <f t="shared" si="210"/>
        <v>3886.0476024683867</v>
      </c>
      <c r="S467" s="42">
        <f t="shared" si="211"/>
        <v>0</v>
      </c>
      <c r="T467" s="44">
        <f t="shared" si="212"/>
        <v>0</v>
      </c>
      <c r="U467" s="37">
        <f t="shared" si="213"/>
        <v>0</v>
      </c>
      <c r="V467" s="42" t="e">
        <f t="shared" si="214"/>
        <v>#DIV/0!</v>
      </c>
      <c r="W467" s="43" t="e">
        <f t="shared" si="215"/>
        <v>#DIV/0!</v>
      </c>
      <c r="X467" s="42">
        <f t="shared" si="216"/>
        <v>0</v>
      </c>
      <c r="Y467" s="44">
        <f t="shared" si="217"/>
        <v>0</v>
      </c>
      <c r="Z467" s="42">
        <f t="shared" si="218"/>
        <v>67705.035383908165</v>
      </c>
      <c r="AA467" s="44">
        <f>IF(C467&lt;C$13,0,(IF(VLOOKUP(C$7,profiel!$A$3:$F$297,2,FALSE)&gt;4,VLOOKUP($C$7,profiel!$A$3:$F$297,3,FALSE),IF(B$9="flens loodrecht op gevel",(VLOOKUP(C$7,profiel!$A$3:$F$297,6,FALSE)-2*VLOOKUP(C$7,profiel!$A$3:$F$297,4,FALSE))/2,VLOOKUP(C$7,profiel!$A$3:$F$297,4,FALSE))))/1000*Z467*D$36)</f>
        <v>0</v>
      </c>
      <c r="AB467" s="42">
        <f t="shared" si="221"/>
        <v>67705.035383908165</v>
      </c>
      <c r="AC467" s="44">
        <f t="shared" si="219"/>
        <v>13541.007076781634</v>
      </c>
      <c r="AD467" s="41">
        <f t="shared" si="220"/>
        <v>0.95474708171786693</v>
      </c>
      <c r="AE467" s="41">
        <f t="shared" si="225"/>
        <v>428.53193872522399</v>
      </c>
      <c r="AF467" s="201">
        <f t="shared" si="226"/>
        <v>620.60811107784411</v>
      </c>
    </row>
    <row r="468" spans="1:32" ht="12" customHeight="1" x14ac:dyDescent="0.15">
      <c r="A468" s="202">
        <f t="shared" si="196"/>
        <v>428.53193872522399</v>
      </c>
      <c r="B468" s="54">
        <f t="shared" si="197"/>
        <v>2095</v>
      </c>
      <c r="C468" s="133">
        <f t="shared" si="222"/>
        <v>34.916666666666664</v>
      </c>
      <c r="D468" s="30">
        <f t="shared" si="223"/>
        <v>864.44778567199614</v>
      </c>
      <c r="E468" s="30">
        <f t="shared" si="224"/>
        <v>679.99363228435436</v>
      </c>
      <c r="F468" s="31">
        <f t="shared" si="198"/>
        <v>0.20743279221143759</v>
      </c>
      <c r="G468" s="30">
        <f t="shared" si="199"/>
        <v>3881.1461913753515</v>
      </c>
      <c r="H468" s="34">
        <f t="shared" si="200"/>
        <v>3881.1461913753515</v>
      </c>
      <c r="I468" s="33">
        <f t="shared" si="201"/>
        <v>0</v>
      </c>
      <c r="J468" s="35">
        <f t="shared" si="202"/>
        <v>0</v>
      </c>
      <c r="K468" s="60">
        <f t="shared" si="203"/>
        <v>0.19706115260086571</v>
      </c>
      <c r="L468" s="30">
        <f t="shared" si="204"/>
        <v>3894.4752433710983</v>
      </c>
      <c r="M468" s="34">
        <f t="shared" si="205"/>
        <v>3699.7514812025433</v>
      </c>
      <c r="N468" s="33">
        <f t="shared" si="206"/>
        <v>0</v>
      </c>
      <c r="O468" s="35">
        <f t="shared" si="207"/>
        <v>0</v>
      </c>
      <c r="P468" s="31">
        <f t="shared" si="208"/>
        <v>0.20743279221143759</v>
      </c>
      <c r="Q468" s="30">
        <f t="shared" si="209"/>
        <v>3881.1461913753515</v>
      </c>
      <c r="R468" s="34">
        <f t="shared" si="210"/>
        <v>3881.1461913753515</v>
      </c>
      <c r="S468" s="33">
        <f t="shared" si="211"/>
        <v>0</v>
      </c>
      <c r="T468" s="35">
        <f t="shared" si="212"/>
        <v>0</v>
      </c>
      <c r="U468" s="31">
        <f t="shared" si="213"/>
        <v>0</v>
      </c>
      <c r="V468" s="30" t="e">
        <f t="shared" si="214"/>
        <v>#DIV/0!</v>
      </c>
      <c r="W468" s="34" t="e">
        <f t="shared" si="215"/>
        <v>#DIV/0!</v>
      </c>
      <c r="X468" s="33">
        <f t="shared" si="216"/>
        <v>0</v>
      </c>
      <c r="Y468" s="35">
        <f t="shared" si="217"/>
        <v>0</v>
      </c>
      <c r="Z468" s="30">
        <f t="shared" si="218"/>
        <v>67721.167227394835</v>
      </c>
      <c r="AA468" s="35">
        <f>IF(C468&lt;C$13,0,(IF(VLOOKUP(C$7,profiel!$A$3:$F$297,2,FALSE)&gt;4,VLOOKUP($C$7,profiel!$A$3:$F$297,3,FALSE),IF(B$9="flens loodrecht op gevel",(VLOOKUP(C$7,profiel!$A$3:$F$297,6,FALSE)-2*VLOOKUP(C$7,profiel!$A$3:$F$297,4,FALSE))/2,VLOOKUP(C$7,profiel!$A$3:$F$297,4,FALSE))))/1000*Z468*D$36)</f>
        <v>0</v>
      </c>
      <c r="AB468" s="30">
        <f t="shared" si="221"/>
        <v>67721.167227394835</v>
      </c>
      <c r="AC468" s="35">
        <f t="shared" si="219"/>
        <v>13544.233445478967</v>
      </c>
      <c r="AD468" s="32">
        <f t="shared" si="220"/>
        <v>0.95351505976269091</v>
      </c>
      <c r="AE468" s="32">
        <f t="shared" si="225"/>
        <v>429.4854537849867</v>
      </c>
      <c r="AF468" s="204">
        <f t="shared" si="226"/>
        <v>621.13131801123984</v>
      </c>
    </row>
    <row r="469" spans="1:32" ht="12" customHeight="1" x14ac:dyDescent="0.15">
      <c r="A469" s="199">
        <f t="shared" si="196"/>
        <v>429.4854537849867</v>
      </c>
      <c r="B469" s="38">
        <f t="shared" si="197"/>
        <v>2100</v>
      </c>
      <c r="C469" s="200">
        <f t="shared" si="222"/>
        <v>35</v>
      </c>
      <c r="D469" s="36">
        <f t="shared" si="223"/>
        <v>864.80368036725258</v>
      </c>
      <c r="E469" s="36">
        <f t="shared" si="224"/>
        <v>679.9937998460199</v>
      </c>
      <c r="F469" s="37">
        <f t="shared" si="198"/>
        <v>0.20725806221159448</v>
      </c>
      <c r="G469" s="42">
        <f t="shared" si="199"/>
        <v>3876.2458037229007</v>
      </c>
      <c r="H469" s="43">
        <f t="shared" si="200"/>
        <v>3876.2458037229007</v>
      </c>
      <c r="I469" s="42">
        <f t="shared" si="201"/>
        <v>0</v>
      </c>
      <c r="J469" s="44">
        <f t="shared" si="202"/>
        <v>0</v>
      </c>
      <c r="K469" s="216">
        <f t="shared" si="203"/>
        <v>0.19689515910101477</v>
      </c>
      <c r="L469" s="42">
        <f t="shared" si="204"/>
        <v>3889.5466707375463</v>
      </c>
      <c r="M469" s="43">
        <f t="shared" si="205"/>
        <v>3695.069337200669</v>
      </c>
      <c r="N469" s="42">
        <f t="shared" si="206"/>
        <v>0</v>
      </c>
      <c r="O469" s="44">
        <f t="shared" si="207"/>
        <v>0</v>
      </c>
      <c r="P469" s="37">
        <f t="shared" si="208"/>
        <v>0.20725806221159448</v>
      </c>
      <c r="Q469" s="42">
        <f t="shared" si="209"/>
        <v>3876.2458037229007</v>
      </c>
      <c r="R469" s="43">
        <f t="shared" si="210"/>
        <v>3876.2458037229007</v>
      </c>
      <c r="S469" s="42">
        <f t="shared" si="211"/>
        <v>0</v>
      </c>
      <c r="T469" s="44">
        <f t="shared" si="212"/>
        <v>0</v>
      </c>
      <c r="U469" s="37">
        <f t="shared" si="213"/>
        <v>0</v>
      </c>
      <c r="V469" s="42" t="e">
        <f t="shared" si="214"/>
        <v>#DIV/0!</v>
      </c>
      <c r="W469" s="43" t="e">
        <f t="shared" si="215"/>
        <v>#DIV/0!</v>
      </c>
      <c r="X469" s="42">
        <f t="shared" si="216"/>
        <v>0</v>
      </c>
      <c r="Y469" s="44">
        <f t="shared" si="217"/>
        <v>0</v>
      </c>
      <c r="Z469" s="42">
        <f t="shared" si="218"/>
        <v>67737.043089767991</v>
      </c>
      <c r="AA469" s="44">
        <f>IF(C469&lt;C$13,0,(IF(VLOOKUP(C$7,profiel!$A$3:$F$297,2,FALSE)&gt;4,VLOOKUP($C$7,profiel!$A$3:$F$297,3,FALSE),IF(B$9="flens loodrecht op gevel",(VLOOKUP(C$7,profiel!$A$3:$F$297,6,FALSE)-2*VLOOKUP(C$7,profiel!$A$3:$F$297,4,FALSE))/2,VLOOKUP(C$7,profiel!$A$3:$F$297,4,FALSE))))/1000*Z469*D$36)</f>
        <v>0</v>
      </c>
      <c r="AB469" s="42">
        <f t="shared" si="221"/>
        <v>67737.043089767991</v>
      </c>
      <c r="AC469" s="44">
        <f t="shared" si="219"/>
        <v>13547.408617953597</v>
      </c>
      <c r="AD469" s="41">
        <f t="shared" si="220"/>
        <v>0.9522810581952712</v>
      </c>
      <c r="AE469" s="41">
        <f t="shared" si="225"/>
        <v>430.437734843182</v>
      </c>
      <c r="AF469" s="201">
        <f t="shared" si="226"/>
        <v>621.65597188170341</v>
      </c>
    </row>
    <row r="470" spans="1:32" ht="12" customHeight="1" x14ac:dyDescent="0.15">
      <c r="A470" s="202">
        <f t="shared" si="196"/>
        <v>430.437734843182</v>
      </c>
      <c r="B470" s="54">
        <f t="shared" si="197"/>
        <v>2105</v>
      </c>
      <c r="C470" s="133">
        <f t="shared" si="222"/>
        <v>35.083333333333336</v>
      </c>
      <c r="D470" s="30">
        <f t="shared" si="223"/>
        <v>865.15873170936038</v>
      </c>
      <c r="E470" s="30">
        <f t="shared" si="224"/>
        <v>679.99396299842579</v>
      </c>
      <c r="F470" s="31">
        <f t="shared" si="198"/>
        <v>0.20708314433186278</v>
      </c>
      <c r="G470" s="30">
        <f t="shared" si="199"/>
        <v>3871.3465098121133</v>
      </c>
      <c r="H470" s="34">
        <f t="shared" si="200"/>
        <v>3871.3465098121133</v>
      </c>
      <c r="I470" s="33">
        <f t="shared" si="201"/>
        <v>0</v>
      </c>
      <c r="J470" s="35">
        <f t="shared" si="202"/>
        <v>0</v>
      </c>
      <c r="K470" s="60">
        <f t="shared" si="203"/>
        <v>0.19672898711526965</v>
      </c>
      <c r="L470" s="30">
        <f t="shared" si="204"/>
        <v>3884.6192192605354</v>
      </c>
      <c r="M470" s="34">
        <f t="shared" si="205"/>
        <v>3690.3882582975084</v>
      </c>
      <c r="N470" s="33">
        <f t="shared" si="206"/>
        <v>0</v>
      </c>
      <c r="O470" s="35">
        <f t="shared" si="207"/>
        <v>0</v>
      </c>
      <c r="P470" s="31">
        <f t="shared" si="208"/>
        <v>0.20708314433186278</v>
      </c>
      <c r="Q470" s="30">
        <f t="shared" si="209"/>
        <v>3871.3465098121133</v>
      </c>
      <c r="R470" s="34">
        <f t="shared" si="210"/>
        <v>3871.3465098121133</v>
      </c>
      <c r="S470" s="33">
        <f t="shared" si="211"/>
        <v>0</v>
      </c>
      <c r="T470" s="35">
        <f t="shared" si="212"/>
        <v>0</v>
      </c>
      <c r="U470" s="31">
        <f t="shared" si="213"/>
        <v>0</v>
      </c>
      <c r="V470" s="30" t="e">
        <f t="shared" si="214"/>
        <v>#DIV/0!</v>
      </c>
      <c r="W470" s="34" t="e">
        <f t="shared" si="215"/>
        <v>#DIV/0!</v>
      </c>
      <c r="X470" s="33">
        <f t="shared" si="216"/>
        <v>0</v>
      </c>
      <c r="Y470" s="35">
        <f t="shared" si="217"/>
        <v>0</v>
      </c>
      <c r="Z470" s="30">
        <f t="shared" si="218"/>
        <v>67752.663909008377</v>
      </c>
      <c r="AA470" s="35">
        <f>IF(C470&lt;C$13,0,(IF(VLOOKUP(C$7,profiel!$A$3:$F$297,2,FALSE)&gt;4,VLOOKUP($C$7,profiel!$A$3:$F$297,3,FALSE),IF(B$9="flens loodrecht op gevel",(VLOOKUP(C$7,profiel!$A$3:$F$297,6,FALSE)-2*VLOOKUP(C$7,profiel!$A$3:$F$297,4,FALSE))/2,VLOOKUP(C$7,profiel!$A$3:$F$297,4,FALSE))))/1000*Z470*D$36)</f>
        <v>0</v>
      </c>
      <c r="AB470" s="30">
        <f t="shared" si="221"/>
        <v>67752.663909008377</v>
      </c>
      <c r="AC470" s="35">
        <f t="shared" si="219"/>
        <v>13550.532781801676</v>
      </c>
      <c r="AD470" s="32">
        <f t="shared" si="220"/>
        <v>0.95104510225390804</v>
      </c>
      <c r="AE470" s="32">
        <f t="shared" si="225"/>
        <v>431.38877994543589</v>
      </c>
      <c r="AF470" s="204">
        <f t="shared" si="226"/>
        <v>622.18207483433105</v>
      </c>
    </row>
    <row r="471" spans="1:32" ht="12" customHeight="1" x14ac:dyDescent="0.15">
      <c r="A471" s="199">
        <f t="shared" si="196"/>
        <v>431.38877994543589</v>
      </c>
      <c r="B471" s="38">
        <f t="shared" si="197"/>
        <v>2110</v>
      </c>
      <c r="C471" s="200">
        <f t="shared" si="222"/>
        <v>35.166666666666664</v>
      </c>
      <c r="D471" s="36">
        <f t="shared" si="223"/>
        <v>865.51294368581034</v>
      </c>
      <c r="E471" s="36">
        <f t="shared" si="224"/>
        <v>679.99412185759843</v>
      </c>
      <c r="F471" s="37">
        <f t="shared" si="198"/>
        <v>0.20690803955453307</v>
      </c>
      <c r="G471" s="42">
        <f t="shared" si="199"/>
        <v>3866.4483792735932</v>
      </c>
      <c r="H471" s="43">
        <f t="shared" si="200"/>
        <v>3866.4483792735932</v>
      </c>
      <c r="I471" s="42">
        <f t="shared" si="201"/>
        <v>0</v>
      </c>
      <c r="J471" s="44">
        <f t="shared" si="202"/>
        <v>0</v>
      </c>
      <c r="K471" s="216">
        <f t="shared" si="203"/>
        <v>0.19656263757680642</v>
      </c>
      <c r="L471" s="42">
        <f t="shared" si="204"/>
        <v>3879.6929588134062</v>
      </c>
      <c r="M471" s="43">
        <f t="shared" si="205"/>
        <v>3685.7083108727356</v>
      </c>
      <c r="N471" s="42">
        <f t="shared" si="206"/>
        <v>0</v>
      </c>
      <c r="O471" s="44">
        <f t="shared" si="207"/>
        <v>0</v>
      </c>
      <c r="P471" s="37">
        <f t="shared" si="208"/>
        <v>0.20690803955453307</v>
      </c>
      <c r="Q471" s="42">
        <f t="shared" si="209"/>
        <v>3866.4483792735932</v>
      </c>
      <c r="R471" s="43">
        <f t="shared" si="210"/>
        <v>3866.4483792735932</v>
      </c>
      <c r="S471" s="42">
        <f t="shared" si="211"/>
        <v>0</v>
      </c>
      <c r="T471" s="44">
        <f t="shared" si="212"/>
        <v>0</v>
      </c>
      <c r="U471" s="37">
        <f t="shared" si="213"/>
        <v>0</v>
      </c>
      <c r="V471" s="42" t="e">
        <f t="shared" si="214"/>
        <v>#DIV/0!</v>
      </c>
      <c r="W471" s="43" t="e">
        <f t="shared" si="215"/>
        <v>#DIV/0!</v>
      </c>
      <c r="X471" s="42">
        <f t="shared" si="216"/>
        <v>0</v>
      </c>
      <c r="Y471" s="44">
        <f t="shared" si="217"/>
        <v>0</v>
      </c>
      <c r="Z471" s="42">
        <f t="shared" si="218"/>
        <v>67768.030622252147</v>
      </c>
      <c r="AA471" s="44">
        <f>IF(C471&lt;C$13,0,(IF(VLOOKUP(C$7,profiel!$A$3:$F$297,2,FALSE)&gt;4,VLOOKUP($C$7,profiel!$A$3:$F$297,3,FALSE),IF(B$9="flens loodrecht op gevel",(VLOOKUP(C$7,profiel!$A$3:$F$297,6,FALSE)-2*VLOOKUP(C$7,profiel!$A$3:$F$297,4,FALSE))/2,VLOOKUP(C$7,profiel!$A$3:$F$297,4,FALSE))))/1000*Z471*D$36)</f>
        <v>0</v>
      </c>
      <c r="AB471" s="42">
        <f t="shared" si="221"/>
        <v>67768.030622252147</v>
      </c>
      <c r="AC471" s="44">
        <f t="shared" si="219"/>
        <v>13553.606124450431</v>
      </c>
      <c r="AD471" s="41">
        <f t="shared" si="220"/>
        <v>0.94980721718115446</v>
      </c>
      <c r="AE471" s="41">
        <f t="shared" si="225"/>
        <v>432.33858716261705</v>
      </c>
      <c r="AF471" s="201">
        <f t="shared" si="226"/>
        <v>622.70962893208559</v>
      </c>
    </row>
    <row r="472" spans="1:32" ht="12" customHeight="1" x14ac:dyDescent="0.15">
      <c r="A472" s="202">
        <f t="shared" si="196"/>
        <v>432.33858716261705</v>
      </c>
      <c r="B472" s="54">
        <f t="shared" si="197"/>
        <v>2115</v>
      </c>
      <c r="C472" s="133">
        <f t="shared" si="222"/>
        <v>35.25</v>
      </c>
      <c r="D472" s="30">
        <f t="shared" si="223"/>
        <v>865.86632025588017</v>
      </c>
      <c r="E472" s="30">
        <f t="shared" si="224"/>
        <v>679.99427653651082</v>
      </c>
      <c r="F472" s="31">
        <f t="shared" si="198"/>
        <v>0.20673274889086926</v>
      </c>
      <c r="G472" s="30">
        <f t="shared" si="199"/>
        <v>3861.5514810722025</v>
      </c>
      <c r="H472" s="34">
        <f t="shared" si="200"/>
        <v>3861.5514810722025</v>
      </c>
      <c r="I472" s="33">
        <f t="shared" si="201"/>
        <v>0</v>
      </c>
      <c r="J472" s="35">
        <f t="shared" si="202"/>
        <v>0</v>
      </c>
      <c r="K472" s="60">
        <f t="shared" si="203"/>
        <v>0.19639611144632579</v>
      </c>
      <c r="L472" s="30">
        <f t="shared" si="204"/>
        <v>3874.7679586030317</v>
      </c>
      <c r="M472" s="34">
        <f t="shared" si="205"/>
        <v>3681.0295606728801</v>
      </c>
      <c r="N472" s="33">
        <f t="shared" si="206"/>
        <v>0</v>
      </c>
      <c r="O472" s="35">
        <f t="shared" si="207"/>
        <v>0</v>
      </c>
      <c r="P472" s="31">
        <f t="shared" si="208"/>
        <v>0.20673274889086926</v>
      </c>
      <c r="Q472" s="30">
        <f t="shared" si="209"/>
        <v>3861.5514810722025</v>
      </c>
      <c r="R472" s="34">
        <f t="shared" si="210"/>
        <v>3861.5514810722025</v>
      </c>
      <c r="S472" s="33">
        <f t="shared" si="211"/>
        <v>0</v>
      </c>
      <c r="T472" s="35">
        <f t="shared" si="212"/>
        <v>0</v>
      </c>
      <c r="U472" s="31">
        <f t="shared" si="213"/>
        <v>0</v>
      </c>
      <c r="V472" s="30" t="e">
        <f t="shared" si="214"/>
        <v>#DIV/0!</v>
      </c>
      <c r="W472" s="34" t="e">
        <f t="shared" si="215"/>
        <v>#DIV/0!</v>
      </c>
      <c r="X472" s="33">
        <f t="shared" si="216"/>
        <v>0</v>
      </c>
      <c r="Y472" s="35">
        <f t="shared" si="217"/>
        <v>0</v>
      </c>
      <c r="Z472" s="30">
        <f t="shared" si="218"/>
        <v>67783.144165790945</v>
      </c>
      <c r="AA472" s="35">
        <f>IF(C472&lt;C$13,0,(IF(VLOOKUP(C$7,profiel!$A$3:$F$297,2,FALSE)&gt;4,VLOOKUP($C$7,profiel!$A$3:$F$297,3,FALSE),IF(B$9="flens loodrecht op gevel",(VLOOKUP(C$7,profiel!$A$3:$F$297,6,FALSE)-2*VLOOKUP(C$7,profiel!$A$3:$F$297,4,FALSE))/2,VLOOKUP(C$7,profiel!$A$3:$F$297,4,FALSE))))/1000*Z472*D$36)</f>
        <v>0</v>
      </c>
      <c r="AB472" s="30">
        <f t="shared" si="221"/>
        <v>67783.144165790945</v>
      </c>
      <c r="AC472" s="35">
        <f t="shared" si="219"/>
        <v>13556.628833158189</v>
      </c>
      <c r="AD472" s="32">
        <f t="shared" si="220"/>
        <v>0.94856742822238804</v>
      </c>
      <c r="AE472" s="32">
        <f t="shared" si="225"/>
        <v>433.28715459083941</v>
      </c>
      <c r="AF472" s="204">
        <f t="shared" si="226"/>
        <v>623.23863615619609</v>
      </c>
    </row>
    <row r="473" spans="1:32" ht="12" customHeight="1" x14ac:dyDescent="0.15">
      <c r="A473" s="199">
        <f t="shared" si="196"/>
        <v>433.28715459083941</v>
      </c>
      <c r="B473" s="38">
        <f t="shared" si="197"/>
        <v>2120</v>
      </c>
      <c r="C473" s="200">
        <f t="shared" si="222"/>
        <v>35.333333333333336</v>
      </c>
      <c r="D473" s="36">
        <f t="shared" si="223"/>
        <v>866.21886535089925</v>
      </c>
      <c r="E473" s="36">
        <f t="shared" si="224"/>
        <v>679.99442714516363</v>
      </c>
      <c r="F473" s="37">
        <f t="shared" si="198"/>
        <v>0.20655727338072116</v>
      </c>
      <c r="G473" s="42">
        <f t="shared" si="199"/>
        <v>3856.6558835124924</v>
      </c>
      <c r="H473" s="43">
        <f t="shared" si="200"/>
        <v>3856.6558835124924</v>
      </c>
      <c r="I473" s="42">
        <f t="shared" si="201"/>
        <v>0</v>
      </c>
      <c r="J473" s="44">
        <f t="shared" si="202"/>
        <v>0</v>
      </c>
      <c r="K473" s="216">
        <f t="shared" si="203"/>
        <v>0.19622940971168512</v>
      </c>
      <c r="L473" s="42">
        <f t="shared" si="204"/>
        <v>3869.8442871752363</v>
      </c>
      <c r="M473" s="43">
        <f t="shared" si="205"/>
        <v>3676.3520728164749</v>
      </c>
      <c r="N473" s="42">
        <f t="shared" si="206"/>
        <v>0</v>
      </c>
      <c r="O473" s="44">
        <f t="shared" si="207"/>
        <v>0</v>
      </c>
      <c r="P473" s="37">
        <f t="shared" si="208"/>
        <v>0.20655727338072116</v>
      </c>
      <c r="Q473" s="42">
        <f t="shared" si="209"/>
        <v>3856.6558835124924</v>
      </c>
      <c r="R473" s="43">
        <f t="shared" si="210"/>
        <v>3856.6558835124924</v>
      </c>
      <c r="S473" s="42">
        <f t="shared" si="211"/>
        <v>0</v>
      </c>
      <c r="T473" s="44">
        <f t="shared" si="212"/>
        <v>0</v>
      </c>
      <c r="U473" s="37">
        <f t="shared" si="213"/>
        <v>0</v>
      </c>
      <c r="V473" s="42" t="e">
        <f t="shared" si="214"/>
        <v>#DIV/0!</v>
      </c>
      <c r="W473" s="43" t="e">
        <f t="shared" si="215"/>
        <v>#DIV/0!</v>
      </c>
      <c r="X473" s="42">
        <f t="shared" si="216"/>
        <v>0</v>
      </c>
      <c r="Y473" s="44">
        <f t="shared" si="217"/>
        <v>0</v>
      </c>
      <c r="Z473" s="42">
        <f t="shared" si="218"/>
        <v>67798.005475071783</v>
      </c>
      <c r="AA473" s="44">
        <f>IF(C473&lt;C$13,0,(IF(VLOOKUP(C$7,profiel!$A$3:$F$297,2,FALSE)&gt;4,VLOOKUP($C$7,profiel!$A$3:$F$297,3,FALSE),IF(B$9="flens loodrecht op gevel",(VLOOKUP(C$7,profiel!$A$3:$F$297,6,FALSE)-2*VLOOKUP(C$7,profiel!$A$3:$F$297,4,FALSE))/2,VLOOKUP(C$7,profiel!$A$3:$F$297,4,FALSE))))/1000*Z473*D$36)</f>
        <v>0</v>
      </c>
      <c r="AB473" s="42">
        <f t="shared" si="221"/>
        <v>67798.005475071783</v>
      </c>
      <c r="AC473" s="44">
        <f t="shared" si="219"/>
        <v>13559.601095014357</v>
      </c>
      <c r="AD473" s="41">
        <f t="shared" si="220"/>
        <v>0.9473257606244585</v>
      </c>
      <c r="AE473" s="41">
        <f t="shared" si="225"/>
        <v>434.23448035146384</v>
      </c>
      <c r="AF473" s="201">
        <f t="shared" si="226"/>
        <v>623.76909840656117</v>
      </c>
    </row>
    <row r="474" spans="1:32" ht="12" customHeight="1" x14ac:dyDescent="0.15">
      <c r="A474" s="202">
        <f t="shared" si="196"/>
        <v>434.23448035146384</v>
      </c>
      <c r="B474" s="54">
        <f t="shared" si="197"/>
        <v>2125</v>
      </c>
      <c r="C474" s="133">
        <f t="shared" si="222"/>
        <v>35.416666666666664</v>
      </c>
      <c r="D474" s="30">
        <f t="shared" si="223"/>
        <v>866.57058287451196</v>
      </c>
      <c r="E474" s="30">
        <f t="shared" si="224"/>
        <v>679.99457379066268</v>
      </c>
      <c r="F474" s="31">
        <f t="shared" si="198"/>
        <v>0.20638161409213715</v>
      </c>
      <c r="G474" s="30">
        <f t="shared" si="199"/>
        <v>3851.7616542426022</v>
      </c>
      <c r="H474" s="34">
        <f t="shared" si="200"/>
        <v>3851.7616542426026</v>
      </c>
      <c r="I474" s="33">
        <f t="shared" si="201"/>
        <v>0</v>
      </c>
      <c r="J474" s="35">
        <f t="shared" si="202"/>
        <v>0</v>
      </c>
      <c r="K474" s="60">
        <f t="shared" si="203"/>
        <v>0.1960625333875303</v>
      </c>
      <c r="L474" s="30">
        <f t="shared" si="204"/>
        <v>3864.9220124186636</v>
      </c>
      <c r="M474" s="34">
        <f t="shared" si="205"/>
        <v>3671.6759117977308</v>
      </c>
      <c r="N474" s="33">
        <f t="shared" si="206"/>
        <v>0</v>
      </c>
      <c r="O474" s="35">
        <f t="shared" si="207"/>
        <v>0</v>
      </c>
      <c r="P474" s="31">
        <f t="shared" si="208"/>
        <v>0.20638161409213715</v>
      </c>
      <c r="Q474" s="30">
        <f t="shared" si="209"/>
        <v>3851.7616542426022</v>
      </c>
      <c r="R474" s="34">
        <f t="shared" si="210"/>
        <v>3851.7616542426026</v>
      </c>
      <c r="S474" s="33">
        <f t="shared" si="211"/>
        <v>0</v>
      </c>
      <c r="T474" s="35">
        <f t="shared" si="212"/>
        <v>0</v>
      </c>
      <c r="U474" s="31">
        <f t="shared" si="213"/>
        <v>0</v>
      </c>
      <c r="V474" s="30" t="e">
        <f t="shared" si="214"/>
        <v>#DIV/0!</v>
      </c>
      <c r="W474" s="34" t="e">
        <f t="shared" si="215"/>
        <v>#DIV/0!</v>
      </c>
      <c r="X474" s="33">
        <f t="shared" si="216"/>
        <v>0</v>
      </c>
      <c r="Y474" s="35">
        <f t="shared" si="217"/>
        <v>0</v>
      </c>
      <c r="Z474" s="30">
        <f t="shared" si="218"/>
        <v>67812.615484696275</v>
      </c>
      <c r="AA474" s="35">
        <f>IF(C474&lt;C$13,0,(IF(VLOOKUP(C$7,profiel!$A$3:$F$297,2,FALSE)&gt;4,VLOOKUP($C$7,profiel!$A$3:$F$297,3,FALSE),IF(B$9="flens loodrecht op gevel",(VLOOKUP(C$7,profiel!$A$3:$F$297,6,FALSE)-2*VLOOKUP(C$7,profiel!$A$3:$F$297,4,FALSE))/2,VLOOKUP(C$7,profiel!$A$3:$F$297,4,FALSE))))/1000*Z474*D$36)</f>
        <v>0</v>
      </c>
      <c r="AB474" s="30">
        <f t="shared" si="221"/>
        <v>67812.615484696275</v>
      </c>
      <c r="AC474" s="35">
        <f t="shared" si="219"/>
        <v>13562.523096939256</v>
      </c>
      <c r="AD474" s="32">
        <f t="shared" si="220"/>
        <v>0.94608223963415938</v>
      </c>
      <c r="AE474" s="32">
        <f t="shared" si="225"/>
        <v>435.18056259109801</v>
      </c>
      <c r="AF474" s="204">
        <f t="shared" si="226"/>
        <v>624.30101750215704</v>
      </c>
    </row>
    <row r="475" spans="1:32" ht="12" customHeight="1" x14ac:dyDescent="0.15">
      <c r="A475" s="199">
        <f t="shared" si="196"/>
        <v>435.18056259109801</v>
      </c>
      <c r="B475" s="38">
        <f t="shared" si="197"/>
        <v>2130</v>
      </c>
      <c r="C475" s="200">
        <f t="shared" si="222"/>
        <v>35.5</v>
      </c>
      <c r="D475" s="36">
        <f t="shared" si="223"/>
        <v>866.92147670293605</v>
      </c>
      <c r="E475" s="36">
        <f t="shared" si="224"/>
        <v>679.99471657729521</v>
      </c>
      <c r="F475" s="37">
        <f t="shared" si="198"/>
        <v>0.20620577212097596</v>
      </c>
      <c r="G475" s="42">
        <f t="shared" si="199"/>
        <v>3846.8688602599618</v>
      </c>
      <c r="H475" s="43">
        <f t="shared" si="200"/>
        <v>3846.8688602599623</v>
      </c>
      <c r="I475" s="42">
        <f t="shared" si="201"/>
        <v>0</v>
      </c>
      <c r="J475" s="44">
        <f t="shared" si="202"/>
        <v>0</v>
      </c>
      <c r="K475" s="216">
        <f t="shared" si="203"/>
        <v>0.19589548351492717</v>
      </c>
      <c r="L475" s="42">
        <f t="shared" si="204"/>
        <v>3860.0012015704642</v>
      </c>
      <c r="M475" s="43">
        <f t="shared" si="205"/>
        <v>3667.0011414919413</v>
      </c>
      <c r="N475" s="42">
        <f t="shared" si="206"/>
        <v>0</v>
      </c>
      <c r="O475" s="44">
        <f t="shared" si="207"/>
        <v>0</v>
      </c>
      <c r="P475" s="37">
        <f t="shared" si="208"/>
        <v>0.20620577212097596</v>
      </c>
      <c r="Q475" s="42">
        <f t="shared" si="209"/>
        <v>3846.8688602599618</v>
      </c>
      <c r="R475" s="43">
        <f t="shared" si="210"/>
        <v>3846.8688602599623</v>
      </c>
      <c r="S475" s="42">
        <f t="shared" si="211"/>
        <v>0</v>
      </c>
      <c r="T475" s="44">
        <f t="shared" si="212"/>
        <v>0</v>
      </c>
      <c r="U475" s="37">
        <f t="shared" si="213"/>
        <v>0</v>
      </c>
      <c r="V475" s="42" t="e">
        <f t="shared" si="214"/>
        <v>#DIV/0!</v>
      </c>
      <c r="W475" s="43" t="e">
        <f t="shared" si="215"/>
        <v>#DIV/0!</v>
      </c>
      <c r="X475" s="42">
        <f t="shared" si="216"/>
        <v>0</v>
      </c>
      <c r="Y475" s="44">
        <f t="shared" si="217"/>
        <v>0</v>
      </c>
      <c r="Z475" s="42">
        <f t="shared" si="218"/>
        <v>67826.975128419625</v>
      </c>
      <c r="AA475" s="44">
        <f>IF(C475&lt;C$13,0,(IF(VLOOKUP(C$7,profiel!$A$3:$F$297,2,FALSE)&gt;4,VLOOKUP($C$7,profiel!$A$3:$F$297,3,FALSE),IF(B$9="flens loodrecht op gevel",(VLOOKUP(C$7,profiel!$A$3:$F$297,6,FALSE)-2*VLOOKUP(C$7,profiel!$A$3:$F$297,4,FALSE))/2,VLOOKUP(C$7,profiel!$A$3:$F$297,4,FALSE))))/1000*Z475*D$36)</f>
        <v>0</v>
      </c>
      <c r="AB475" s="42">
        <f t="shared" si="221"/>
        <v>67826.975128419625</v>
      </c>
      <c r="AC475" s="44">
        <f t="shared" si="219"/>
        <v>13565.395025683923</v>
      </c>
      <c r="AD475" s="41">
        <f t="shared" si="220"/>
        <v>0.94483689049689967</v>
      </c>
      <c r="AE475" s="41">
        <f t="shared" si="225"/>
        <v>436.12539948159491</v>
      </c>
      <c r="AF475" s="201">
        <f t="shared" si="226"/>
        <v>624.83439518144883</v>
      </c>
    </row>
    <row r="476" spans="1:32" ht="12" customHeight="1" x14ac:dyDescent="0.15">
      <c r="A476" s="202">
        <f t="shared" si="196"/>
        <v>436.12539948159491</v>
      </c>
      <c r="B476" s="54">
        <f t="shared" si="197"/>
        <v>2135</v>
      </c>
      <c r="C476" s="133">
        <f t="shared" si="222"/>
        <v>35.583333333333336</v>
      </c>
      <c r="D476" s="30">
        <f t="shared" si="223"/>
        <v>867.27155068521995</v>
      </c>
      <c r="E476" s="30">
        <f t="shared" si="224"/>
        <v>679.99485560660457</v>
      </c>
      <c r="F476" s="31">
        <f t="shared" si="198"/>
        <v>0.20602974859051951</v>
      </c>
      <c r="G476" s="30">
        <f t="shared" si="199"/>
        <v>3841.9775679149616</v>
      </c>
      <c r="H476" s="34">
        <f t="shared" si="200"/>
        <v>3841.977567914962</v>
      </c>
      <c r="I476" s="33">
        <f t="shared" si="201"/>
        <v>0</v>
      </c>
      <c r="J476" s="35">
        <f t="shared" si="202"/>
        <v>0</v>
      </c>
      <c r="K476" s="60">
        <f t="shared" si="203"/>
        <v>0.19572826116099354</v>
      </c>
      <c r="L476" s="30">
        <f t="shared" si="204"/>
        <v>3855.0819212199467</v>
      </c>
      <c r="M476" s="34">
        <f t="shared" si="205"/>
        <v>3662.3278251589495</v>
      </c>
      <c r="N476" s="33">
        <f t="shared" si="206"/>
        <v>0</v>
      </c>
      <c r="O476" s="35">
        <f t="shared" si="207"/>
        <v>0</v>
      </c>
      <c r="P476" s="31">
        <f t="shared" si="208"/>
        <v>0.20602974859051951</v>
      </c>
      <c r="Q476" s="30">
        <f t="shared" si="209"/>
        <v>3841.9775679149616</v>
      </c>
      <c r="R476" s="34">
        <f t="shared" si="210"/>
        <v>3841.977567914962</v>
      </c>
      <c r="S476" s="33">
        <f t="shared" si="211"/>
        <v>0</v>
      </c>
      <c r="T476" s="35">
        <f t="shared" si="212"/>
        <v>0</v>
      </c>
      <c r="U476" s="31">
        <f t="shared" si="213"/>
        <v>0</v>
      </c>
      <c r="V476" s="30" t="e">
        <f t="shared" si="214"/>
        <v>#DIV/0!</v>
      </c>
      <c r="W476" s="34" t="e">
        <f t="shared" si="215"/>
        <v>#DIV/0!</v>
      </c>
      <c r="X476" s="33">
        <f t="shared" si="216"/>
        <v>0</v>
      </c>
      <c r="Y476" s="35">
        <f t="shared" si="217"/>
        <v>0</v>
      </c>
      <c r="Z476" s="30">
        <f t="shared" si="218"/>
        <v>67841.08533914914</v>
      </c>
      <c r="AA476" s="35">
        <f>IF(C476&lt;C$13,0,(IF(VLOOKUP(C$7,profiel!$A$3:$F$297,2,FALSE)&gt;4,VLOOKUP($C$7,profiel!$A$3:$F$297,3,FALSE),IF(B$9="flens loodrecht op gevel",(VLOOKUP(C$7,profiel!$A$3:$F$297,6,FALSE)-2*VLOOKUP(C$7,profiel!$A$3:$F$297,4,FALSE))/2,VLOOKUP(C$7,profiel!$A$3:$F$297,4,FALSE))))/1000*Z476*D$36)</f>
        <v>0</v>
      </c>
      <c r="AB476" s="30">
        <f t="shared" si="221"/>
        <v>67841.08533914914</v>
      </c>
      <c r="AC476" s="35">
        <f t="shared" si="219"/>
        <v>13568.217067829826</v>
      </c>
      <c r="AD476" s="32">
        <f t="shared" si="220"/>
        <v>0.94358973845514849</v>
      </c>
      <c r="AE476" s="32">
        <f t="shared" si="225"/>
        <v>437.06898922005007</v>
      </c>
      <c r="AF476" s="204">
        <f t="shared" si="226"/>
        <v>625.36923310280724</v>
      </c>
    </row>
    <row r="477" spans="1:32" ht="12" customHeight="1" x14ac:dyDescent="0.15">
      <c r="A477" s="199">
        <f t="shared" si="196"/>
        <v>437.06898922005007</v>
      </c>
      <c r="B477" s="38">
        <f t="shared" si="197"/>
        <v>2140</v>
      </c>
      <c r="C477" s="200">
        <f t="shared" si="222"/>
        <v>35.666666666666664</v>
      </c>
      <c r="D477" s="36">
        <f t="shared" si="223"/>
        <v>867.62080864349502</v>
      </c>
      <c r="E477" s="36">
        <f t="shared" si="224"/>
        <v>679.99499097746184</v>
      </c>
      <c r="F477" s="37">
        <f t="shared" si="198"/>
        <v>0.20585354465108452</v>
      </c>
      <c r="G477" s="42">
        <f t="shared" si="199"/>
        <v>3837.0878429166787</v>
      </c>
      <c r="H477" s="43">
        <f t="shared" si="200"/>
        <v>3837.0878429166787</v>
      </c>
      <c r="I477" s="42">
        <f t="shared" si="201"/>
        <v>0</v>
      </c>
      <c r="J477" s="44">
        <f t="shared" si="202"/>
        <v>0</v>
      </c>
      <c r="K477" s="216">
        <f t="shared" si="203"/>
        <v>0.19556086741853029</v>
      </c>
      <c r="L477" s="42">
        <f t="shared" si="204"/>
        <v>3850.1642373142872</v>
      </c>
      <c r="M477" s="43">
        <f t="shared" si="205"/>
        <v>3657.656025448573</v>
      </c>
      <c r="N477" s="42">
        <f t="shared" si="206"/>
        <v>0</v>
      </c>
      <c r="O477" s="44">
        <f t="shared" si="207"/>
        <v>0</v>
      </c>
      <c r="P477" s="37">
        <f t="shared" si="208"/>
        <v>0.20585354465108452</v>
      </c>
      <c r="Q477" s="42">
        <f t="shared" si="209"/>
        <v>3837.0878429166787</v>
      </c>
      <c r="R477" s="43">
        <f t="shared" si="210"/>
        <v>3837.0878429166787</v>
      </c>
      <c r="S477" s="42">
        <f t="shared" si="211"/>
        <v>0</v>
      </c>
      <c r="T477" s="44">
        <f t="shared" si="212"/>
        <v>0</v>
      </c>
      <c r="U477" s="37">
        <f t="shared" si="213"/>
        <v>0</v>
      </c>
      <c r="V477" s="42" t="e">
        <f t="shared" si="214"/>
        <v>#DIV/0!</v>
      </c>
      <c r="W477" s="43" t="e">
        <f t="shared" si="215"/>
        <v>#DIV/0!</v>
      </c>
      <c r="X477" s="42">
        <f t="shared" si="216"/>
        <v>0</v>
      </c>
      <c r="Y477" s="44">
        <f t="shared" si="217"/>
        <v>0</v>
      </c>
      <c r="Z477" s="42">
        <f t="shared" si="218"/>
        <v>67854.947048942457</v>
      </c>
      <c r="AA477" s="44">
        <f>IF(C477&lt;C$13,0,(IF(VLOOKUP(C$7,profiel!$A$3:$F$297,2,FALSE)&gt;4,VLOOKUP($C$7,profiel!$A$3:$F$297,3,FALSE),IF(B$9="flens loodrecht op gevel",(VLOOKUP(C$7,profiel!$A$3:$F$297,6,FALSE)-2*VLOOKUP(C$7,profiel!$A$3:$F$297,4,FALSE))/2,VLOOKUP(C$7,profiel!$A$3:$F$297,4,FALSE))))/1000*Z477*D$36)</f>
        <v>0</v>
      </c>
      <c r="AB477" s="42">
        <f t="shared" si="221"/>
        <v>67854.947048942457</v>
      </c>
      <c r="AC477" s="44">
        <f t="shared" si="219"/>
        <v>13570.98940978849</v>
      </c>
      <c r="AD477" s="41">
        <f t="shared" si="220"/>
        <v>0.94234080874710302</v>
      </c>
      <c r="AE477" s="41">
        <f t="shared" si="225"/>
        <v>438.01133002879715</v>
      </c>
      <c r="AF477" s="201">
        <f t="shared" si="226"/>
        <v>625.90553284492739</v>
      </c>
    </row>
    <row r="478" spans="1:32" ht="12" customHeight="1" x14ac:dyDescent="0.15">
      <c r="A478" s="202">
        <f t="shared" si="196"/>
        <v>438.01133002879715</v>
      </c>
      <c r="B478" s="54">
        <f t="shared" si="197"/>
        <v>2145</v>
      </c>
      <c r="C478" s="133">
        <f t="shared" si="222"/>
        <v>35.75</v>
      </c>
      <c r="D478" s="30">
        <f t="shared" si="223"/>
        <v>867.96925437322739</v>
      </c>
      <c r="E478" s="30">
        <f t="shared" si="224"/>
        <v>679.99512278613633</v>
      </c>
      <c r="F478" s="31">
        <f t="shared" si="198"/>
        <v>0.20567716147963516</v>
      </c>
      <c r="G478" s="30">
        <f t="shared" si="199"/>
        <v>3832.1997503361345</v>
      </c>
      <c r="H478" s="34">
        <f t="shared" si="200"/>
        <v>3832.1997503361349</v>
      </c>
      <c r="I478" s="33">
        <f t="shared" si="201"/>
        <v>0</v>
      </c>
      <c r="J478" s="35">
        <f t="shared" si="202"/>
        <v>0</v>
      </c>
      <c r="K478" s="60">
        <f t="shared" si="203"/>
        <v>0.19539330340565342</v>
      </c>
      <c r="L478" s="30">
        <f t="shared" si="204"/>
        <v>3845.2482151617619</v>
      </c>
      <c r="M478" s="34">
        <f t="shared" si="205"/>
        <v>3652.9858044036741</v>
      </c>
      <c r="N478" s="33">
        <f t="shared" si="206"/>
        <v>0</v>
      </c>
      <c r="O478" s="35">
        <f t="shared" si="207"/>
        <v>0</v>
      </c>
      <c r="P478" s="31">
        <f t="shared" si="208"/>
        <v>0.20567716147963516</v>
      </c>
      <c r="Q478" s="30">
        <f t="shared" si="209"/>
        <v>3832.1997503361345</v>
      </c>
      <c r="R478" s="34">
        <f t="shared" si="210"/>
        <v>3832.1997503361349</v>
      </c>
      <c r="S478" s="33">
        <f t="shared" si="211"/>
        <v>0</v>
      </c>
      <c r="T478" s="35">
        <f t="shared" si="212"/>
        <v>0</v>
      </c>
      <c r="U478" s="31">
        <f t="shared" si="213"/>
        <v>0</v>
      </c>
      <c r="V478" s="30" t="e">
        <f t="shared" si="214"/>
        <v>#DIV/0!</v>
      </c>
      <c r="W478" s="34" t="e">
        <f t="shared" si="215"/>
        <v>#DIV/0!</v>
      </c>
      <c r="X478" s="33">
        <f t="shared" si="216"/>
        <v>0</v>
      </c>
      <c r="Y478" s="35">
        <f t="shared" si="217"/>
        <v>0</v>
      </c>
      <c r="Z478" s="30">
        <f t="shared" si="218"/>
        <v>67868.561189005763</v>
      </c>
      <c r="AA478" s="35">
        <f>IF(C478&lt;C$13,0,(IF(VLOOKUP(C$7,profiel!$A$3:$F$297,2,FALSE)&gt;4,VLOOKUP($C$7,profiel!$A$3:$F$297,3,FALSE),IF(B$9="flens loodrecht op gevel",(VLOOKUP(C$7,profiel!$A$3:$F$297,6,FALSE)-2*VLOOKUP(C$7,profiel!$A$3:$F$297,4,FALSE))/2,VLOOKUP(C$7,profiel!$A$3:$F$297,4,FALSE))))/1000*Z478*D$36)</f>
        <v>0</v>
      </c>
      <c r="AB478" s="30">
        <f t="shared" si="221"/>
        <v>67868.561189005763</v>
      </c>
      <c r="AC478" s="35">
        <f t="shared" si="219"/>
        <v>13573.712237801152</v>
      </c>
      <c r="AD478" s="32">
        <f t="shared" si="220"/>
        <v>0.94109012660508884</v>
      </c>
      <c r="AE478" s="32">
        <f t="shared" si="225"/>
        <v>438.95242015540225</v>
      </c>
      <c r="AF478" s="204">
        <f t="shared" si="226"/>
        <v>626.44329590725317</v>
      </c>
    </row>
    <row r="479" spans="1:32" ht="12" customHeight="1" x14ac:dyDescent="0.15">
      <c r="A479" s="199">
        <f t="shared" si="196"/>
        <v>438.95242015540225</v>
      </c>
      <c r="B479" s="38">
        <f t="shared" si="197"/>
        <v>2150</v>
      </c>
      <c r="C479" s="200">
        <f t="shared" si="222"/>
        <v>35.833333333333336</v>
      </c>
      <c r="D479" s="36">
        <f t="shared" si="223"/>
        <v>868.3168916434638</v>
      </c>
      <c r="E479" s="36">
        <f t="shared" si="224"/>
        <v>679.99525112636445</v>
      </c>
      <c r="F479" s="37">
        <f t="shared" si="198"/>
        <v>0.20550060027939504</v>
      </c>
      <c r="G479" s="42">
        <f t="shared" si="199"/>
        <v>3827.3133546124909</v>
      </c>
      <c r="H479" s="43">
        <f t="shared" si="200"/>
        <v>3827.3133546124909</v>
      </c>
      <c r="I479" s="42">
        <f t="shared" si="201"/>
        <v>0</v>
      </c>
      <c r="J479" s="44">
        <f t="shared" si="202"/>
        <v>0</v>
      </c>
      <c r="K479" s="216">
        <f t="shared" si="203"/>
        <v>0.19522557026542531</v>
      </c>
      <c r="L479" s="42">
        <f t="shared" si="204"/>
        <v>3840.33391943793</v>
      </c>
      <c r="M479" s="43">
        <f t="shared" si="205"/>
        <v>3648.3172234660337</v>
      </c>
      <c r="N479" s="42">
        <f t="shared" si="206"/>
        <v>0</v>
      </c>
      <c r="O479" s="44">
        <f t="shared" si="207"/>
        <v>0</v>
      </c>
      <c r="P479" s="37">
        <f t="shared" si="208"/>
        <v>0.20550060027939504</v>
      </c>
      <c r="Q479" s="42">
        <f t="shared" si="209"/>
        <v>3827.3133546124909</v>
      </c>
      <c r="R479" s="43">
        <f t="shared" si="210"/>
        <v>3827.3133546124909</v>
      </c>
      <c r="S479" s="42">
        <f t="shared" si="211"/>
        <v>0</v>
      </c>
      <c r="T479" s="44">
        <f t="shared" si="212"/>
        <v>0</v>
      </c>
      <c r="U479" s="37">
        <f t="shared" si="213"/>
        <v>0</v>
      </c>
      <c r="V479" s="42" t="e">
        <f t="shared" si="214"/>
        <v>#DIV/0!</v>
      </c>
      <c r="W479" s="43" t="e">
        <f t="shared" si="215"/>
        <v>#DIV/0!</v>
      </c>
      <c r="X479" s="42">
        <f t="shared" si="216"/>
        <v>0</v>
      </c>
      <c r="Y479" s="44">
        <f t="shared" si="217"/>
        <v>0</v>
      </c>
      <c r="Z479" s="42">
        <f t="shared" si="218"/>
        <v>67881.928689690438</v>
      </c>
      <c r="AA479" s="44">
        <f>IF(C479&lt;C$13,0,(IF(VLOOKUP(C$7,profiel!$A$3:$F$297,2,FALSE)&gt;4,VLOOKUP($C$7,profiel!$A$3:$F$297,3,FALSE),IF(B$9="flens loodrecht op gevel",(VLOOKUP(C$7,profiel!$A$3:$F$297,6,FALSE)-2*VLOOKUP(C$7,profiel!$A$3:$F$297,4,FALSE))/2,VLOOKUP(C$7,profiel!$A$3:$F$297,4,FALSE))))/1000*Z479*D$36)</f>
        <v>0</v>
      </c>
      <c r="AB479" s="42">
        <f t="shared" si="221"/>
        <v>67881.928689690438</v>
      </c>
      <c r="AC479" s="44">
        <f t="shared" si="219"/>
        <v>13576.385737938088</v>
      </c>
      <c r="AD479" s="41">
        <f t="shared" si="220"/>
        <v>0.93983771725427279</v>
      </c>
      <c r="AE479" s="41">
        <f t="shared" si="225"/>
        <v>439.8922578726565</v>
      </c>
      <c r="AF479" s="201">
        <f t="shared" si="226"/>
        <v>626.98252371040371</v>
      </c>
    </row>
    <row r="480" spans="1:32" ht="12" customHeight="1" x14ac:dyDescent="0.15">
      <c r="A480" s="202">
        <f t="shared" si="196"/>
        <v>439.8922578726565</v>
      </c>
      <c r="B480" s="54">
        <f t="shared" si="197"/>
        <v>2155</v>
      </c>
      <c r="C480" s="133">
        <f t="shared" si="222"/>
        <v>35.916666666666664</v>
      </c>
      <c r="D480" s="30">
        <f t="shared" si="223"/>
        <v>868.66372419707727</v>
      </c>
      <c r="E480" s="30">
        <f t="shared" si="224"/>
        <v>679.99537608941557</v>
      </c>
      <c r="F480" s="31">
        <f t="shared" si="198"/>
        <v>0.20532386227946003</v>
      </c>
      <c r="G480" s="30">
        <f t="shared" si="199"/>
        <v>3822.4287195562001</v>
      </c>
      <c r="H480" s="34">
        <f t="shared" si="200"/>
        <v>3822.4287195562006</v>
      </c>
      <c r="I480" s="33">
        <f t="shared" si="201"/>
        <v>0</v>
      </c>
      <c r="J480" s="35">
        <f t="shared" si="202"/>
        <v>0</v>
      </c>
      <c r="K480" s="60">
        <f t="shared" si="203"/>
        <v>0.19505766916548703</v>
      </c>
      <c r="L480" s="30">
        <f t="shared" si="204"/>
        <v>3835.4214141887614</v>
      </c>
      <c r="M480" s="34">
        <f t="shared" si="205"/>
        <v>3643.6503434793235</v>
      </c>
      <c r="N480" s="33">
        <f t="shared" si="206"/>
        <v>0</v>
      </c>
      <c r="O480" s="35">
        <f t="shared" si="207"/>
        <v>0</v>
      </c>
      <c r="P480" s="31">
        <f t="shared" si="208"/>
        <v>0.20532386227946003</v>
      </c>
      <c r="Q480" s="30">
        <f t="shared" si="209"/>
        <v>3822.4287195562001</v>
      </c>
      <c r="R480" s="34">
        <f t="shared" si="210"/>
        <v>3822.4287195562006</v>
      </c>
      <c r="S480" s="33">
        <f t="shared" si="211"/>
        <v>0</v>
      </c>
      <c r="T480" s="35">
        <f t="shared" si="212"/>
        <v>0</v>
      </c>
      <c r="U480" s="31">
        <f t="shared" si="213"/>
        <v>0</v>
      </c>
      <c r="V480" s="30" t="e">
        <f t="shared" si="214"/>
        <v>#DIV/0!</v>
      </c>
      <c r="W480" s="34" t="e">
        <f t="shared" si="215"/>
        <v>#DIV/0!</v>
      </c>
      <c r="X480" s="33">
        <f t="shared" si="216"/>
        <v>0</v>
      </c>
      <c r="Y480" s="35">
        <f t="shared" si="217"/>
        <v>0</v>
      </c>
      <c r="Z480" s="30">
        <f t="shared" si="218"/>
        <v>67895.050480490798</v>
      </c>
      <c r="AA480" s="35">
        <f>IF(C480&lt;C$13,0,(IF(VLOOKUP(C$7,profiel!$A$3:$F$297,2,FALSE)&gt;4,VLOOKUP($C$7,profiel!$A$3:$F$297,3,FALSE),IF(B$9="flens loodrecht op gevel",(VLOOKUP(C$7,profiel!$A$3:$F$297,6,FALSE)-2*VLOOKUP(C$7,profiel!$A$3:$F$297,4,FALSE))/2,VLOOKUP(C$7,profiel!$A$3:$F$297,4,FALSE))))/1000*Z480*D$36)</f>
        <v>0</v>
      </c>
      <c r="AB480" s="30">
        <f t="shared" si="221"/>
        <v>67895.050480490798</v>
      </c>
      <c r="AC480" s="35">
        <f t="shared" si="219"/>
        <v>13579.010096098158</v>
      </c>
      <c r="AD480" s="32">
        <f t="shared" si="220"/>
        <v>0.93858360591105361</v>
      </c>
      <c r="AE480" s="32">
        <f t="shared" si="225"/>
        <v>440.83084147856755</v>
      </c>
      <c r="AF480" s="204">
        <f t="shared" si="226"/>
        <v>627.52321759660492</v>
      </c>
    </row>
    <row r="481" spans="1:32" ht="12" customHeight="1" x14ac:dyDescent="0.15">
      <c r="A481" s="199">
        <f t="shared" si="196"/>
        <v>440.83084147856755</v>
      </c>
      <c r="B481" s="38">
        <f t="shared" si="197"/>
        <v>2160</v>
      </c>
      <c r="C481" s="200">
        <f t="shared" si="222"/>
        <v>36</v>
      </c>
      <c r="D481" s="36">
        <f t="shared" si="223"/>
        <v>869.00975575100892</v>
      </c>
      <c r="E481" s="36">
        <f t="shared" si="224"/>
        <v>679.99549776415768</v>
      </c>
      <c r="F481" s="37">
        <f t="shared" si="198"/>
        <v>0.20514694873441078</v>
      </c>
      <c r="G481" s="42">
        <f t="shared" si="199"/>
        <v>3817.5459083539317</v>
      </c>
      <c r="H481" s="43">
        <f t="shared" si="200"/>
        <v>3817.5459083539317</v>
      </c>
      <c r="I481" s="42">
        <f t="shared" si="201"/>
        <v>0</v>
      </c>
      <c r="J481" s="44">
        <f t="shared" si="202"/>
        <v>0</v>
      </c>
      <c r="K481" s="216">
        <f t="shared" si="203"/>
        <v>0.19488960129769023</v>
      </c>
      <c r="L481" s="42">
        <f t="shared" si="204"/>
        <v>3830.5107628355472</v>
      </c>
      <c r="M481" s="43">
        <f t="shared" si="205"/>
        <v>3638.9852246937699</v>
      </c>
      <c r="N481" s="42">
        <f t="shared" si="206"/>
        <v>0</v>
      </c>
      <c r="O481" s="44">
        <f t="shared" si="207"/>
        <v>0</v>
      </c>
      <c r="P481" s="37">
        <f t="shared" si="208"/>
        <v>0.20514694873441078</v>
      </c>
      <c r="Q481" s="42">
        <f t="shared" si="209"/>
        <v>3817.5459083539317</v>
      </c>
      <c r="R481" s="43">
        <f t="shared" si="210"/>
        <v>3817.5459083539317</v>
      </c>
      <c r="S481" s="42">
        <f t="shared" si="211"/>
        <v>0</v>
      </c>
      <c r="T481" s="44">
        <f t="shared" si="212"/>
        <v>0</v>
      </c>
      <c r="U481" s="37">
        <f t="shared" si="213"/>
        <v>0</v>
      </c>
      <c r="V481" s="42" t="e">
        <f t="shared" si="214"/>
        <v>#DIV/0!</v>
      </c>
      <c r="W481" s="43" t="e">
        <f t="shared" si="215"/>
        <v>#DIV/0!</v>
      </c>
      <c r="X481" s="42">
        <f t="shared" si="216"/>
        <v>0</v>
      </c>
      <c r="Y481" s="44">
        <f t="shared" si="217"/>
        <v>0</v>
      </c>
      <c r="Z481" s="42">
        <f t="shared" si="218"/>
        <v>67907.927490040878</v>
      </c>
      <c r="AA481" s="44">
        <f>IF(C481&lt;C$13,0,(IF(VLOOKUP(C$7,profiel!$A$3:$F$297,2,FALSE)&gt;4,VLOOKUP($C$7,profiel!$A$3:$F$297,3,FALSE),IF(B$9="flens loodrecht op gevel",(VLOOKUP(C$7,profiel!$A$3:$F$297,6,FALSE)-2*VLOOKUP(C$7,profiel!$A$3:$F$297,4,FALSE))/2,VLOOKUP(C$7,profiel!$A$3:$F$297,4,FALSE))))/1000*Z481*D$36)</f>
        <v>0</v>
      </c>
      <c r="AB481" s="42">
        <f t="shared" si="221"/>
        <v>67907.927490040878</v>
      </c>
      <c r="AC481" s="44">
        <f t="shared" si="219"/>
        <v>13581.585498008175</v>
      </c>
      <c r="AD481" s="41">
        <f t="shared" si="220"/>
        <v>0.93732781778163932</v>
      </c>
      <c r="AE481" s="41">
        <f t="shared" si="225"/>
        <v>441.76816929634919</v>
      </c>
      <c r="AF481" s="201">
        <f t="shared" si="226"/>
        <v>628.06537883012402</v>
      </c>
    </row>
    <row r="482" spans="1:32" ht="12" customHeight="1" x14ac:dyDescent="0.15">
      <c r="A482" s="202">
        <f t="shared" si="196"/>
        <v>441.76816929634919</v>
      </c>
      <c r="B482" s="54">
        <f t="shared" si="197"/>
        <v>2165</v>
      </c>
      <c r="C482" s="133">
        <f t="shared" si="222"/>
        <v>36.083333333333336</v>
      </c>
      <c r="D482" s="30">
        <f t="shared" si="223"/>
        <v>869.35498999650645</v>
      </c>
      <c r="E482" s="30">
        <f t="shared" si="224"/>
        <v>679.99561623712009</v>
      </c>
      <c r="F482" s="31">
        <f t="shared" si="198"/>
        <v>0.20496986092392566</v>
      </c>
      <c r="G482" s="30">
        <f t="shared" si="199"/>
        <v>3812.6649835734161</v>
      </c>
      <c r="H482" s="34">
        <f t="shared" si="200"/>
        <v>3812.6649835734161</v>
      </c>
      <c r="I482" s="33">
        <f t="shared" si="201"/>
        <v>0</v>
      </c>
      <c r="J482" s="35">
        <f t="shared" si="202"/>
        <v>0</v>
      </c>
      <c r="K482" s="60">
        <f t="shared" si="203"/>
        <v>0.1947213678777294</v>
      </c>
      <c r="L482" s="30">
        <f t="shared" si="204"/>
        <v>3825.6020281797237</v>
      </c>
      <c r="M482" s="34">
        <f t="shared" si="205"/>
        <v>3634.3219267707377</v>
      </c>
      <c r="N482" s="33">
        <f t="shared" si="206"/>
        <v>0</v>
      </c>
      <c r="O482" s="35">
        <f t="shared" si="207"/>
        <v>0</v>
      </c>
      <c r="P482" s="31">
        <f t="shared" si="208"/>
        <v>0.20496986092392566</v>
      </c>
      <c r="Q482" s="30">
        <f t="shared" si="209"/>
        <v>3812.6649835734161</v>
      </c>
      <c r="R482" s="34">
        <f t="shared" si="210"/>
        <v>3812.6649835734161</v>
      </c>
      <c r="S482" s="33">
        <f t="shared" si="211"/>
        <v>0</v>
      </c>
      <c r="T482" s="35">
        <f t="shared" si="212"/>
        <v>0</v>
      </c>
      <c r="U482" s="31">
        <f t="shared" si="213"/>
        <v>0</v>
      </c>
      <c r="V482" s="30" t="e">
        <f t="shared" si="214"/>
        <v>#DIV/0!</v>
      </c>
      <c r="W482" s="34" t="e">
        <f t="shared" si="215"/>
        <v>#DIV/0!</v>
      </c>
      <c r="X482" s="33">
        <f t="shared" si="216"/>
        <v>0</v>
      </c>
      <c r="Y482" s="35">
        <f t="shared" si="217"/>
        <v>0</v>
      </c>
      <c r="Z482" s="30">
        <f t="shared" si="218"/>
        <v>67920.560646110462</v>
      </c>
      <c r="AA482" s="35">
        <f>IF(C482&lt;C$13,0,(IF(VLOOKUP(C$7,profiel!$A$3:$F$297,2,FALSE)&gt;4,VLOOKUP($C$7,profiel!$A$3:$F$297,3,FALSE),IF(B$9="flens loodrecht op gevel",(VLOOKUP(C$7,profiel!$A$3:$F$297,6,FALSE)-2*VLOOKUP(C$7,profiel!$A$3:$F$297,4,FALSE))/2,VLOOKUP(C$7,profiel!$A$3:$F$297,4,FALSE))))/1000*Z482*D$36)</f>
        <v>0</v>
      </c>
      <c r="AB482" s="30">
        <f t="shared" si="221"/>
        <v>67920.560646110462</v>
      </c>
      <c r="AC482" s="35">
        <f t="shared" si="219"/>
        <v>13584.112129222092</v>
      </c>
      <c r="AD482" s="32">
        <f t="shared" si="220"/>
        <v>0.93607037806061855</v>
      </c>
      <c r="AE482" s="32">
        <f t="shared" si="225"/>
        <v>442.70423967440979</v>
      </c>
      <c r="AF482" s="204">
        <f t="shared" si="226"/>
        <v>628.60900859770732</v>
      </c>
    </row>
    <row r="483" spans="1:32" ht="12" customHeight="1" x14ac:dyDescent="0.15">
      <c r="A483" s="199">
        <f t="shared" si="196"/>
        <v>442.70423967440979</v>
      </c>
      <c r="B483" s="38">
        <f t="shared" si="197"/>
        <v>2170</v>
      </c>
      <c r="C483" s="200">
        <f t="shared" si="222"/>
        <v>36.166666666666664</v>
      </c>
      <c r="D483" s="36">
        <f t="shared" si="223"/>
        <v>869.69943059936031</v>
      </c>
      <c r="E483" s="36">
        <f t="shared" si="224"/>
        <v>679.99573159255522</v>
      </c>
      <c r="F483" s="37">
        <f t="shared" si="198"/>
        <v>0.20479260015239423</v>
      </c>
      <c r="G483" s="42">
        <f t="shared" si="199"/>
        <v>3807.7860071675359</v>
      </c>
      <c r="H483" s="43">
        <f t="shared" si="200"/>
        <v>3807.7860071675359</v>
      </c>
      <c r="I483" s="42">
        <f t="shared" si="201"/>
        <v>0</v>
      </c>
      <c r="J483" s="44">
        <f t="shared" si="202"/>
        <v>0</v>
      </c>
      <c r="K483" s="216">
        <f t="shared" si="203"/>
        <v>0.19455297014477452</v>
      </c>
      <c r="L483" s="42">
        <f t="shared" si="204"/>
        <v>3820.6952724069452</v>
      </c>
      <c r="M483" s="43">
        <f t="shared" si="205"/>
        <v>3629.6605087865983</v>
      </c>
      <c r="N483" s="42">
        <f t="shared" si="206"/>
        <v>0</v>
      </c>
      <c r="O483" s="44">
        <f t="shared" si="207"/>
        <v>0</v>
      </c>
      <c r="P483" s="37">
        <f t="shared" si="208"/>
        <v>0.20479260015239423</v>
      </c>
      <c r="Q483" s="42">
        <f t="shared" si="209"/>
        <v>3807.7860071675359</v>
      </c>
      <c r="R483" s="43">
        <f t="shared" si="210"/>
        <v>3807.7860071675359</v>
      </c>
      <c r="S483" s="42">
        <f t="shared" si="211"/>
        <v>0</v>
      </c>
      <c r="T483" s="44">
        <f t="shared" si="212"/>
        <v>0</v>
      </c>
      <c r="U483" s="37">
        <f t="shared" si="213"/>
        <v>0</v>
      </c>
      <c r="V483" s="42" t="e">
        <f t="shared" si="214"/>
        <v>#DIV/0!</v>
      </c>
      <c r="W483" s="43" t="e">
        <f t="shared" si="215"/>
        <v>#DIV/0!</v>
      </c>
      <c r="X483" s="42">
        <f t="shared" si="216"/>
        <v>0</v>
      </c>
      <c r="Y483" s="44">
        <f t="shared" si="217"/>
        <v>0</v>
      </c>
      <c r="Z483" s="42">
        <f t="shared" si="218"/>
        <v>67932.950875601484</v>
      </c>
      <c r="AA483" s="44">
        <f>IF(C483&lt;C$13,0,(IF(VLOOKUP(C$7,profiel!$A$3:$F$297,2,FALSE)&gt;4,VLOOKUP($C$7,profiel!$A$3:$F$297,3,FALSE),IF(B$9="flens loodrecht op gevel",(VLOOKUP(C$7,profiel!$A$3:$F$297,6,FALSE)-2*VLOOKUP(C$7,profiel!$A$3:$F$297,4,FALSE))/2,VLOOKUP(C$7,profiel!$A$3:$F$297,4,FALSE))))/1000*Z483*D$36)</f>
        <v>0</v>
      </c>
      <c r="AB483" s="42">
        <f t="shared" si="221"/>
        <v>67932.950875601484</v>
      </c>
      <c r="AC483" s="44">
        <f t="shared" si="219"/>
        <v>13586.590175120298</v>
      </c>
      <c r="AD483" s="41">
        <f t="shared" si="220"/>
        <v>0.93481131192945122</v>
      </c>
      <c r="AE483" s="41">
        <f t="shared" si="225"/>
        <v>443.63905098633927</v>
      </c>
      <c r="AF483" s="201">
        <f t="shared" si="226"/>
        <v>629.15410800902237</v>
      </c>
    </row>
    <row r="484" spans="1:32" ht="12" customHeight="1" x14ac:dyDescent="0.15">
      <c r="A484" s="202">
        <f t="shared" si="196"/>
        <v>443.63905098633927</v>
      </c>
      <c r="B484" s="54">
        <f t="shared" si="197"/>
        <v>2175</v>
      </c>
      <c r="C484" s="133">
        <f t="shared" si="222"/>
        <v>36.25</v>
      </c>
      <c r="D484" s="30">
        <f t="shared" si="223"/>
        <v>870.04308120013809</v>
      </c>
      <c r="E484" s="30">
        <f t="shared" si="224"/>
        <v>679.99584391249857</v>
      </c>
      <c r="F484" s="31">
        <f t="shared" si="198"/>
        <v>0.20461516774853059</v>
      </c>
      <c r="G484" s="30">
        <f t="shared" si="199"/>
        <v>3802.9090404782742</v>
      </c>
      <c r="H484" s="34">
        <f t="shared" si="200"/>
        <v>3802.9090404782746</v>
      </c>
      <c r="I484" s="33">
        <f t="shared" si="201"/>
        <v>0</v>
      </c>
      <c r="J484" s="35">
        <f t="shared" si="202"/>
        <v>0</v>
      </c>
      <c r="K484" s="60">
        <f t="shared" si="203"/>
        <v>0.19438440936110404</v>
      </c>
      <c r="L484" s="30">
        <f t="shared" si="204"/>
        <v>3815.7905570910157</v>
      </c>
      <c r="M484" s="34">
        <f t="shared" si="205"/>
        <v>3625.0010292364645</v>
      </c>
      <c r="N484" s="33">
        <f t="shared" si="206"/>
        <v>0</v>
      </c>
      <c r="O484" s="35">
        <f t="shared" si="207"/>
        <v>0</v>
      </c>
      <c r="P484" s="31">
        <f t="shared" si="208"/>
        <v>0.20461516774853059</v>
      </c>
      <c r="Q484" s="30">
        <f t="shared" si="209"/>
        <v>3802.9090404782742</v>
      </c>
      <c r="R484" s="34">
        <f t="shared" si="210"/>
        <v>3802.9090404782746</v>
      </c>
      <c r="S484" s="33">
        <f t="shared" si="211"/>
        <v>0</v>
      </c>
      <c r="T484" s="35">
        <f t="shared" si="212"/>
        <v>0</v>
      </c>
      <c r="U484" s="31">
        <f t="shared" si="213"/>
        <v>0</v>
      </c>
      <c r="V484" s="30" t="e">
        <f t="shared" si="214"/>
        <v>#DIV/0!</v>
      </c>
      <c r="W484" s="34" t="e">
        <f t="shared" si="215"/>
        <v>#DIV/0!</v>
      </c>
      <c r="X484" s="33">
        <f t="shared" si="216"/>
        <v>0</v>
      </c>
      <c r="Y484" s="35">
        <f t="shared" si="217"/>
        <v>0</v>
      </c>
      <c r="Z484" s="30">
        <f t="shared" si="218"/>
        <v>67945.099104543769</v>
      </c>
      <c r="AA484" s="35">
        <f>IF(C484&lt;C$13,0,(IF(VLOOKUP(C$7,profiel!$A$3:$F$297,2,FALSE)&gt;4,VLOOKUP($C$7,profiel!$A$3:$F$297,3,FALSE),IF(B$9="flens loodrecht op gevel",(VLOOKUP(C$7,profiel!$A$3:$F$297,6,FALSE)-2*VLOOKUP(C$7,profiel!$A$3:$F$297,4,FALSE))/2,VLOOKUP(C$7,profiel!$A$3:$F$297,4,FALSE))))/1000*Z484*D$36)</f>
        <v>0</v>
      </c>
      <c r="AB484" s="30">
        <f t="shared" si="221"/>
        <v>67945.099104543769</v>
      </c>
      <c r="AC484" s="35">
        <f t="shared" si="219"/>
        <v>13589.019820908754</v>
      </c>
      <c r="AD484" s="32">
        <f t="shared" si="220"/>
        <v>0.93355064455494441</v>
      </c>
      <c r="AE484" s="32">
        <f t="shared" si="225"/>
        <v>444.57260163089421</v>
      </c>
      <c r="AF484" s="204">
        <f t="shared" si="226"/>
        <v>629.70067809710247</v>
      </c>
    </row>
    <row r="485" spans="1:32" ht="12" customHeight="1" x14ac:dyDescent="0.15">
      <c r="A485" s="199">
        <f t="shared" si="196"/>
        <v>444.57260163089421</v>
      </c>
      <c r="B485" s="38">
        <f t="shared" si="197"/>
        <v>2180</v>
      </c>
      <c r="C485" s="200">
        <f t="shared" si="222"/>
        <v>36.333333333333336</v>
      </c>
      <c r="D485" s="36">
        <f t="shared" si="223"/>
        <v>870.38594541441455</v>
      </c>
      <c r="E485" s="36">
        <f t="shared" si="224"/>
        <v>679.99595327682687</v>
      </c>
      <c r="F485" s="37">
        <f t="shared" si="198"/>
        <v>0.20443756506498764</v>
      </c>
      <c r="G485" s="42">
        <f t="shared" si="199"/>
        <v>3798.0341442418789</v>
      </c>
      <c r="H485" s="43">
        <f t="shared" si="200"/>
        <v>3798.0341442418789</v>
      </c>
      <c r="I485" s="42">
        <f t="shared" si="201"/>
        <v>0</v>
      </c>
      <c r="J485" s="44">
        <f t="shared" si="202"/>
        <v>0</v>
      </c>
      <c r="K485" s="216">
        <f t="shared" si="203"/>
        <v>0.19421568681173826</v>
      </c>
      <c r="L485" s="42">
        <f t="shared" si="204"/>
        <v>3810.8879431990372</v>
      </c>
      <c r="M485" s="43">
        <f t="shared" si="205"/>
        <v>3620.3435460390851</v>
      </c>
      <c r="N485" s="42">
        <f t="shared" si="206"/>
        <v>0</v>
      </c>
      <c r="O485" s="44">
        <f t="shared" si="207"/>
        <v>0</v>
      </c>
      <c r="P485" s="37">
        <f t="shared" si="208"/>
        <v>0.20443756506498764</v>
      </c>
      <c r="Q485" s="42">
        <f t="shared" si="209"/>
        <v>3798.0341442418789</v>
      </c>
      <c r="R485" s="43">
        <f t="shared" si="210"/>
        <v>3798.0341442418789</v>
      </c>
      <c r="S485" s="42">
        <f t="shared" si="211"/>
        <v>0</v>
      </c>
      <c r="T485" s="44">
        <f t="shared" si="212"/>
        <v>0</v>
      </c>
      <c r="U485" s="37">
        <f t="shared" si="213"/>
        <v>0</v>
      </c>
      <c r="V485" s="42" t="e">
        <f t="shared" si="214"/>
        <v>#DIV/0!</v>
      </c>
      <c r="W485" s="43" t="e">
        <f t="shared" si="215"/>
        <v>#DIV/0!</v>
      </c>
      <c r="X485" s="42">
        <f t="shared" si="216"/>
        <v>0</v>
      </c>
      <c r="Y485" s="44">
        <f t="shared" si="217"/>
        <v>0</v>
      </c>
      <c r="Z485" s="42">
        <f t="shared" si="218"/>
        <v>67957.006258090318</v>
      </c>
      <c r="AA485" s="44">
        <f>IF(C485&lt;C$13,0,(IF(VLOOKUP(C$7,profiel!$A$3:$F$297,2,FALSE)&gt;4,VLOOKUP($C$7,profiel!$A$3:$F$297,3,FALSE),IF(B$9="flens loodrecht op gevel",(VLOOKUP(C$7,profiel!$A$3:$F$297,6,FALSE)-2*VLOOKUP(C$7,profiel!$A$3:$F$297,4,FALSE))/2,VLOOKUP(C$7,profiel!$A$3:$F$297,4,FALSE))))/1000*Z485*D$36)</f>
        <v>0</v>
      </c>
      <c r="AB485" s="42">
        <f t="shared" si="221"/>
        <v>67957.006258090318</v>
      </c>
      <c r="AC485" s="44">
        <f t="shared" si="219"/>
        <v>13591.401251618063</v>
      </c>
      <c r="AD485" s="41">
        <f t="shared" si="220"/>
        <v>0.93228840108786459</v>
      </c>
      <c r="AE485" s="41">
        <f t="shared" si="225"/>
        <v>445.50489003198209</v>
      </c>
      <c r="AF485" s="201">
        <f t="shared" si="226"/>
        <v>630.24871981879517</v>
      </c>
    </row>
    <row r="486" spans="1:32" ht="12" customHeight="1" x14ac:dyDescent="0.15">
      <c r="A486" s="202">
        <f t="shared" si="196"/>
        <v>445.50489003198209</v>
      </c>
      <c r="B486" s="54">
        <f t="shared" si="197"/>
        <v>2185</v>
      </c>
      <c r="C486" s="133">
        <f t="shared" si="222"/>
        <v>36.416666666666664</v>
      </c>
      <c r="D486" s="30">
        <f t="shared" si="223"/>
        <v>870.7280268330004</v>
      </c>
      <c r="E486" s="30">
        <f t="shared" si="224"/>
        <v>679.99605976331475</v>
      </c>
      <c r="F486" s="31">
        <f t="shared" si="198"/>
        <v>0.20425979347797182</v>
      </c>
      <c r="G486" s="30">
        <f t="shared" si="199"/>
        <v>3793.1613785924756</v>
      </c>
      <c r="H486" s="34">
        <f t="shared" si="200"/>
        <v>3793.161378592476</v>
      </c>
      <c r="I486" s="33">
        <f t="shared" si="201"/>
        <v>0</v>
      </c>
      <c r="J486" s="35">
        <f t="shared" si="202"/>
        <v>0</v>
      </c>
      <c r="K486" s="60">
        <f t="shared" si="203"/>
        <v>0.19404680380407321</v>
      </c>
      <c r="L486" s="30">
        <f t="shared" si="204"/>
        <v>3805.9874910949998</v>
      </c>
      <c r="M486" s="34">
        <f t="shared" si="205"/>
        <v>3615.6881165402497</v>
      </c>
      <c r="N486" s="33">
        <f t="shared" si="206"/>
        <v>0</v>
      </c>
      <c r="O486" s="35">
        <f t="shared" si="207"/>
        <v>0</v>
      </c>
      <c r="P486" s="31">
        <f t="shared" si="208"/>
        <v>0.20425979347797182</v>
      </c>
      <c r="Q486" s="30">
        <f t="shared" si="209"/>
        <v>3793.1613785924756</v>
      </c>
      <c r="R486" s="34">
        <f t="shared" si="210"/>
        <v>3793.161378592476</v>
      </c>
      <c r="S486" s="33">
        <f t="shared" si="211"/>
        <v>0</v>
      </c>
      <c r="T486" s="35">
        <f t="shared" si="212"/>
        <v>0</v>
      </c>
      <c r="U486" s="31">
        <f t="shared" si="213"/>
        <v>0</v>
      </c>
      <c r="V486" s="30" t="e">
        <f t="shared" si="214"/>
        <v>#DIV/0!</v>
      </c>
      <c r="W486" s="34" t="e">
        <f t="shared" si="215"/>
        <v>#DIV/0!</v>
      </c>
      <c r="X486" s="33">
        <f t="shared" si="216"/>
        <v>0</v>
      </c>
      <c r="Y486" s="35">
        <f t="shared" si="217"/>
        <v>0</v>
      </c>
      <c r="Z486" s="30">
        <f t="shared" si="218"/>
        <v>67968.673260512951</v>
      </c>
      <c r="AA486" s="35">
        <f>IF(C486&lt;C$13,0,(IF(VLOOKUP(C$7,profiel!$A$3:$F$297,2,FALSE)&gt;4,VLOOKUP($C$7,profiel!$A$3:$F$297,3,FALSE),IF(B$9="flens loodrecht op gevel",(VLOOKUP(C$7,profiel!$A$3:$F$297,6,FALSE)-2*VLOOKUP(C$7,profiel!$A$3:$F$297,4,FALSE))/2,VLOOKUP(C$7,profiel!$A$3:$F$297,4,FALSE))))/1000*Z486*D$36)</f>
        <v>0</v>
      </c>
      <c r="AB486" s="30">
        <f t="shared" si="221"/>
        <v>67968.673260512951</v>
      </c>
      <c r="AC486" s="35">
        <f t="shared" si="219"/>
        <v>13593.73465210259</v>
      </c>
      <c r="AD486" s="32">
        <f t="shared" si="220"/>
        <v>0.93102460666138387</v>
      </c>
      <c r="AE486" s="32">
        <f t="shared" si="225"/>
        <v>446.43591463864345</v>
      </c>
      <c r="AF486" s="204">
        <f t="shared" si="226"/>
        <v>630.79823405521324</v>
      </c>
    </row>
    <row r="487" spans="1:32" ht="12" customHeight="1" x14ac:dyDescent="0.15">
      <c r="A487" s="199">
        <f t="shared" si="196"/>
        <v>446.43591463864345</v>
      </c>
      <c r="B487" s="38">
        <f t="shared" si="197"/>
        <v>2190</v>
      </c>
      <c r="C487" s="200">
        <f t="shared" si="222"/>
        <v>36.5</v>
      </c>
      <c r="D487" s="36">
        <f t="shared" si="223"/>
        <v>871.06932902216784</v>
      </c>
      <c r="E487" s="36">
        <f t="shared" si="224"/>
        <v>679.99616344769049</v>
      </c>
      <c r="F487" s="37">
        <f t="shared" si="198"/>
        <v>0.20408185438685802</v>
      </c>
      <c r="G487" s="42">
        <f t="shared" si="199"/>
        <v>3788.290803066644</v>
      </c>
      <c r="H487" s="43">
        <f t="shared" si="200"/>
        <v>3788.290803066644</v>
      </c>
      <c r="I487" s="42">
        <f t="shared" si="201"/>
        <v>0</v>
      </c>
      <c r="J487" s="44">
        <f t="shared" si="202"/>
        <v>0</v>
      </c>
      <c r="K487" s="216">
        <f t="shared" si="203"/>
        <v>0.19387776166751514</v>
      </c>
      <c r="L487" s="42">
        <f t="shared" si="204"/>
        <v>3801.0892605443405</v>
      </c>
      <c r="M487" s="43">
        <f t="shared" si="205"/>
        <v>3611.0347975171235</v>
      </c>
      <c r="N487" s="42">
        <f t="shared" si="206"/>
        <v>0</v>
      </c>
      <c r="O487" s="44">
        <f t="shared" si="207"/>
        <v>0</v>
      </c>
      <c r="P487" s="37">
        <f t="shared" si="208"/>
        <v>0.20408185438685802</v>
      </c>
      <c r="Q487" s="42">
        <f t="shared" si="209"/>
        <v>3788.290803066644</v>
      </c>
      <c r="R487" s="43">
        <f t="shared" si="210"/>
        <v>3788.290803066644</v>
      </c>
      <c r="S487" s="42">
        <f t="shared" si="211"/>
        <v>0</v>
      </c>
      <c r="T487" s="44">
        <f t="shared" si="212"/>
        <v>0</v>
      </c>
      <c r="U487" s="37">
        <f t="shared" si="213"/>
        <v>0</v>
      </c>
      <c r="V487" s="42" t="e">
        <f t="shared" si="214"/>
        <v>#DIV/0!</v>
      </c>
      <c r="W487" s="43" t="e">
        <f t="shared" si="215"/>
        <v>#DIV/0!</v>
      </c>
      <c r="X487" s="42">
        <f t="shared" si="216"/>
        <v>0</v>
      </c>
      <c r="Y487" s="44">
        <f t="shared" si="217"/>
        <v>0</v>
      </c>
      <c r="Z487" s="42">
        <f t="shared" si="218"/>
        <v>67980.101035196465</v>
      </c>
      <c r="AA487" s="44">
        <f>IF(C487&lt;C$13,0,(IF(VLOOKUP(C$7,profiel!$A$3:$F$297,2,FALSE)&gt;4,VLOOKUP($C$7,profiel!$A$3:$F$297,3,FALSE),IF(B$9="flens loodrecht op gevel",(VLOOKUP(C$7,profiel!$A$3:$F$297,6,FALSE)-2*VLOOKUP(C$7,profiel!$A$3:$F$297,4,FALSE))/2,VLOOKUP(C$7,profiel!$A$3:$F$297,4,FALSE))))/1000*Z487*D$36)</f>
        <v>0</v>
      </c>
      <c r="AB487" s="42">
        <f t="shared" si="221"/>
        <v>67980.101035196465</v>
      </c>
      <c r="AC487" s="44">
        <f t="shared" si="219"/>
        <v>13596.020207039292</v>
      </c>
      <c r="AD487" s="41">
        <f t="shared" si="220"/>
        <v>0.92975928638962868</v>
      </c>
      <c r="AE487" s="41">
        <f t="shared" si="225"/>
        <v>447.36567392503309</v>
      </c>
      <c r="AF487" s="201">
        <f t="shared" si="226"/>
        <v>631.3492216121906</v>
      </c>
    </row>
    <row r="488" spans="1:32" ht="12" customHeight="1" x14ac:dyDescent="0.15">
      <c r="A488" s="202">
        <f t="shared" si="196"/>
        <v>447.36567392503309</v>
      </c>
      <c r="B488" s="54">
        <f t="shared" si="197"/>
        <v>2195</v>
      </c>
      <c r="C488" s="133">
        <f t="shared" si="222"/>
        <v>36.583333333333336</v>
      </c>
      <c r="D488" s="30">
        <f t="shared" si="223"/>
        <v>871.40985552387303</v>
      </c>
      <c r="E488" s="30">
        <f t="shared" si="224"/>
        <v>679.99626440368957</v>
      </c>
      <c r="F488" s="31">
        <f t="shared" si="198"/>
        <v>0.20390374921380516</v>
      </c>
      <c r="G488" s="30">
        <f t="shared" si="199"/>
        <v>3783.4224766079219</v>
      </c>
      <c r="H488" s="34">
        <f t="shared" si="200"/>
        <v>3783.4224766079224</v>
      </c>
      <c r="I488" s="33">
        <f t="shared" si="201"/>
        <v>0</v>
      </c>
      <c r="J488" s="35">
        <f t="shared" si="202"/>
        <v>0</v>
      </c>
      <c r="K488" s="60">
        <f t="shared" si="203"/>
        <v>0.19370856175311491</v>
      </c>
      <c r="L488" s="30">
        <f t="shared" si="204"/>
        <v>3796.1933107184386</v>
      </c>
      <c r="M488" s="34">
        <f t="shared" si="205"/>
        <v>3606.3836451825164</v>
      </c>
      <c r="N488" s="33">
        <f t="shared" si="206"/>
        <v>0</v>
      </c>
      <c r="O488" s="35">
        <f t="shared" si="207"/>
        <v>0</v>
      </c>
      <c r="P488" s="31">
        <f t="shared" si="208"/>
        <v>0.20390374921380516</v>
      </c>
      <c r="Q488" s="30">
        <f t="shared" si="209"/>
        <v>3783.4224766079219</v>
      </c>
      <c r="R488" s="34">
        <f t="shared" si="210"/>
        <v>3783.4224766079224</v>
      </c>
      <c r="S488" s="33">
        <f t="shared" si="211"/>
        <v>0</v>
      </c>
      <c r="T488" s="35">
        <f t="shared" si="212"/>
        <v>0</v>
      </c>
      <c r="U488" s="31">
        <f t="shared" si="213"/>
        <v>0</v>
      </c>
      <c r="V488" s="30" t="e">
        <f t="shared" si="214"/>
        <v>#DIV/0!</v>
      </c>
      <c r="W488" s="34" t="e">
        <f t="shared" si="215"/>
        <v>#DIV/0!</v>
      </c>
      <c r="X488" s="33">
        <f t="shared" si="216"/>
        <v>0</v>
      </c>
      <c r="Y488" s="35">
        <f t="shared" si="217"/>
        <v>0</v>
      </c>
      <c r="Z488" s="30">
        <f t="shared" si="218"/>
        <v>67991.290504633653</v>
      </c>
      <c r="AA488" s="35">
        <f>IF(C488&lt;C$13,0,(IF(VLOOKUP(C$7,profiel!$A$3:$F$297,2,FALSE)&gt;4,VLOOKUP($C$7,profiel!$A$3:$F$297,3,FALSE),IF(B$9="flens loodrecht op gevel",(VLOOKUP(C$7,profiel!$A$3:$F$297,6,FALSE)-2*VLOOKUP(C$7,profiel!$A$3:$F$297,4,FALSE))/2,VLOOKUP(C$7,profiel!$A$3:$F$297,4,FALSE))))/1000*Z488*D$36)</f>
        <v>0</v>
      </c>
      <c r="AB488" s="30">
        <f t="shared" si="221"/>
        <v>67991.290504633653</v>
      </c>
      <c r="AC488" s="35">
        <f t="shared" si="219"/>
        <v>13598.258100926732</v>
      </c>
      <c r="AD488" s="32">
        <f t="shared" si="220"/>
        <v>0.92849246536623042</v>
      </c>
      <c r="AE488" s="32">
        <f t="shared" si="225"/>
        <v>448.29416639039931</v>
      </c>
      <c r="AF488" s="204">
        <f t="shared" si="226"/>
        <v>631.90168322073862</v>
      </c>
    </row>
    <row r="489" spans="1:32" ht="12" customHeight="1" x14ac:dyDescent="0.15">
      <c r="A489" s="199">
        <f t="shared" si="196"/>
        <v>448.29416639039931</v>
      </c>
      <c r="B489" s="38">
        <f t="shared" si="197"/>
        <v>2200</v>
      </c>
      <c r="C489" s="200">
        <f t="shared" si="222"/>
        <v>36.666666666666664</v>
      </c>
      <c r="D489" s="36">
        <f t="shared" si="223"/>
        <v>871.74960985597761</v>
      </c>
      <c r="E489" s="36">
        <f t="shared" si="224"/>
        <v>679.99636270310725</v>
      </c>
      <c r="F489" s="37">
        <f t="shared" si="198"/>
        <v>0.20372547940337282</v>
      </c>
      <c r="G489" s="42">
        <f t="shared" si="199"/>
        <v>3778.5564575701824</v>
      </c>
      <c r="H489" s="43">
        <f t="shared" si="200"/>
        <v>3778.5564575701824</v>
      </c>
      <c r="I489" s="42">
        <f t="shared" si="201"/>
        <v>0</v>
      </c>
      <c r="J489" s="44">
        <f t="shared" si="202"/>
        <v>0</v>
      </c>
      <c r="K489" s="216">
        <f t="shared" si="203"/>
        <v>0.19353920543320419</v>
      </c>
      <c r="L489" s="42">
        <f t="shared" si="204"/>
        <v>3791.2997001979634</v>
      </c>
      <c r="M489" s="43">
        <f t="shared" si="205"/>
        <v>3601.7347151880654</v>
      </c>
      <c r="N489" s="42">
        <f t="shared" si="206"/>
        <v>0</v>
      </c>
      <c r="O489" s="44">
        <f t="shared" si="207"/>
        <v>0</v>
      </c>
      <c r="P489" s="37">
        <f t="shared" si="208"/>
        <v>0.20372547940337282</v>
      </c>
      <c r="Q489" s="42">
        <f t="shared" si="209"/>
        <v>3778.5564575701824</v>
      </c>
      <c r="R489" s="43">
        <f t="shared" si="210"/>
        <v>3778.5564575701824</v>
      </c>
      <c r="S489" s="42">
        <f t="shared" si="211"/>
        <v>0</v>
      </c>
      <c r="T489" s="44">
        <f t="shared" si="212"/>
        <v>0</v>
      </c>
      <c r="U489" s="37">
        <f t="shared" si="213"/>
        <v>0</v>
      </c>
      <c r="V489" s="42" t="e">
        <f t="shared" si="214"/>
        <v>#DIV/0!</v>
      </c>
      <c r="W489" s="43" t="e">
        <f t="shared" si="215"/>
        <v>#DIV/0!</v>
      </c>
      <c r="X489" s="42">
        <f t="shared" si="216"/>
        <v>0</v>
      </c>
      <c r="Y489" s="44">
        <f t="shared" si="217"/>
        <v>0</v>
      </c>
      <c r="Z489" s="42">
        <f t="shared" si="218"/>
        <v>68002.242590419715</v>
      </c>
      <c r="AA489" s="44">
        <f>IF(C489&lt;C$13,0,(IF(VLOOKUP(C$7,profiel!$A$3:$F$297,2,FALSE)&gt;4,VLOOKUP($C$7,profiel!$A$3:$F$297,3,FALSE),IF(B$9="flens loodrecht op gevel",(VLOOKUP(C$7,profiel!$A$3:$F$297,6,FALSE)-2*VLOOKUP(C$7,profiel!$A$3:$F$297,4,FALSE))/2,VLOOKUP(C$7,profiel!$A$3:$F$297,4,FALSE))))/1000*Z489*D$36)</f>
        <v>0</v>
      </c>
      <c r="AB489" s="42">
        <f t="shared" si="221"/>
        <v>68002.242590419715</v>
      </c>
      <c r="AC489" s="44">
        <f t="shared" si="219"/>
        <v>13600.448518083942</v>
      </c>
      <c r="AD489" s="41">
        <f t="shared" si="220"/>
        <v>0.92722416866275614</v>
      </c>
      <c r="AE489" s="41">
        <f t="shared" si="225"/>
        <v>449.22139055906206</v>
      </c>
      <c r="AF489" s="201">
        <f t="shared" si="226"/>
        <v>632.45561953750826</v>
      </c>
    </row>
    <row r="490" spans="1:32" ht="12" customHeight="1" x14ac:dyDescent="0.15">
      <c r="A490" s="202">
        <f t="shared" si="196"/>
        <v>449.22139055906206</v>
      </c>
      <c r="B490" s="54">
        <f t="shared" si="197"/>
        <v>2205</v>
      </c>
      <c r="C490" s="133">
        <f t="shared" si="222"/>
        <v>36.75</v>
      </c>
      <c r="D490" s="30">
        <f t="shared" si="223"/>
        <v>872.08859551246621</v>
      </c>
      <c r="E490" s="30">
        <f t="shared" si="224"/>
        <v>679.99645841584936</v>
      </c>
      <c r="F490" s="31">
        <f t="shared" si="198"/>
        <v>0.20354704642213797</v>
      </c>
      <c r="G490" s="30">
        <f t="shared" si="199"/>
        <v>3773.6928037225339</v>
      </c>
      <c r="H490" s="34">
        <f t="shared" si="200"/>
        <v>3773.6928037225339</v>
      </c>
      <c r="I490" s="33">
        <f t="shared" si="201"/>
        <v>0</v>
      </c>
      <c r="J490" s="35">
        <f t="shared" si="202"/>
        <v>0</v>
      </c>
      <c r="K490" s="60">
        <f t="shared" si="203"/>
        <v>0.19336969410103105</v>
      </c>
      <c r="L490" s="30">
        <f t="shared" si="204"/>
        <v>3786.408486977768</v>
      </c>
      <c r="M490" s="34">
        <f t="shared" si="205"/>
        <v>3597.0880626288795</v>
      </c>
      <c r="N490" s="33">
        <f t="shared" si="206"/>
        <v>0</v>
      </c>
      <c r="O490" s="35">
        <f t="shared" si="207"/>
        <v>0</v>
      </c>
      <c r="P490" s="31">
        <f t="shared" si="208"/>
        <v>0.20354704642213797</v>
      </c>
      <c r="Q490" s="30">
        <f t="shared" si="209"/>
        <v>3773.6928037225339</v>
      </c>
      <c r="R490" s="34">
        <f t="shared" si="210"/>
        <v>3773.6928037225339</v>
      </c>
      <c r="S490" s="33">
        <f t="shared" si="211"/>
        <v>0</v>
      </c>
      <c r="T490" s="35">
        <f t="shared" si="212"/>
        <v>0</v>
      </c>
      <c r="U490" s="31">
        <f t="shared" si="213"/>
        <v>0</v>
      </c>
      <c r="V490" s="30" t="e">
        <f t="shared" si="214"/>
        <v>#DIV/0!</v>
      </c>
      <c r="W490" s="34" t="e">
        <f t="shared" si="215"/>
        <v>#DIV/0!</v>
      </c>
      <c r="X490" s="33">
        <f t="shared" si="216"/>
        <v>0</v>
      </c>
      <c r="Y490" s="35">
        <f t="shared" si="217"/>
        <v>0</v>
      </c>
      <c r="Z490" s="30">
        <f t="shared" si="218"/>
        <v>68012.958213245729</v>
      </c>
      <c r="AA490" s="35">
        <f>IF(C490&lt;C$13,0,(IF(VLOOKUP(C$7,profiel!$A$3:$F$297,2,FALSE)&gt;4,VLOOKUP($C$7,profiel!$A$3:$F$297,3,FALSE),IF(B$9="flens loodrecht op gevel",(VLOOKUP(C$7,profiel!$A$3:$F$297,6,FALSE)-2*VLOOKUP(C$7,profiel!$A$3:$F$297,4,FALSE))/2,VLOOKUP(C$7,profiel!$A$3:$F$297,4,FALSE))))/1000*Z490*D$36)</f>
        <v>0</v>
      </c>
      <c r="AB490" s="30">
        <f t="shared" si="221"/>
        <v>68012.958213245729</v>
      </c>
      <c r="AC490" s="35">
        <f t="shared" si="219"/>
        <v>13602.591642649146</v>
      </c>
      <c r="AD490" s="32">
        <f t="shared" si="220"/>
        <v>0.92595442132730277</v>
      </c>
      <c r="AE490" s="32">
        <f t="shared" si="225"/>
        <v>450.14734498038933</v>
      </c>
      <c r="AF490" s="204">
        <f t="shared" si="226"/>
        <v>633.01103114525245</v>
      </c>
    </row>
    <row r="491" spans="1:32" ht="12" customHeight="1" x14ac:dyDescent="0.15">
      <c r="A491" s="199">
        <f t="shared" si="196"/>
        <v>450.14734498038933</v>
      </c>
      <c r="B491" s="38">
        <f t="shared" si="197"/>
        <v>2210</v>
      </c>
      <c r="C491" s="200">
        <f t="shared" si="222"/>
        <v>36.833333333333336</v>
      </c>
      <c r="D491" s="36">
        <f t="shared" si="223"/>
        <v>872.42681596366208</v>
      </c>
      <c r="E491" s="36">
        <f t="shared" si="224"/>
        <v>679.99655160998236</v>
      </c>
      <c r="F491" s="37">
        <f t="shared" si="198"/>
        <v>0.20336845175831297</v>
      </c>
      <c r="G491" s="42">
        <f t="shared" si="199"/>
        <v>3768.8315722532361</v>
      </c>
      <c r="H491" s="43">
        <f t="shared" si="200"/>
        <v>3768.8315722532366</v>
      </c>
      <c r="I491" s="42">
        <f t="shared" si="201"/>
        <v>0</v>
      </c>
      <c r="J491" s="44">
        <f t="shared" si="202"/>
        <v>0</v>
      </c>
      <c r="K491" s="216">
        <f t="shared" si="203"/>
        <v>0.1932000291703973</v>
      </c>
      <c r="L491" s="42">
        <f t="shared" si="204"/>
        <v>3781.5197284707783</v>
      </c>
      <c r="M491" s="43">
        <f t="shared" si="205"/>
        <v>3592.4437420472395</v>
      </c>
      <c r="N491" s="42">
        <f t="shared" si="206"/>
        <v>0</v>
      </c>
      <c r="O491" s="44">
        <f t="shared" si="207"/>
        <v>0</v>
      </c>
      <c r="P491" s="37">
        <f t="shared" si="208"/>
        <v>0.20336845175831297</v>
      </c>
      <c r="Q491" s="42">
        <f t="shared" si="209"/>
        <v>3768.8315722532361</v>
      </c>
      <c r="R491" s="43">
        <f t="shared" si="210"/>
        <v>3768.8315722532366</v>
      </c>
      <c r="S491" s="42">
        <f t="shared" si="211"/>
        <v>0</v>
      </c>
      <c r="T491" s="44">
        <f t="shared" si="212"/>
        <v>0</v>
      </c>
      <c r="U491" s="37">
        <f t="shared" si="213"/>
        <v>0</v>
      </c>
      <c r="V491" s="42" t="e">
        <f t="shared" si="214"/>
        <v>#DIV/0!</v>
      </c>
      <c r="W491" s="43" t="e">
        <f t="shared" si="215"/>
        <v>#DIV/0!</v>
      </c>
      <c r="X491" s="42">
        <f t="shared" si="216"/>
        <v>0</v>
      </c>
      <c r="Y491" s="44">
        <f t="shared" si="217"/>
        <v>0</v>
      </c>
      <c r="Z491" s="42">
        <f t="shared" si="218"/>
        <v>68023.438292892883</v>
      </c>
      <c r="AA491" s="44">
        <f>IF(C491&lt;C$13,0,(IF(VLOOKUP(C$7,profiel!$A$3:$F$297,2,FALSE)&gt;4,VLOOKUP($C$7,profiel!$A$3:$F$297,3,FALSE),IF(B$9="flens loodrecht op gevel",(VLOOKUP(C$7,profiel!$A$3:$F$297,6,FALSE)-2*VLOOKUP(C$7,profiel!$A$3:$F$297,4,FALSE))/2,VLOOKUP(C$7,profiel!$A$3:$F$297,4,FALSE))))/1000*Z491*D$36)</f>
        <v>0</v>
      </c>
      <c r="AB491" s="42">
        <f t="shared" si="221"/>
        <v>68023.438292892883</v>
      </c>
      <c r="AC491" s="44">
        <f t="shared" si="219"/>
        <v>13604.687658578578</v>
      </c>
      <c r="AD491" s="41">
        <f t="shared" si="220"/>
        <v>0.92468324838299976</v>
      </c>
      <c r="AE491" s="41">
        <f t="shared" si="225"/>
        <v>451.07202822877235</v>
      </c>
      <c r="AF491" s="201">
        <f t="shared" si="226"/>
        <v>633.56791855329413</v>
      </c>
    </row>
    <row r="492" spans="1:32" ht="12" customHeight="1" x14ac:dyDescent="0.15">
      <c r="A492" s="202">
        <f t="shared" si="196"/>
        <v>451.07202822877235</v>
      </c>
      <c r="B492" s="54">
        <f t="shared" si="197"/>
        <v>2215</v>
      </c>
      <c r="C492" s="133">
        <f t="shared" si="222"/>
        <v>36.916666666666664</v>
      </c>
      <c r="D492" s="30">
        <f t="shared" si="223"/>
        <v>872.76427465644019</v>
      </c>
      <c r="E492" s="30">
        <f t="shared" si="224"/>
        <v>679.99664235178159</v>
      </c>
      <c r="F492" s="31">
        <f t="shared" si="198"/>
        <v>0.20318969692136393</v>
      </c>
      <c r="G492" s="30">
        <f t="shared" si="199"/>
        <v>3763.972819773755</v>
      </c>
      <c r="H492" s="34">
        <f t="shared" si="200"/>
        <v>3763.9728197737554</v>
      </c>
      <c r="I492" s="33">
        <f t="shared" si="201"/>
        <v>0</v>
      </c>
      <c r="J492" s="35">
        <f t="shared" si="202"/>
        <v>0</v>
      </c>
      <c r="K492" s="60">
        <f t="shared" si="203"/>
        <v>0.19303021207529575</v>
      </c>
      <c r="L492" s="30">
        <f t="shared" si="204"/>
        <v>3776.6334815120472</v>
      </c>
      <c r="M492" s="34">
        <f t="shared" si="205"/>
        <v>3587.801807436445</v>
      </c>
      <c r="N492" s="33">
        <f t="shared" si="206"/>
        <v>0</v>
      </c>
      <c r="O492" s="35">
        <f t="shared" si="207"/>
        <v>0</v>
      </c>
      <c r="P492" s="31">
        <f t="shared" si="208"/>
        <v>0.20318969692136393</v>
      </c>
      <c r="Q492" s="30">
        <f t="shared" si="209"/>
        <v>3763.972819773755</v>
      </c>
      <c r="R492" s="34">
        <f t="shared" si="210"/>
        <v>3763.9728197737554</v>
      </c>
      <c r="S492" s="33">
        <f t="shared" si="211"/>
        <v>0</v>
      </c>
      <c r="T492" s="35">
        <f t="shared" si="212"/>
        <v>0</v>
      </c>
      <c r="U492" s="31">
        <f t="shared" si="213"/>
        <v>0</v>
      </c>
      <c r="V492" s="30" t="e">
        <f t="shared" si="214"/>
        <v>#DIV/0!</v>
      </c>
      <c r="W492" s="34" t="e">
        <f t="shared" si="215"/>
        <v>#DIV/0!</v>
      </c>
      <c r="X492" s="33">
        <f t="shared" si="216"/>
        <v>0</v>
      </c>
      <c r="Y492" s="35">
        <f t="shared" si="217"/>
        <v>0</v>
      </c>
      <c r="Z492" s="30">
        <f t="shared" si="218"/>
        <v>68033.683748225623</v>
      </c>
      <c r="AA492" s="35">
        <f>IF(C492&lt;C$13,0,(IF(VLOOKUP(C$7,profiel!$A$3:$F$297,2,FALSE)&gt;4,VLOOKUP($C$7,profiel!$A$3:$F$297,3,FALSE),IF(B$9="flens loodrecht op gevel",(VLOOKUP(C$7,profiel!$A$3:$F$297,6,FALSE)-2*VLOOKUP(C$7,profiel!$A$3:$F$297,4,FALSE))/2,VLOOKUP(C$7,profiel!$A$3:$F$297,4,FALSE))))/1000*Z492*D$36)</f>
        <v>0</v>
      </c>
      <c r="AB492" s="30">
        <f t="shared" si="221"/>
        <v>68033.683748225623</v>
      </c>
      <c r="AC492" s="35">
        <f t="shared" si="219"/>
        <v>13606.736749645124</v>
      </c>
      <c r="AD492" s="32">
        <f t="shared" si="220"/>
        <v>0.92341067482652073</v>
      </c>
      <c r="AE492" s="32">
        <f t="shared" si="225"/>
        <v>451.99543890359888</v>
      </c>
      <c r="AF492" s="204">
        <f t="shared" si="226"/>
        <v>634.12628219799421</v>
      </c>
    </row>
    <row r="493" spans="1:32" ht="12" customHeight="1" x14ac:dyDescent="0.15">
      <c r="A493" s="199">
        <f t="shared" si="196"/>
        <v>451.99543890359888</v>
      </c>
      <c r="B493" s="38">
        <f t="shared" si="197"/>
        <v>2220</v>
      </c>
      <c r="C493" s="200">
        <f t="shared" si="222"/>
        <v>37</v>
      </c>
      <c r="D493" s="36">
        <f t="shared" si="223"/>
        <v>873.10097501443829</v>
      </c>
      <c r="E493" s="36">
        <f t="shared" si="224"/>
        <v>679.99673070577842</v>
      </c>
      <c r="F493" s="37">
        <f t="shared" si="198"/>
        <v>0.20301078344163043</v>
      </c>
      <c r="G493" s="42">
        <f t="shared" si="199"/>
        <v>3759.1166023227142</v>
      </c>
      <c r="H493" s="43">
        <f t="shared" si="200"/>
        <v>3759.1166023227147</v>
      </c>
      <c r="I493" s="42">
        <f t="shared" si="201"/>
        <v>0</v>
      </c>
      <c r="J493" s="44">
        <f t="shared" si="202"/>
        <v>0</v>
      </c>
      <c r="K493" s="216">
        <f t="shared" si="203"/>
        <v>0.1928602442695489</v>
      </c>
      <c r="L493" s="42">
        <f t="shared" si="204"/>
        <v>3771.7498023626695</v>
      </c>
      <c r="M493" s="43">
        <f t="shared" si="205"/>
        <v>3583.1623122445358</v>
      </c>
      <c r="N493" s="42">
        <f t="shared" si="206"/>
        <v>0</v>
      </c>
      <c r="O493" s="44">
        <f t="shared" si="207"/>
        <v>0</v>
      </c>
      <c r="P493" s="37">
        <f t="shared" si="208"/>
        <v>0.20301078344163043</v>
      </c>
      <c r="Q493" s="42">
        <f t="shared" si="209"/>
        <v>3759.1166023227142</v>
      </c>
      <c r="R493" s="43">
        <f t="shared" si="210"/>
        <v>3759.1166023227147</v>
      </c>
      <c r="S493" s="42">
        <f t="shared" si="211"/>
        <v>0</v>
      </c>
      <c r="T493" s="44">
        <f t="shared" si="212"/>
        <v>0</v>
      </c>
      <c r="U493" s="37">
        <f t="shared" si="213"/>
        <v>0</v>
      </c>
      <c r="V493" s="42" t="e">
        <f t="shared" si="214"/>
        <v>#DIV/0!</v>
      </c>
      <c r="W493" s="43" t="e">
        <f t="shared" si="215"/>
        <v>#DIV/0!</v>
      </c>
      <c r="X493" s="42">
        <f t="shared" si="216"/>
        <v>0</v>
      </c>
      <c r="Y493" s="44">
        <f t="shared" si="217"/>
        <v>0</v>
      </c>
      <c r="Z493" s="42">
        <f t="shared" si="218"/>
        <v>68043.695497185108</v>
      </c>
      <c r="AA493" s="44">
        <f>IF(C493&lt;C$13,0,(IF(VLOOKUP(C$7,profiel!$A$3:$F$297,2,FALSE)&gt;4,VLOOKUP($C$7,profiel!$A$3:$F$297,3,FALSE),IF(B$9="flens loodrecht op gevel",(VLOOKUP(C$7,profiel!$A$3:$F$297,6,FALSE)-2*VLOOKUP(C$7,profiel!$A$3:$F$297,4,FALSE))/2,VLOOKUP(C$7,profiel!$A$3:$F$297,4,FALSE))))/1000*Z493*D$36)</f>
        <v>0</v>
      </c>
      <c r="AB493" s="42">
        <f t="shared" si="221"/>
        <v>68043.695497185108</v>
      </c>
      <c r="AC493" s="44">
        <f t="shared" si="219"/>
        <v>13608.739099437022</v>
      </c>
      <c r="AD493" s="41">
        <f t="shared" si="220"/>
        <v>0.92213672562659788</v>
      </c>
      <c r="AE493" s="41">
        <f t="shared" si="225"/>
        <v>452.9175756292255</v>
      </c>
      <c r="AF493" s="201">
        <f t="shared" si="226"/>
        <v>634.6861224432248</v>
      </c>
    </row>
    <row r="494" spans="1:32" ht="12" customHeight="1" x14ac:dyDescent="0.15">
      <c r="A494" s="202">
        <f t="shared" si="196"/>
        <v>452.9175756292255</v>
      </c>
      <c r="B494" s="54">
        <f t="shared" si="197"/>
        <v>2225</v>
      </c>
      <c r="C494" s="133">
        <f t="shared" si="222"/>
        <v>37.083333333333336</v>
      </c>
      <c r="D494" s="30">
        <f t="shared" si="223"/>
        <v>873.43692043826502</v>
      </c>
      <c r="E494" s="30">
        <f t="shared" si="224"/>
        <v>679.99681673480598</v>
      </c>
      <c r="F494" s="31">
        <f t="shared" si="198"/>
        <v>0.20283171286994545</v>
      </c>
      <c r="G494" s="30">
        <f t="shared" si="199"/>
        <v>3754.2629753701876</v>
      </c>
      <c r="H494" s="34">
        <f t="shared" si="200"/>
        <v>3754.2629753701881</v>
      </c>
      <c r="I494" s="33">
        <f t="shared" si="201"/>
        <v>0</v>
      </c>
      <c r="J494" s="35">
        <f t="shared" si="202"/>
        <v>0</v>
      </c>
      <c r="K494" s="60">
        <f t="shared" si="203"/>
        <v>0.19269012722644818</v>
      </c>
      <c r="L494" s="30">
        <f t="shared" si="204"/>
        <v>3766.8687467140694</v>
      </c>
      <c r="M494" s="34">
        <f t="shared" si="205"/>
        <v>3578.5253093783658</v>
      </c>
      <c r="N494" s="33">
        <f t="shared" si="206"/>
        <v>0</v>
      </c>
      <c r="O494" s="35">
        <f t="shared" si="207"/>
        <v>0</v>
      </c>
      <c r="P494" s="31">
        <f t="shared" si="208"/>
        <v>0.20283171286994545</v>
      </c>
      <c r="Q494" s="30">
        <f t="shared" si="209"/>
        <v>3754.2629753701876</v>
      </c>
      <c r="R494" s="34">
        <f t="shared" si="210"/>
        <v>3754.2629753701881</v>
      </c>
      <c r="S494" s="33">
        <f t="shared" si="211"/>
        <v>0</v>
      </c>
      <c r="T494" s="35">
        <f t="shared" si="212"/>
        <v>0</v>
      </c>
      <c r="U494" s="31">
        <f t="shared" si="213"/>
        <v>0</v>
      </c>
      <c r="V494" s="30" t="e">
        <f t="shared" si="214"/>
        <v>#DIV/0!</v>
      </c>
      <c r="W494" s="34" t="e">
        <f t="shared" si="215"/>
        <v>#DIV/0!</v>
      </c>
      <c r="X494" s="33">
        <f t="shared" si="216"/>
        <v>0</v>
      </c>
      <c r="Y494" s="35">
        <f t="shared" si="217"/>
        <v>0</v>
      </c>
      <c r="Z494" s="30">
        <f t="shared" si="218"/>
        <v>68053.474456782016</v>
      </c>
      <c r="AA494" s="35">
        <f>IF(C494&lt;C$13,0,(IF(VLOOKUP(C$7,profiel!$A$3:$F$297,2,FALSE)&gt;4,VLOOKUP($C$7,profiel!$A$3:$F$297,3,FALSE),IF(B$9="flens loodrecht op gevel",(VLOOKUP(C$7,profiel!$A$3:$F$297,6,FALSE)-2*VLOOKUP(C$7,profiel!$A$3:$F$297,4,FALSE))/2,VLOOKUP(C$7,profiel!$A$3:$F$297,4,FALSE))))/1000*Z494*D$36)</f>
        <v>0</v>
      </c>
      <c r="AB494" s="30">
        <f t="shared" si="221"/>
        <v>68053.474456782016</v>
      </c>
      <c r="AC494" s="35">
        <f t="shared" si="219"/>
        <v>13610.694891356401</v>
      </c>
      <c r="AD494" s="32">
        <f t="shared" si="220"/>
        <v>0.92086142572257468</v>
      </c>
      <c r="AE494" s="32">
        <f t="shared" si="225"/>
        <v>453.83843705494809</v>
      </c>
      <c r="AF494" s="204">
        <f t="shared" si="226"/>
        <v>635.24743958084321</v>
      </c>
    </row>
    <row r="495" spans="1:32" ht="12" customHeight="1" x14ac:dyDescent="0.15">
      <c r="A495" s="199">
        <f t="shared" si="196"/>
        <v>453.83843705494809</v>
      </c>
      <c r="B495" s="38">
        <f t="shared" si="197"/>
        <v>2230</v>
      </c>
      <c r="C495" s="200">
        <f t="shared" si="222"/>
        <v>37.166666666666664</v>
      </c>
      <c r="D495" s="36">
        <f t="shared" si="223"/>
        <v>873.77211430570605</v>
      </c>
      <c r="E495" s="36">
        <f t="shared" si="224"/>
        <v>679.99690050004415</v>
      </c>
      <c r="F495" s="37">
        <f t="shared" si="198"/>
        <v>0.20265248677725706</v>
      </c>
      <c r="G495" s="42">
        <f t="shared" si="199"/>
        <v>3749.4119938215363</v>
      </c>
      <c r="H495" s="43">
        <f t="shared" si="200"/>
        <v>3749.4119938215363</v>
      </c>
      <c r="I495" s="42">
        <f t="shared" si="201"/>
        <v>0</v>
      </c>
      <c r="J495" s="44">
        <f t="shared" si="202"/>
        <v>0</v>
      </c>
      <c r="K495" s="216">
        <f t="shared" si="203"/>
        <v>0.1925198624383942</v>
      </c>
      <c r="L495" s="42">
        <f t="shared" si="204"/>
        <v>3761.9903696918232</v>
      </c>
      <c r="M495" s="43">
        <f t="shared" si="205"/>
        <v>3573.8908512072321</v>
      </c>
      <c r="N495" s="42">
        <f t="shared" si="206"/>
        <v>0</v>
      </c>
      <c r="O495" s="44">
        <f t="shared" si="207"/>
        <v>0</v>
      </c>
      <c r="P495" s="37">
        <f t="shared" si="208"/>
        <v>0.20265248677725706</v>
      </c>
      <c r="Q495" s="42">
        <f t="shared" si="209"/>
        <v>3749.4119938215363</v>
      </c>
      <c r="R495" s="43">
        <f t="shared" si="210"/>
        <v>3749.4119938215363</v>
      </c>
      <c r="S495" s="42">
        <f t="shared" si="211"/>
        <v>0</v>
      </c>
      <c r="T495" s="44">
        <f t="shared" si="212"/>
        <v>0</v>
      </c>
      <c r="U495" s="37">
        <f t="shared" si="213"/>
        <v>0</v>
      </c>
      <c r="V495" s="42" t="e">
        <f t="shared" si="214"/>
        <v>#DIV/0!</v>
      </c>
      <c r="W495" s="43" t="e">
        <f t="shared" si="215"/>
        <v>#DIV/0!</v>
      </c>
      <c r="X495" s="42">
        <f t="shared" si="216"/>
        <v>0</v>
      </c>
      <c r="Y495" s="44">
        <f t="shared" si="217"/>
        <v>0</v>
      </c>
      <c r="Z495" s="42">
        <f t="shared" si="218"/>
        <v>68063.021543089097</v>
      </c>
      <c r="AA495" s="44">
        <f>IF(C495&lt;C$13,0,(IF(VLOOKUP(C$7,profiel!$A$3:$F$297,2,FALSE)&gt;4,VLOOKUP($C$7,profiel!$A$3:$F$297,3,FALSE),IF(B$9="flens loodrecht op gevel",(VLOOKUP(C$7,profiel!$A$3:$F$297,6,FALSE)-2*VLOOKUP(C$7,profiel!$A$3:$F$297,4,FALSE))/2,VLOOKUP(C$7,profiel!$A$3:$F$297,4,FALSE))))/1000*Z495*D$36)</f>
        <v>0</v>
      </c>
      <c r="AB495" s="42">
        <f t="shared" si="221"/>
        <v>68063.021543089097</v>
      </c>
      <c r="AC495" s="44">
        <f t="shared" si="219"/>
        <v>13612.604308617818</v>
      </c>
      <c r="AD495" s="41">
        <f t="shared" si="220"/>
        <v>0.91958480002291432</v>
      </c>
      <c r="AE495" s="41">
        <f t="shared" si="225"/>
        <v>454.75802185497099</v>
      </c>
      <c r="AF495" s="201">
        <f t="shared" si="226"/>
        <v>635.81023383116963</v>
      </c>
    </row>
    <row r="496" spans="1:32" ht="12" customHeight="1" x14ac:dyDescent="0.15">
      <c r="A496" s="202">
        <f t="shared" si="196"/>
        <v>454.75802185497099</v>
      </c>
      <c r="B496" s="54">
        <f t="shared" si="197"/>
        <v>2235</v>
      </c>
      <c r="C496" s="133">
        <f t="shared" si="222"/>
        <v>37.25</v>
      </c>
      <c r="D496" s="30">
        <f t="shared" si="223"/>
        <v>874.10655997192816</v>
      </c>
      <c r="E496" s="30">
        <f t="shared" si="224"/>
        <v>679.99698206106291</v>
      </c>
      <c r="F496" s="31">
        <f t="shared" si="198"/>
        <v>0.20247310675425023</v>
      </c>
      <c r="G496" s="30">
        <f t="shared" si="199"/>
        <v>3744.5637120212477</v>
      </c>
      <c r="H496" s="34">
        <f t="shared" si="200"/>
        <v>3744.5637120212477</v>
      </c>
      <c r="I496" s="33">
        <f t="shared" si="201"/>
        <v>0</v>
      </c>
      <c r="J496" s="35">
        <f t="shared" si="202"/>
        <v>0</v>
      </c>
      <c r="K496" s="60">
        <f t="shared" si="203"/>
        <v>0.1923494514165377</v>
      </c>
      <c r="L496" s="30">
        <f t="shared" si="204"/>
        <v>3757.1147258594815</v>
      </c>
      <c r="M496" s="34">
        <f t="shared" si="205"/>
        <v>3569.2589895665078</v>
      </c>
      <c r="N496" s="33">
        <f t="shared" si="206"/>
        <v>0</v>
      </c>
      <c r="O496" s="35">
        <f t="shared" si="207"/>
        <v>0</v>
      </c>
      <c r="P496" s="31">
        <f t="shared" si="208"/>
        <v>0.20247310675425023</v>
      </c>
      <c r="Q496" s="30">
        <f t="shared" si="209"/>
        <v>3744.5637120212477</v>
      </c>
      <c r="R496" s="34">
        <f t="shared" si="210"/>
        <v>3744.5637120212477</v>
      </c>
      <c r="S496" s="33">
        <f t="shared" si="211"/>
        <v>0</v>
      </c>
      <c r="T496" s="35">
        <f t="shared" si="212"/>
        <v>0</v>
      </c>
      <c r="U496" s="31">
        <f t="shared" si="213"/>
        <v>0</v>
      </c>
      <c r="V496" s="30" t="e">
        <f t="shared" si="214"/>
        <v>#DIV/0!</v>
      </c>
      <c r="W496" s="34" t="e">
        <f t="shared" si="215"/>
        <v>#DIV/0!</v>
      </c>
      <c r="X496" s="33">
        <f t="shared" si="216"/>
        <v>0</v>
      </c>
      <c r="Y496" s="35">
        <f t="shared" si="217"/>
        <v>0</v>
      </c>
      <c r="Z496" s="30">
        <f t="shared" si="218"/>
        <v>68072.337671234171</v>
      </c>
      <c r="AA496" s="35">
        <f>IF(C496&lt;C$13,0,(IF(VLOOKUP(C$7,profiel!$A$3:$F$297,2,FALSE)&gt;4,VLOOKUP($C$7,profiel!$A$3:$F$297,3,FALSE),IF(B$9="flens loodrecht op gevel",(VLOOKUP(C$7,profiel!$A$3:$F$297,6,FALSE)-2*VLOOKUP(C$7,profiel!$A$3:$F$297,4,FALSE))/2,VLOOKUP(C$7,profiel!$A$3:$F$297,4,FALSE))))/1000*Z496*D$36)</f>
        <v>0</v>
      </c>
      <c r="AB496" s="30">
        <f t="shared" si="221"/>
        <v>68072.337671234171</v>
      </c>
      <c r="AC496" s="35">
        <f t="shared" si="219"/>
        <v>13614.467534246833</v>
      </c>
      <c r="AD496" s="32">
        <f t="shared" si="220"/>
        <v>0.91830687340372041</v>
      </c>
      <c r="AE496" s="32">
        <f t="shared" si="225"/>
        <v>455.6763287283747</v>
      </c>
      <c r="AF496" s="204">
        <f t="shared" si="226"/>
        <v>636.37450534346692</v>
      </c>
    </row>
    <row r="497" spans="1:32" ht="12" customHeight="1" x14ac:dyDescent="0.15">
      <c r="A497" s="199">
        <f t="shared" si="196"/>
        <v>455.6763287283747</v>
      </c>
      <c r="B497" s="38">
        <f t="shared" si="197"/>
        <v>2240</v>
      </c>
      <c r="C497" s="200">
        <f t="shared" si="222"/>
        <v>37.333333333333336</v>
      </c>
      <c r="D497" s="36">
        <f t="shared" si="223"/>
        <v>874.44026076968044</v>
      </c>
      <c r="E497" s="36">
        <f t="shared" si="224"/>
        <v>679.99706147586448</v>
      </c>
      <c r="F497" s="37">
        <f t="shared" si="198"/>
        <v>0.20229357441097054</v>
      </c>
      <c r="G497" s="42">
        <f t="shared" si="199"/>
        <v>3739.7181837571952</v>
      </c>
      <c r="H497" s="43">
        <f t="shared" si="200"/>
        <v>3739.7181837571952</v>
      </c>
      <c r="I497" s="42">
        <f t="shared" si="201"/>
        <v>0</v>
      </c>
      <c r="J497" s="44">
        <f t="shared" si="202"/>
        <v>0</v>
      </c>
      <c r="K497" s="216">
        <f t="shared" si="203"/>
        <v>0.19217889569042201</v>
      </c>
      <c r="L497" s="42">
        <f t="shared" si="204"/>
        <v>3752.241869222808</v>
      </c>
      <c r="M497" s="43">
        <f t="shared" si="205"/>
        <v>3564.6297757616676</v>
      </c>
      <c r="N497" s="42">
        <f t="shared" si="206"/>
        <v>0</v>
      </c>
      <c r="O497" s="44">
        <f t="shared" si="207"/>
        <v>0</v>
      </c>
      <c r="P497" s="37">
        <f t="shared" si="208"/>
        <v>0.20229357441097054</v>
      </c>
      <c r="Q497" s="42">
        <f t="shared" si="209"/>
        <v>3739.7181837571952</v>
      </c>
      <c r="R497" s="43">
        <f t="shared" si="210"/>
        <v>3739.7181837571952</v>
      </c>
      <c r="S497" s="42">
        <f t="shared" si="211"/>
        <v>0</v>
      </c>
      <c r="T497" s="44">
        <f t="shared" si="212"/>
        <v>0</v>
      </c>
      <c r="U497" s="37">
        <f t="shared" si="213"/>
        <v>0</v>
      </c>
      <c r="V497" s="42" t="e">
        <f t="shared" si="214"/>
        <v>#DIV/0!</v>
      </c>
      <c r="W497" s="43" t="e">
        <f t="shared" si="215"/>
        <v>#DIV/0!</v>
      </c>
      <c r="X497" s="42">
        <f t="shared" si="216"/>
        <v>0</v>
      </c>
      <c r="Y497" s="44">
        <f t="shared" si="217"/>
        <v>0</v>
      </c>
      <c r="Z497" s="42">
        <f t="shared" si="218"/>
        <v>68081.423755391821</v>
      </c>
      <c r="AA497" s="44">
        <f>IF(C497&lt;C$13,0,(IF(VLOOKUP(C$7,profiel!$A$3:$F$297,2,FALSE)&gt;4,VLOOKUP($C$7,profiel!$A$3:$F$297,3,FALSE),IF(B$9="flens loodrecht op gevel",(VLOOKUP(C$7,profiel!$A$3:$F$297,6,FALSE)-2*VLOOKUP(C$7,profiel!$A$3:$F$297,4,FALSE))/2,VLOOKUP(C$7,profiel!$A$3:$F$297,4,FALSE))))/1000*Z497*D$36)</f>
        <v>0</v>
      </c>
      <c r="AB497" s="42">
        <f t="shared" si="221"/>
        <v>68081.423755391821</v>
      </c>
      <c r="AC497" s="44">
        <f t="shared" si="219"/>
        <v>13616.284751078365</v>
      </c>
      <c r="AD497" s="41">
        <f t="shared" si="220"/>
        <v>0.9170276707073034</v>
      </c>
      <c r="AE497" s="41">
        <f t="shared" si="225"/>
        <v>456.59335639908198</v>
      </c>
      <c r="AF497" s="201">
        <f t="shared" si="226"/>
        <v>636.94025419642276</v>
      </c>
    </row>
    <row r="498" spans="1:32" ht="12" customHeight="1" x14ac:dyDescent="0.15">
      <c r="A498" s="202">
        <f t="shared" ref="A498:A561" si="227">AE497</f>
        <v>456.59335639908198</v>
      </c>
      <c r="B498" s="54">
        <f t="shared" ref="B498:B561" si="228">B497+D$36</f>
        <v>2245</v>
      </c>
      <c r="C498" s="133">
        <f t="shared" si="222"/>
        <v>37.416666666666664</v>
      </c>
      <c r="D498" s="30">
        <f t="shared" si="223"/>
        <v>874.77322000949323</v>
      </c>
      <c r="E498" s="30">
        <f t="shared" si="224"/>
        <v>679.99713880092509</v>
      </c>
      <c r="F498" s="31">
        <f t="shared" ref="F498:F561" si="229">IF($C$16="onbeschermd","--",$L$16*$L$17*$F$17/1000*$I$16*((100-$C$17)/100)/($AF497*$D$37*$C$8))</f>
        <v>0.20211389137644842</v>
      </c>
      <c r="G498" s="30">
        <f t="shared" ref="G498:G561" si="230">IF($C$16="onbeschermd",$D$35*($D498-$AE497)+$D$33*$D$32*$D$34*(($D498+273)^4-($AE497+273)^4),$I$18/($F$17/1000)*($D498-$AE497)/(1+F498/3)-(EXP(F498/10)-1)*($D498-$D497)*$AF497*$D$37*$C$8/($I$16*((100-$C$17)/100)*$D$36))</f>
        <v>3734.8754622645597</v>
      </c>
      <c r="H498" s="34">
        <f t="shared" ref="H498:H561" si="231">IF($C$16="onbeschermd",G498*$I$17*$I$16*$D$36,G498*$I$17*$I$16*((100-$C$17)/100)*$D$36)</f>
        <v>3734.8754622645602</v>
      </c>
      <c r="I498" s="33">
        <f t="shared" ref="I498:I561" si="232">IF(OR($C$17=0,$C$16="onbeschermd"),0,$D$35*($D498-$AE497)+$D$33*$D$32*$D$34*(($D498+273)^4-($AE497+273)^4))</f>
        <v>0</v>
      </c>
      <c r="J498" s="35">
        <f t="shared" ref="J498:J561" si="233">IF($C$16="onbeschermd",0,I498*$I$17*$I$16*($C$17/100)*$D$36)</f>
        <v>0</v>
      </c>
      <c r="K498" s="60">
        <f t="shared" ref="K498:K561" si="234">IF($C$19="onbeschermd","--",$L$19*$L$20*$F$20/1000*$I$19*((100-$C$20)/100)/($AF497*$D$37*$C$8))</f>
        <v>0.19200819680762599</v>
      </c>
      <c r="L498" s="30">
        <f t="shared" ref="L498:L561" si="235">IF($C$19="onbeschermd",$D$35*($D498-$AE497)+$D$33*$D$32*$D$34*(($D498+273)^4-($AE497+273)^4),$I$21/($F$20/1000)*($D498-$AE497)/(1+K498/3)-(EXP($K498/10)-1)*(D498-$D497)*$AF497*$D$37*$C$8/($I$19*((100-$C$20)/100)*$D$36))</f>
        <v>3747.3718532336879</v>
      </c>
      <c r="M498" s="34">
        <f t="shared" ref="M498:M561" si="236">IF($C$19="onbeschermd",L498*$I$20*$I$19*$D$36,L498*$I$20*$I$19*((100-$C$20)/100)*$D$36)</f>
        <v>3560.0032605720035</v>
      </c>
      <c r="N498" s="33">
        <f t="shared" ref="N498:N561" si="237">IF(OR($C$20=0,$C$19="onbeschermd"),0,$D$35*($D498-$AE497)+$D$33*$D$32*$D$34*(($D498+273)^4-($AE497+273)^4))</f>
        <v>0</v>
      </c>
      <c r="O498" s="35">
        <f t="shared" ref="O498:O561" si="238">IF($C$19="onbeschermd",0,N498*$I$20*$I$19*($C$20/100)*$D$36)</f>
        <v>0</v>
      </c>
      <c r="P498" s="31">
        <f t="shared" ref="P498:P561" si="239">IF($C$22="onbeschermd","--",$L$22*$L$23*$F$23/1000*$I$22*((100-$C$23)/100)/($AF497*$D$37*$C$8))</f>
        <v>0.20211389137644842</v>
      </c>
      <c r="Q498" s="30">
        <f t="shared" ref="Q498:Q561" si="240">IF($C$22="onbeschermd",$D$35*($D498-$AE497)+$D$33*$D$32*$D$34*(($D498+273)^4-($AE497+273)^4),$I$24/($F$23/1000)*($D498-$AE497)/(1+P498/3)-(EXP(P498/10)-1)*($D498-$D497)*$AF497*$D$37*$C$8/($I$22*((100-$C$23)/100)*$D$36))</f>
        <v>3734.8754622645597</v>
      </c>
      <c r="R498" s="34">
        <f t="shared" ref="R498:R561" si="241">IF($C$22="onbeschermd",Q498*$I$23*$I$22*$D$36,Q498*$I$23*$I$22*((100-$C$23)/100)*$D$36)</f>
        <v>3734.8754622645602</v>
      </c>
      <c r="S498" s="33">
        <f t="shared" ref="S498:S561" si="242">IF(OR($C$23=0,$C$22="onbeschermd"),0,$D$35*($D498-$AE497)+$D$33*$D$32*$D$34*(($D498+273)^4-($AE497+273)^4))</f>
        <v>0</v>
      </c>
      <c r="T498" s="35">
        <f t="shared" ref="T498:T561" si="243">IF($C$22="onbeschermd",0,S498*$I$23*$I$22*($C$23/100)*$D$36)</f>
        <v>0</v>
      </c>
      <c r="U498" s="31">
        <f t="shared" ref="U498:U561" si="244">IF($C$25="onbeschermd","--",$L$25*$L$26*$F$26/1000*$I$25*((100-$C$26)/100)/($AF497*$D$37*$C$8))</f>
        <v>0</v>
      </c>
      <c r="V498" s="30" t="e">
        <f t="shared" ref="V498:V561" si="245">IF($C$25="onbeschermd",$D$35*($D498-$AE497)+$D$33*$D$32*$D$34*(($D498+273)^4-($AE497+273)^4),$I$27/($F$26/1000)*($D498-$AE497)/(1+U498/3)-(EXP(U498/10)-1)*($D498-$D497)*$AF497*$D$37*$C$8/($I$25*((100-$C$26)/100)*$D$36))</f>
        <v>#DIV/0!</v>
      </c>
      <c r="W498" s="34" t="e">
        <f t="shared" ref="W498:W561" si="246">IF($C$25="onbeschermd",V498*$I$26*$I$25*$D$36,V498*$I$26*$I$25*((100-$C$26)/100)*$D$36)</f>
        <v>#DIV/0!</v>
      </c>
      <c r="X498" s="33">
        <f t="shared" ref="X498:X561" si="247">IF(OR($C$26=0,$C$25="onbeschermd"),0,$D$35*($D498-$AE497)+$D$33*$D$32*$D$34*(($D498+273)^4-($AE497+273)^4))</f>
        <v>0</v>
      </c>
      <c r="Y498" s="35">
        <f t="shared" ref="Y498:Y561" si="248">IF($C$25="onbeschermd",0,X498*$I$26*$I$25*($C$26/100)*$D$36)</f>
        <v>0</v>
      </c>
      <c r="Z498" s="30">
        <f t="shared" ref="Z498:Z561" si="249">IF(C498&lt;C$13,$D$35*($D498-$AE497)+$D$33*$D$32*$D$34*(($D498+273)^4-($AE497+273)^4),$D$35*($E498-$AE497)+$D$33*$D$32*$D$34*(($E498+273)^4-($AE497+273)^4))</f>
        <v>68090.280708775666</v>
      </c>
      <c r="AA498" s="35">
        <f>IF(C498&lt;C$13,0,(IF(VLOOKUP(C$7,profiel!$A$3:$F$297,2,FALSE)&gt;4,VLOOKUP($C$7,profiel!$A$3:$F$297,3,FALSE),IF(B$9="flens loodrecht op gevel",(VLOOKUP(C$7,profiel!$A$3:$F$297,6,FALSE)-2*VLOOKUP(C$7,profiel!$A$3:$F$297,4,FALSE))/2,VLOOKUP(C$7,profiel!$A$3:$F$297,4,FALSE))))/1000*Z498*D$36)</f>
        <v>0</v>
      </c>
      <c r="AB498" s="30">
        <f t="shared" si="221"/>
        <v>68090.280708775666</v>
      </c>
      <c r="AC498" s="35">
        <f t="shared" ref="AC498:AC561" si="250">AB498*2*C$14/1000*$D$36</f>
        <v>13618.056141755134</v>
      </c>
      <c r="AD498" s="32">
        <f t="shared" ref="AD498:AD561" si="251">IF($C$14&gt;30,MAX((H498+J498+M498+O498+R498+T498+W498+Y498)/(AF497*D$37*C$8),0),MAX((H498+J498+M498+O498+R498+T498+AA498+AC498)/(AF497*D$37*C$8),0))</f>
        <v>0.91574721674072213</v>
      </c>
      <c r="AE498" s="32">
        <f t="shared" si="225"/>
        <v>457.50910361582271</v>
      </c>
      <c r="AF498" s="204">
        <f t="shared" si="226"/>
        <v>637.50748039863413</v>
      </c>
    </row>
    <row r="499" spans="1:32" ht="12" customHeight="1" x14ac:dyDescent="0.15">
      <c r="A499" s="199">
        <f t="shared" si="227"/>
        <v>457.50910361582271</v>
      </c>
      <c r="B499" s="38">
        <f t="shared" si="228"/>
        <v>2250</v>
      </c>
      <c r="C499" s="200">
        <f t="shared" si="222"/>
        <v>37.5</v>
      </c>
      <c r="D499" s="36">
        <f t="shared" si="223"/>
        <v>875.10544097987599</v>
      </c>
      <c r="E499" s="36">
        <f t="shared" si="224"/>
        <v>679.9972140912347</v>
      </c>
      <c r="F499" s="37">
        <f t="shared" si="229"/>
        <v>0.20193405929832448</v>
      </c>
      <c r="G499" s="42">
        <f t="shared" si="230"/>
        <v>3730.0356002291401</v>
      </c>
      <c r="H499" s="43">
        <f t="shared" si="231"/>
        <v>3730.0356002291401</v>
      </c>
      <c r="I499" s="42">
        <f t="shared" si="232"/>
        <v>0</v>
      </c>
      <c r="J499" s="44">
        <f t="shared" si="233"/>
        <v>0</v>
      </c>
      <c r="K499" s="216">
        <f t="shared" si="234"/>
        <v>0.19183735633340826</v>
      </c>
      <c r="L499" s="42">
        <f t="shared" si="235"/>
        <v>3742.504730793426</v>
      </c>
      <c r="M499" s="43">
        <f t="shared" si="236"/>
        <v>3555.3794942537547</v>
      </c>
      <c r="N499" s="42">
        <f t="shared" si="237"/>
        <v>0</v>
      </c>
      <c r="O499" s="44">
        <f t="shared" si="238"/>
        <v>0</v>
      </c>
      <c r="P499" s="37">
        <f t="shared" si="239"/>
        <v>0.20193405929832448</v>
      </c>
      <c r="Q499" s="42">
        <f t="shared" si="240"/>
        <v>3730.0356002291401</v>
      </c>
      <c r="R499" s="43">
        <f t="shared" si="241"/>
        <v>3730.0356002291401</v>
      </c>
      <c r="S499" s="42">
        <f t="shared" si="242"/>
        <v>0</v>
      </c>
      <c r="T499" s="44">
        <f t="shared" si="243"/>
        <v>0</v>
      </c>
      <c r="U499" s="37">
        <f t="shared" si="244"/>
        <v>0</v>
      </c>
      <c r="V499" s="42" t="e">
        <f t="shared" si="245"/>
        <v>#DIV/0!</v>
      </c>
      <c r="W499" s="43" t="e">
        <f t="shared" si="246"/>
        <v>#DIV/0!</v>
      </c>
      <c r="X499" s="42">
        <f t="shared" si="247"/>
        <v>0</v>
      </c>
      <c r="Y499" s="44">
        <f t="shared" si="248"/>
        <v>0</v>
      </c>
      <c r="Z499" s="42">
        <f t="shared" si="249"/>
        <v>68098.90944363008</v>
      </c>
      <c r="AA499" s="44">
        <f>IF(C499&lt;C$13,0,(IF(VLOOKUP(C$7,profiel!$A$3:$F$297,2,FALSE)&gt;4,VLOOKUP($C$7,profiel!$A$3:$F$297,3,FALSE),IF(B$9="flens loodrecht op gevel",(VLOOKUP(C$7,profiel!$A$3:$F$297,6,FALSE)-2*VLOOKUP(C$7,profiel!$A$3:$F$297,4,FALSE))/2,VLOOKUP(C$7,profiel!$A$3:$F$297,4,FALSE))))/1000*Z499*D$36)</f>
        <v>0</v>
      </c>
      <c r="AB499" s="42">
        <f t="shared" ref="AB499:AB562" si="252">$D$35*($D499-$AE498)+$D$33*$D$32*$D$34*(($D499+273)^4-($AE498+273)^4)</f>
        <v>68098.90944363008</v>
      </c>
      <c r="AC499" s="44">
        <f t="shared" si="250"/>
        <v>13619.781888726015</v>
      </c>
      <c r="AD499" s="41">
        <f t="shared" si="251"/>
        <v>0.91446553627426375</v>
      </c>
      <c r="AE499" s="41">
        <f t="shared" si="225"/>
        <v>458.42356915209695</v>
      </c>
      <c r="AF499" s="201">
        <f t="shared" si="226"/>
        <v>638.07618388909441</v>
      </c>
    </row>
    <row r="500" spans="1:32" ht="12" customHeight="1" x14ac:dyDescent="0.15">
      <c r="A500" s="202">
        <f t="shared" si="227"/>
        <v>458.42356915209695</v>
      </c>
      <c r="B500" s="54">
        <f t="shared" si="228"/>
        <v>2255</v>
      </c>
      <c r="C500" s="133">
        <f t="shared" si="222"/>
        <v>37.583333333333336</v>
      </c>
      <c r="D500" s="30">
        <f t="shared" si="223"/>
        <v>875.43692694751155</v>
      </c>
      <c r="E500" s="30">
        <f t="shared" si="224"/>
        <v>679.99728740033629</v>
      </c>
      <c r="F500" s="31">
        <f t="shared" si="229"/>
        <v>0.20175407984247673</v>
      </c>
      <c r="G500" s="30">
        <f t="shared" si="230"/>
        <v>3725.198649791927</v>
      </c>
      <c r="H500" s="34">
        <f t="shared" si="231"/>
        <v>3725.1986497919274</v>
      </c>
      <c r="I500" s="33">
        <f t="shared" si="232"/>
        <v>0</v>
      </c>
      <c r="J500" s="35">
        <f t="shared" si="233"/>
        <v>0</v>
      </c>
      <c r="K500" s="60">
        <f t="shared" si="234"/>
        <v>0.19166637585035287</v>
      </c>
      <c r="L500" s="30">
        <f t="shared" si="235"/>
        <v>3737.6405542573048</v>
      </c>
      <c r="M500" s="34">
        <f t="shared" si="236"/>
        <v>3550.7585265444395</v>
      </c>
      <c r="N500" s="33">
        <f t="shared" si="237"/>
        <v>0</v>
      </c>
      <c r="O500" s="35">
        <f t="shared" si="238"/>
        <v>0</v>
      </c>
      <c r="P500" s="31">
        <f t="shared" si="239"/>
        <v>0.20175407984247673</v>
      </c>
      <c r="Q500" s="30">
        <f t="shared" si="240"/>
        <v>3725.198649791927</v>
      </c>
      <c r="R500" s="34">
        <f t="shared" si="241"/>
        <v>3725.1986497919274</v>
      </c>
      <c r="S500" s="33">
        <f t="shared" si="242"/>
        <v>0</v>
      </c>
      <c r="T500" s="35">
        <f t="shared" si="243"/>
        <v>0</v>
      </c>
      <c r="U500" s="31">
        <f t="shared" si="244"/>
        <v>0</v>
      </c>
      <c r="V500" s="30" t="e">
        <f t="shared" si="245"/>
        <v>#DIV/0!</v>
      </c>
      <c r="W500" s="34" t="e">
        <f t="shared" si="246"/>
        <v>#DIV/0!</v>
      </c>
      <c r="X500" s="33">
        <f t="shared" si="247"/>
        <v>0</v>
      </c>
      <c r="Y500" s="35">
        <f t="shared" si="248"/>
        <v>0</v>
      </c>
      <c r="Z500" s="30">
        <f t="shared" si="249"/>
        <v>68107.310871221984</v>
      </c>
      <c r="AA500" s="35">
        <f>IF(C500&lt;C$13,0,(IF(VLOOKUP(C$7,profiel!$A$3:$F$297,2,FALSE)&gt;4,VLOOKUP($C$7,profiel!$A$3:$F$297,3,FALSE),IF(B$9="flens loodrecht op gevel",(VLOOKUP(C$7,profiel!$A$3:$F$297,6,FALSE)-2*VLOOKUP(C$7,profiel!$A$3:$F$297,4,FALSE))/2,VLOOKUP(C$7,profiel!$A$3:$F$297,4,FALSE))))/1000*Z500*D$36)</f>
        <v>0</v>
      </c>
      <c r="AB500" s="30">
        <f t="shared" si="252"/>
        <v>68107.310871221984</v>
      </c>
      <c r="AC500" s="35">
        <f t="shared" si="250"/>
        <v>13621.462174244398</v>
      </c>
      <c r="AD500" s="32">
        <f t="shared" si="251"/>
        <v>0.91318265404007293</v>
      </c>
      <c r="AE500" s="32">
        <f t="shared" si="225"/>
        <v>459.33675180613704</v>
      </c>
      <c r="AF500" s="204">
        <f t="shared" si="226"/>
        <v>638.64636453768242</v>
      </c>
    </row>
    <row r="501" spans="1:32" ht="12" customHeight="1" x14ac:dyDescent="0.15">
      <c r="A501" s="199">
        <f t="shared" si="227"/>
        <v>459.33675180613704</v>
      </c>
      <c r="B501" s="38">
        <f t="shared" si="228"/>
        <v>2260</v>
      </c>
      <c r="C501" s="200">
        <f t="shared" si="222"/>
        <v>37.666666666666664</v>
      </c>
      <c r="D501" s="36">
        <f t="shared" si="223"/>
        <v>875.76768115744937</v>
      </c>
      <c r="E501" s="36">
        <f t="shared" si="224"/>
        <v>679.99735878036381</v>
      </c>
      <c r="F501" s="37">
        <f t="shared" si="229"/>
        <v>0.20157395469264813</v>
      </c>
      <c r="G501" s="42">
        <f t="shared" si="230"/>
        <v>3720.3646625523293</v>
      </c>
      <c r="H501" s="43">
        <f t="shared" si="231"/>
        <v>3720.3646625523293</v>
      </c>
      <c r="I501" s="42">
        <f t="shared" si="232"/>
        <v>0</v>
      </c>
      <c r="J501" s="44">
        <f t="shared" si="233"/>
        <v>0</v>
      </c>
      <c r="K501" s="216">
        <f t="shared" si="234"/>
        <v>0.19149525695801572</v>
      </c>
      <c r="L501" s="42">
        <f t="shared" si="235"/>
        <v>3732.7793754377963</v>
      </c>
      <c r="M501" s="43">
        <f t="shared" si="236"/>
        <v>3546.1404066659065</v>
      </c>
      <c r="N501" s="42">
        <f t="shared" si="237"/>
        <v>0</v>
      </c>
      <c r="O501" s="44">
        <f t="shared" si="238"/>
        <v>0</v>
      </c>
      <c r="P501" s="37">
        <f t="shared" si="239"/>
        <v>0.20157395469264813</v>
      </c>
      <c r="Q501" s="42">
        <f t="shared" si="240"/>
        <v>3720.3646625523293</v>
      </c>
      <c r="R501" s="43">
        <f t="shared" si="241"/>
        <v>3720.3646625523293</v>
      </c>
      <c r="S501" s="42">
        <f t="shared" si="242"/>
        <v>0</v>
      </c>
      <c r="T501" s="44">
        <f t="shared" si="243"/>
        <v>0</v>
      </c>
      <c r="U501" s="37">
        <f t="shared" si="244"/>
        <v>0</v>
      </c>
      <c r="V501" s="42" t="e">
        <f t="shared" si="245"/>
        <v>#DIV/0!</v>
      </c>
      <c r="W501" s="43" t="e">
        <f t="shared" si="246"/>
        <v>#DIV/0!</v>
      </c>
      <c r="X501" s="42">
        <f t="shared" si="247"/>
        <v>0</v>
      </c>
      <c r="Y501" s="44">
        <f t="shared" si="248"/>
        <v>0</v>
      </c>
      <c r="Z501" s="42">
        <f t="shared" si="249"/>
        <v>68115.485901832129</v>
      </c>
      <c r="AA501" s="44">
        <f>IF(C501&lt;C$13,0,(IF(VLOOKUP(C$7,profiel!$A$3:$F$297,2,FALSE)&gt;4,VLOOKUP($C$7,profiel!$A$3:$F$297,3,FALSE),IF(B$9="flens loodrecht op gevel",(VLOOKUP(C$7,profiel!$A$3:$F$297,6,FALSE)-2*VLOOKUP(C$7,profiel!$A$3:$F$297,4,FALSE))/2,VLOOKUP(C$7,profiel!$A$3:$F$297,4,FALSE))))/1000*Z501*D$36)</f>
        <v>0</v>
      </c>
      <c r="AB501" s="42">
        <f t="shared" si="252"/>
        <v>68115.485901832129</v>
      </c>
      <c r="AC501" s="44">
        <f t="shared" si="250"/>
        <v>13623.097180366425</v>
      </c>
      <c r="AD501" s="41">
        <f t="shared" si="251"/>
        <v>0.91189859473063795</v>
      </c>
      <c r="AE501" s="41">
        <f t="shared" si="225"/>
        <v>460.24865040086769</v>
      </c>
      <c r="AF501" s="201">
        <f t="shared" si="226"/>
        <v>639.21802214565287</v>
      </c>
    </row>
    <row r="502" spans="1:32" ht="12" customHeight="1" x14ac:dyDescent="0.15">
      <c r="A502" s="202">
        <f t="shared" si="227"/>
        <v>460.24865040086769</v>
      </c>
      <c r="B502" s="54">
        <f t="shared" si="228"/>
        <v>2265</v>
      </c>
      <c r="C502" s="133">
        <f t="shared" si="222"/>
        <v>37.75</v>
      </c>
      <c r="D502" s="30">
        <f t="shared" si="223"/>
        <v>876.09770683329521</v>
      </c>
      <c r="E502" s="30">
        <f t="shared" si="224"/>
        <v>679.99742828207923</v>
      </c>
      <c r="F502" s="31">
        <f t="shared" si="229"/>
        <v>0.20139368555007614</v>
      </c>
      <c r="G502" s="30">
        <f t="shared" si="230"/>
        <v>3715.5336895727992</v>
      </c>
      <c r="H502" s="34">
        <f t="shared" si="231"/>
        <v>3715.5336895727992</v>
      </c>
      <c r="I502" s="33">
        <f t="shared" si="232"/>
        <v>0</v>
      </c>
      <c r="J502" s="35">
        <f t="shared" si="233"/>
        <v>0</v>
      </c>
      <c r="K502" s="60">
        <f t="shared" si="234"/>
        <v>0.19132400127257235</v>
      </c>
      <c r="L502" s="30">
        <f t="shared" si="235"/>
        <v>3727.9212456091641</v>
      </c>
      <c r="M502" s="34">
        <f t="shared" si="236"/>
        <v>3541.5251833287061</v>
      </c>
      <c r="N502" s="33">
        <f t="shared" si="237"/>
        <v>0</v>
      </c>
      <c r="O502" s="35">
        <f t="shared" si="238"/>
        <v>0</v>
      </c>
      <c r="P502" s="31">
        <f t="shared" si="239"/>
        <v>0.20139368555007614</v>
      </c>
      <c r="Q502" s="30">
        <f t="shared" si="240"/>
        <v>3715.5336895727992</v>
      </c>
      <c r="R502" s="34">
        <f t="shared" si="241"/>
        <v>3715.5336895727992</v>
      </c>
      <c r="S502" s="33">
        <f t="shared" si="242"/>
        <v>0</v>
      </c>
      <c r="T502" s="35">
        <f t="shared" si="243"/>
        <v>0</v>
      </c>
      <c r="U502" s="31">
        <f t="shared" si="244"/>
        <v>0</v>
      </c>
      <c r="V502" s="30" t="e">
        <f t="shared" si="245"/>
        <v>#DIV/0!</v>
      </c>
      <c r="W502" s="34" t="e">
        <f t="shared" si="246"/>
        <v>#DIV/0!</v>
      </c>
      <c r="X502" s="33">
        <f t="shared" si="247"/>
        <v>0</v>
      </c>
      <c r="Y502" s="35">
        <f t="shared" si="248"/>
        <v>0</v>
      </c>
      <c r="Z502" s="30">
        <f t="shared" si="249"/>
        <v>68123.435444746065</v>
      </c>
      <c r="AA502" s="35">
        <f>IF(C502&lt;C$13,0,(IF(VLOOKUP(C$7,profiel!$A$3:$F$297,2,FALSE)&gt;4,VLOOKUP($C$7,profiel!$A$3:$F$297,3,FALSE),IF(B$9="flens loodrecht op gevel",(VLOOKUP(C$7,profiel!$A$3:$F$297,6,FALSE)-2*VLOOKUP(C$7,profiel!$A$3:$F$297,4,FALSE))/2,VLOOKUP(C$7,profiel!$A$3:$F$297,4,FALSE))))/1000*Z502*D$36)</f>
        <v>0</v>
      </c>
      <c r="AB502" s="30">
        <f t="shared" si="252"/>
        <v>68123.435444746065</v>
      </c>
      <c r="AC502" s="35">
        <f t="shared" si="250"/>
        <v>13624.687088949213</v>
      </c>
      <c r="AD502" s="32">
        <f t="shared" si="251"/>
        <v>0.9106133829974401</v>
      </c>
      <c r="AE502" s="32">
        <f t="shared" si="225"/>
        <v>461.15926378386513</v>
      </c>
      <c r="AF502" s="204">
        <f t="shared" si="226"/>
        <v>639.79115644613069</v>
      </c>
    </row>
    <row r="503" spans="1:32" ht="12" customHeight="1" x14ac:dyDescent="0.15">
      <c r="A503" s="199">
        <f t="shared" si="227"/>
        <v>461.15926378386513</v>
      </c>
      <c r="B503" s="38">
        <f t="shared" si="228"/>
        <v>2270</v>
      </c>
      <c r="C503" s="200">
        <f t="shared" si="222"/>
        <v>37.833333333333336</v>
      </c>
      <c r="D503" s="36">
        <f t="shared" si="223"/>
        <v>876.42700717740081</v>
      </c>
      <c r="E503" s="36">
        <f t="shared" si="224"/>
        <v>679.99749595490925</v>
      </c>
      <c r="F503" s="37">
        <f t="shared" si="229"/>
        <v>0.20121327413312323</v>
      </c>
      <c r="G503" s="42">
        <f t="shared" si="230"/>
        <v>3710.7057813813858</v>
      </c>
      <c r="H503" s="43">
        <f t="shared" si="231"/>
        <v>3710.7057813813863</v>
      </c>
      <c r="I503" s="42">
        <f t="shared" si="232"/>
        <v>0</v>
      </c>
      <c r="J503" s="44">
        <f t="shared" si="233"/>
        <v>0</v>
      </c>
      <c r="K503" s="216">
        <f t="shared" si="234"/>
        <v>0.19115261042646708</v>
      </c>
      <c r="L503" s="42">
        <f t="shared" si="235"/>
        <v>3723.066215510019</v>
      </c>
      <c r="M503" s="43">
        <f t="shared" si="236"/>
        <v>3536.9129047345182</v>
      </c>
      <c r="N503" s="42">
        <f t="shared" si="237"/>
        <v>0</v>
      </c>
      <c r="O503" s="44">
        <f t="shared" si="238"/>
        <v>0</v>
      </c>
      <c r="P503" s="37">
        <f t="shared" si="239"/>
        <v>0.20121327413312323</v>
      </c>
      <c r="Q503" s="42">
        <f t="shared" si="240"/>
        <v>3710.7057813813858</v>
      </c>
      <c r="R503" s="43">
        <f t="shared" si="241"/>
        <v>3710.7057813813863</v>
      </c>
      <c r="S503" s="42">
        <f t="shared" si="242"/>
        <v>0</v>
      </c>
      <c r="T503" s="44">
        <f t="shared" si="243"/>
        <v>0</v>
      </c>
      <c r="U503" s="37">
        <f t="shared" si="244"/>
        <v>0</v>
      </c>
      <c r="V503" s="42" t="e">
        <f t="shared" si="245"/>
        <v>#DIV/0!</v>
      </c>
      <c r="W503" s="43" t="e">
        <f t="shared" si="246"/>
        <v>#DIV/0!</v>
      </c>
      <c r="X503" s="42">
        <f t="shared" si="247"/>
        <v>0</v>
      </c>
      <c r="Y503" s="44">
        <f t="shared" si="248"/>
        <v>0</v>
      </c>
      <c r="Z503" s="42">
        <f t="shared" si="249"/>
        <v>68131.160408245487</v>
      </c>
      <c r="AA503" s="44">
        <f>IF(C503&lt;C$13,0,(IF(VLOOKUP(C$7,profiel!$A$3:$F$297,2,FALSE)&gt;4,VLOOKUP($C$7,profiel!$A$3:$F$297,3,FALSE),IF(B$9="flens loodrecht op gevel",(VLOOKUP(C$7,profiel!$A$3:$F$297,6,FALSE)-2*VLOOKUP(C$7,profiel!$A$3:$F$297,4,FALSE))/2,VLOOKUP(C$7,profiel!$A$3:$F$297,4,FALSE))))/1000*Z503*D$36)</f>
        <v>0</v>
      </c>
      <c r="AB503" s="42">
        <f t="shared" si="252"/>
        <v>68131.160408245487</v>
      </c>
      <c r="AC503" s="44">
        <f t="shared" si="250"/>
        <v>13626.232081649097</v>
      </c>
      <c r="AD503" s="41">
        <f t="shared" si="251"/>
        <v>0.90932704344938642</v>
      </c>
      <c r="AE503" s="41">
        <f t="shared" si="225"/>
        <v>462.06859082731449</v>
      </c>
      <c r="AF503" s="201">
        <f t="shared" si="226"/>
        <v>640.36576710460577</v>
      </c>
    </row>
    <row r="504" spans="1:32" ht="12" customHeight="1" x14ac:dyDescent="0.15">
      <c r="A504" s="202">
        <f t="shared" si="227"/>
        <v>462.06859082731449</v>
      </c>
      <c r="B504" s="54">
        <f t="shared" si="228"/>
        <v>2275</v>
      </c>
      <c r="C504" s="133">
        <f t="shared" si="222"/>
        <v>37.916666666666664</v>
      </c>
      <c r="D504" s="30">
        <f t="shared" si="223"/>
        <v>876.75558537104962</v>
      </c>
      <c r="E504" s="30">
        <f t="shared" si="224"/>
        <v>679.99756184697935</v>
      </c>
      <c r="F504" s="31">
        <f t="shared" si="229"/>
        <v>0.20103272217690868</v>
      </c>
      <c r="G504" s="30">
        <f t="shared" si="230"/>
        <v>3705.8809879766059</v>
      </c>
      <c r="H504" s="34">
        <f t="shared" si="231"/>
        <v>3705.8809879766063</v>
      </c>
      <c r="I504" s="33">
        <f t="shared" si="232"/>
        <v>0</v>
      </c>
      <c r="J504" s="35">
        <f t="shared" si="233"/>
        <v>0</v>
      </c>
      <c r="K504" s="60">
        <f t="shared" si="234"/>
        <v>0.19098108606806324</v>
      </c>
      <c r="L504" s="30">
        <f t="shared" si="235"/>
        <v>3718.2143353481638</v>
      </c>
      <c r="M504" s="34">
        <f t="shared" si="236"/>
        <v>3532.3036185807559</v>
      </c>
      <c r="N504" s="33">
        <f t="shared" si="237"/>
        <v>0</v>
      </c>
      <c r="O504" s="35">
        <f t="shared" si="238"/>
        <v>0</v>
      </c>
      <c r="P504" s="31">
        <f t="shared" si="239"/>
        <v>0.20103272217690868</v>
      </c>
      <c r="Q504" s="30">
        <f t="shared" si="240"/>
        <v>3705.8809879766059</v>
      </c>
      <c r="R504" s="34">
        <f t="shared" si="241"/>
        <v>3705.8809879766063</v>
      </c>
      <c r="S504" s="33">
        <f t="shared" si="242"/>
        <v>0</v>
      </c>
      <c r="T504" s="35">
        <f t="shared" si="243"/>
        <v>0</v>
      </c>
      <c r="U504" s="31">
        <f t="shared" si="244"/>
        <v>0</v>
      </c>
      <c r="V504" s="30" t="e">
        <f t="shared" si="245"/>
        <v>#DIV/0!</v>
      </c>
      <c r="W504" s="34" t="e">
        <f t="shared" si="246"/>
        <v>#DIV/0!</v>
      </c>
      <c r="X504" s="33">
        <f t="shared" si="247"/>
        <v>0</v>
      </c>
      <c r="Y504" s="35">
        <f t="shared" si="248"/>
        <v>0</v>
      </c>
      <c r="Z504" s="30">
        <f t="shared" si="249"/>
        <v>68138.661699598859</v>
      </c>
      <c r="AA504" s="35">
        <f>IF(C504&lt;C$13,0,(IF(VLOOKUP(C$7,profiel!$A$3:$F$297,2,FALSE)&gt;4,VLOOKUP($C$7,profiel!$A$3:$F$297,3,FALSE),IF(B$9="flens loodrecht op gevel",(VLOOKUP(C$7,profiel!$A$3:$F$297,6,FALSE)-2*VLOOKUP(C$7,profiel!$A$3:$F$297,4,FALSE))/2,VLOOKUP(C$7,profiel!$A$3:$F$297,4,FALSE))))/1000*Z504*D$36)</f>
        <v>0</v>
      </c>
      <c r="AB504" s="30">
        <f t="shared" si="252"/>
        <v>68138.661699598859</v>
      </c>
      <c r="AC504" s="35">
        <f t="shared" si="250"/>
        <v>13627.732339919774</v>
      </c>
      <c r="AD504" s="32">
        <f t="shared" si="251"/>
        <v>0.90803960065150335</v>
      </c>
      <c r="AE504" s="32">
        <f t="shared" si="225"/>
        <v>462.97663042796597</v>
      </c>
      <c r="AF504" s="204">
        <f t="shared" si="226"/>
        <v>640.9418537194299</v>
      </c>
    </row>
    <row r="505" spans="1:32" ht="12" customHeight="1" x14ac:dyDescent="0.15">
      <c r="A505" s="199">
        <f t="shared" si="227"/>
        <v>462.97663042796597</v>
      </c>
      <c r="B505" s="38">
        <f t="shared" si="228"/>
        <v>2280</v>
      </c>
      <c r="C505" s="200">
        <f t="shared" si="222"/>
        <v>38</v>
      </c>
      <c r="D505" s="36">
        <f t="shared" si="223"/>
        <v>877.08344457464113</v>
      </c>
      <c r="E505" s="36">
        <f t="shared" si="224"/>
        <v>679.99762600514907</v>
      </c>
      <c r="F505" s="37">
        <f t="shared" si="229"/>
        <v>0.20085203143294228</v>
      </c>
      <c r="G505" s="42">
        <f t="shared" si="230"/>
        <v>3701.059358830722</v>
      </c>
      <c r="H505" s="43">
        <f t="shared" si="231"/>
        <v>3701.059358830722</v>
      </c>
      <c r="I505" s="42">
        <f t="shared" si="232"/>
        <v>0</v>
      </c>
      <c r="J505" s="44">
        <f t="shared" si="233"/>
        <v>0</v>
      </c>
      <c r="K505" s="216">
        <f t="shared" si="234"/>
        <v>0.19080942986129515</v>
      </c>
      <c r="L505" s="42">
        <f t="shared" si="235"/>
        <v>3713.365654803858</v>
      </c>
      <c r="M505" s="43">
        <f t="shared" si="236"/>
        <v>3527.6973720636652</v>
      </c>
      <c r="N505" s="42">
        <f t="shared" si="237"/>
        <v>0</v>
      </c>
      <c r="O505" s="44">
        <f t="shared" si="238"/>
        <v>0</v>
      </c>
      <c r="P505" s="37">
        <f t="shared" si="239"/>
        <v>0.20085203143294228</v>
      </c>
      <c r="Q505" s="42">
        <f t="shared" si="240"/>
        <v>3701.059358830722</v>
      </c>
      <c r="R505" s="43">
        <f t="shared" si="241"/>
        <v>3701.059358830722</v>
      </c>
      <c r="S505" s="42">
        <f t="shared" si="242"/>
        <v>0</v>
      </c>
      <c r="T505" s="44">
        <f t="shared" si="243"/>
        <v>0</v>
      </c>
      <c r="U505" s="37">
        <f t="shared" si="244"/>
        <v>0</v>
      </c>
      <c r="V505" s="42" t="e">
        <f t="shared" si="245"/>
        <v>#DIV/0!</v>
      </c>
      <c r="W505" s="43" t="e">
        <f t="shared" si="246"/>
        <v>#DIV/0!</v>
      </c>
      <c r="X505" s="42">
        <f t="shared" si="247"/>
        <v>0</v>
      </c>
      <c r="Y505" s="44">
        <f t="shared" si="248"/>
        <v>0</v>
      </c>
      <c r="Z505" s="42">
        <f t="shared" si="249"/>
        <v>68145.940225052065</v>
      </c>
      <c r="AA505" s="44">
        <f>IF(C505&lt;C$13,0,(IF(VLOOKUP(C$7,profiel!$A$3:$F$297,2,FALSE)&gt;4,VLOOKUP($C$7,profiel!$A$3:$F$297,3,FALSE),IF(B$9="flens loodrecht op gevel",(VLOOKUP(C$7,profiel!$A$3:$F$297,6,FALSE)-2*VLOOKUP(C$7,profiel!$A$3:$F$297,4,FALSE))/2,VLOOKUP(C$7,profiel!$A$3:$F$297,4,FALSE))))/1000*Z505*D$36)</f>
        <v>0</v>
      </c>
      <c r="AB505" s="42">
        <f t="shared" si="252"/>
        <v>68145.940225052065</v>
      </c>
      <c r="AC505" s="44">
        <f t="shared" si="250"/>
        <v>13629.188045010413</v>
      </c>
      <c r="AD505" s="41">
        <f t="shared" si="251"/>
        <v>0.90675107912346653</v>
      </c>
      <c r="AE505" s="41">
        <f t="shared" si="225"/>
        <v>463.88338150708944</v>
      </c>
      <c r="AF505" s="201">
        <f t="shared" si="226"/>
        <v>641.51941582231586</v>
      </c>
    </row>
    <row r="506" spans="1:32" ht="12" customHeight="1" x14ac:dyDescent="0.15">
      <c r="A506" s="202">
        <f t="shared" si="227"/>
        <v>463.88338150708944</v>
      </c>
      <c r="B506" s="54">
        <f t="shared" si="228"/>
        <v>2285</v>
      </c>
      <c r="C506" s="133">
        <f t="shared" si="222"/>
        <v>38.083333333333336</v>
      </c>
      <c r="D506" s="30">
        <f t="shared" si="223"/>
        <v>877.41058792787373</v>
      </c>
      <c r="E506" s="30">
        <f t="shared" si="224"/>
        <v>679.99768847504458</v>
      </c>
      <c r="F506" s="31">
        <f t="shared" si="229"/>
        <v>0.20067120366875896</v>
      </c>
      <c r="G506" s="30">
        <f t="shared" si="230"/>
        <v>3696.2409428932078</v>
      </c>
      <c r="H506" s="34">
        <f t="shared" si="231"/>
        <v>3696.2409428932078</v>
      </c>
      <c r="I506" s="33">
        <f t="shared" si="232"/>
        <v>0</v>
      </c>
      <c r="J506" s="35">
        <f t="shared" si="233"/>
        <v>0</v>
      </c>
      <c r="K506" s="60">
        <f t="shared" si="234"/>
        <v>0.190637643485321</v>
      </c>
      <c r="L506" s="30">
        <f t="shared" si="235"/>
        <v>3708.5202230332729</v>
      </c>
      <c r="M506" s="34">
        <f t="shared" si="236"/>
        <v>3523.0942118816092</v>
      </c>
      <c r="N506" s="33">
        <f t="shared" si="237"/>
        <v>0</v>
      </c>
      <c r="O506" s="35">
        <f t="shared" si="238"/>
        <v>0</v>
      </c>
      <c r="P506" s="31">
        <f t="shared" si="239"/>
        <v>0.20067120366875896</v>
      </c>
      <c r="Q506" s="30">
        <f t="shared" si="240"/>
        <v>3696.2409428932078</v>
      </c>
      <c r="R506" s="34">
        <f t="shared" si="241"/>
        <v>3696.2409428932078</v>
      </c>
      <c r="S506" s="33">
        <f t="shared" si="242"/>
        <v>0</v>
      </c>
      <c r="T506" s="35">
        <f t="shared" si="243"/>
        <v>0</v>
      </c>
      <c r="U506" s="31">
        <f t="shared" si="244"/>
        <v>0</v>
      </c>
      <c r="V506" s="30" t="e">
        <f t="shared" si="245"/>
        <v>#DIV/0!</v>
      </c>
      <c r="W506" s="34" t="e">
        <f t="shared" si="246"/>
        <v>#DIV/0!</v>
      </c>
      <c r="X506" s="33">
        <f t="shared" si="247"/>
        <v>0</v>
      </c>
      <c r="Y506" s="35">
        <f t="shared" si="248"/>
        <v>0</v>
      </c>
      <c r="Z506" s="30">
        <f t="shared" si="249"/>
        <v>68152.996889818911</v>
      </c>
      <c r="AA506" s="35">
        <f>IF(C506&lt;C$13,0,(IF(VLOOKUP(C$7,profiel!$A$3:$F$297,2,FALSE)&gt;4,VLOOKUP($C$7,profiel!$A$3:$F$297,3,FALSE),IF(B$9="flens loodrecht op gevel",(VLOOKUP(C$7,profiel!$A$3:$F$297,6,FALSE)-2*VLOOKUP(C$7,profiel!$A$3:$F$297,4,FALSE))/2,VLOOKUP(C$7,profiel!$A$3:$F$297,4,FALSE))))/1000*Z506*D$36)</f>
        <v>0</v>
      </c>
      <c r="AB506" s="30">
        <f t="shared" si="252"/>
        <v>68152.996889818911</v>
      </c>
      <c r="AC506" s="35">
        <f t="shared" si="250"/>
        <v>13630.599377963783</v>
      </c>
      <c r="AD506" s="32">
        <f t="shared" si="251"/>
        <v>0.905461503338163</v>
      </c>
      <c r="AE506" s="32">
        <f t="shared" si="225"/>
        <v>464.78884301042763</v>
      </c>
      <c r="AF506" s="204">
        <f t="shared" si="226"/>
        <v>642.09845287883843</v>
      </c>
    </row>
    <row r="507" spans="1:32" ht="12" customHeight="1" x14ac:dyDescent="0.15">
      <c r="A507" s="199">
        <f t="shared" si="227"/>
        <v>464.78884301042763</v>
      </c>
      <c r="B507" s="38">
        <f t="shared" si="228"/>
        <v>2290</v>
      </c>
      <c r="C507" s="200">
        <f t="shared" si="222"/>
        <v>38.166666666666664</v>
      </c>
      <c r="D507" s="36">
        <f t="shared" si="223"/>
        <v>877.73701854992487</v>
      </c>
      <c r="E507" s="36">
        <f t="shared" si="224"/>
        <v>679.99774930109163</v>
      </c>
      <c r="F507" s="37">
        <f t="shared" si="229"/>
        <v>0.20049024066755525</v>
      </c>
      <c r="G507" s="42">
        <f t="shared" si="230"/>
        <v>3691.4257885947609</v>
      </c>
      <c r="H507" s="43">
        <f t="shared" si="231"/>
        <v>3691.4257885947609</v>
      </c>
      <c r="I507" s="42">
        <f t="shared" si="232"/>
        <v>0</v>
      </c>
      <c r="J507" s="44">
        <f t="shared" si="233"/>
        <v>0</v>
      </c>
      <c r="K507" s="216">
        <f t="shared" si="234"/>
        <v>0.19046572863417749</v>
      </c>
      <c r="L507" s="42">
        <f t="shared" si="235"/>
        <v>3703.6780886724941</v>
      </c>
      <c r="M507" s="43">
        <f t="shared" si="236"/>
        <v>3518.4941842388698</v>
      </c>
      <c r="N507" s="42">
        <f t="shared" si="237"/>
        <v>0</v>
      </c>
      <c r="O507" s="44">
        <f t="shared" si="238"/>
        <v>0</v>
      </c>
      <c r="P507" s="37">
        <f t="shared" si="239"/>
        <v>0.20049024066755525</v>
      </c>
      <c r="Q507" s="42">
        <f t="shared" si="240"/>
        <v>3691.4257885947609</v>
      </c>
      <c r="R507" s="43">
        <f t="shared" si="241"/>
        <v>3691.4257885947609</v>
      </c>
      <c r="S507" s="42">
        <f t="shared" si="242"/>
        <v>0</v>
      </c>
      <c r="T507" s="44">
        <f t="shared" si="243"/>
        <v>0</v>
      </c>
      <c r="U507" s="37">
        <f t="shared" si="244"/>
        <v>0</v>
      </c>
      <c r="V507" s="42" t="e">
        <f t="shared" si="245"/>
        <v>#DIV/0!</v>
      </c>
      <c r="W507" s="43" t="e">
        <f t="shared" si="246"/>
        <v>#DIV/0!</v>
      </c>
      <c r="X507" s="42">
        <f t="shared" si="247"/>
        <v>0</v>
      </c>
      <c r="Y507" s="44">
        <f t="shared" si="248"/>
        <v>0</v>
      </c>
      <c r="Z507" s="42">
        <f t="shared" si="249"/>
        <v>68159.832598071531</v>
      </c>
      <c r="AA507" s="44">
        <f>IF(C507&lt;C$13,0,(IF(VLOOKUP(C$7,profiel!$A$3:$F$297,2,FALSE)&gt;4,VLOOKUP($C$7,profiel!$A$3:$F$297,3,FALSE),IF(B$9="flens loodrecht op gevel",(VLOOKUP(C$7,profiel!$A$3:$F$297,6,FALSE)-2*VLOOKUP(C$7,profiel!$A$3:$F$297,4,FALSE))/2,VLOOKUP(C$7,profiel!$A$3:$F$297,4,FALSE))))/1000*Z507*D$36)</f>
        <v>0</v>
      </c>
      <c r="AB507" s="42">
        <f t="shared" si="252"/>
        <v>68159.832598071531</v>
      </c>
      <c r="AC507" s="44">
        <f t="shared" si="250"/>
        <v>13631.966519614307</v>
      </c>
      <c r="AD507" s="41">
        <f t="shared" si="251"/>
        <v>0.90417089772031978</v>
      </c>
      <c r="AE507" s="41">
        <f t="shared" si="225"/>
        <v>465.69301390814792</v>
      </c>
      <c r="AF507" s="201">
        <f t="shared" si="226"/>
        <v>642.67896428893596</v>
      </c>
    </row>
    <row r="508" spans="1:32" ht="12" customHeight="1" x14ac:dyDescent="0.15">
      <c r="A508" s="202">
        <f t="shared" si="227"/>
        <v>465.69301390814792</v>
      </c>
      <c r="B508" s="54">
        <f t="shared" si="228"/>
        <v>2295</v>
      </c>
      <c r="C508" s="133">
        <f t="shared" si="222"/>
        <v>38.25</v>
      </c>
      <c r="D508" s="30">
        <f t="shared" si="223"/>
        <v>878.06273953962932</v>
      </c>
      <c r="E508" s="30">
        <f t="shared" si="224"/>
        <v>679.99780852654681</v>
      </c>
      <c r="F508" s="31">
        <f t="shared" si="229"/>
        <v>0.20030914422782742</v>
      </c>
      <c r="G508" s="30">
        <f t="shared" si="230"/>
        <v>3686.6139438509299</v>
      </c>
      <c r="H508" s="34">
        <f t="shared" si="231"/>
        <v>3686.6139438509299</v>
      </c>
      <c r="I508" s="33">
        <f t="shared" si="232"/>
        <v>0</v>
      </c>
      <c r="J508" s="35">
        <f t="shared" si="233"/>
        <v>0</v>
      </c>
      <c r="K508" s="60">
        <f t="shared" si="234"/>
        <v>0.19029368701643604</v>
      </c>
      <c r="L508" s="30">
        <f t="shared" si="235"/>
        <v>3698.8392998411277</v>
      </c>
      <c r="M508" s="34">
        <f t="shared" si="236"/>
        <v>3513.8973348490713</v>
      </c>
      <c r="N508" s="33">
        <f t="shared" si="237"/>
        <v>0</v>
      </c>
      <c r="O508" s="35">
        <f t="shared" si="238"/>
        <v>0</v>
      </c>
      <c r="P508" s="31">
        <f t="shared" si="239"/>
        <v>0.20030914422782742</v>
      </c>
      <c r="Q508" s="30">
        <f t="shared" si="240"/>
        <v>3686.6139438509299</v>
      </c>
      <c r="R508" s="34">
        <f t="shared" si="241"/>
        <v>3686.6139438509299</v>
      </c>
      <c r="S508" s="33">
        <f t="shared" si="242"/>
        <v>0</v>
      </c>
      <c r="T508" s="35">
        <f t="shared" si="243"/>
        <v>0</v>
      </c>
      <c r="U508" s="31">
        <f t="shared" si="244"/>
        <v>0</v>
      </c>
      <c r="V508" s="30" t="e">
        <f t="shared" si="245"/>
        <v>#DIV/0!</v>
      </c>
      <c r="W508" s="34" t="e">
        <f t="shared" si="246"/>
        <v>#DIV/0!</v>
      </c>
      <c r="X508" s="33">
        <f t="shared" si="247"/>
        <v>0</v>
      </c>
      <c r="Y508" s="35">
        <f t="shared" si="248"/>
        <v>0</v>
      </c>
      <c r="Z508" s="30">
        <f t="shared" si="249"/>
        <v>68166.448252930248</v>
      </c>
      <c r="AA508" s="35">
        <f>IF(C508&lt;C$13,0,(IF(VLOOKUP(C$7,profiel!$A$3:$F$297,2,FALSE)&gt;4,VLOOKUP($C$7,profiel!$A$3:$F$297,3,FALSE),IF(B$9="flens loodrecht op gevel",(VLOOKUP(C$7,profiel!$A$3:$F$297,6,FALSE)-2*VLOOKUP(C$7,profiel!$A$3:$F$297,4,FALSE))/2,VLOOKUP(C$7,profiel!$A$3:$F$297,4,FALSE))))/1000*Z508*D$36)</f>
        <v>0</v>
      </c>
      <c r="AB508" s="30">
        <f t="shared" si="252"/>
        <v>68166.448252930248</v>
      </c>
      <c r="AC508" s="35">
        <f t="shared" si="250"/>
        <v>13633.28965058605</v>
      </c>
      <c r="AD508" s="32">
        <f t="shared" si="251"/>
        <v>0.90287928664510286</v>
      </c>
      <c r="AE508" s="32">
        <f t="shared" si="225"/>
        <v>466.59589319479301</v>
      </c>
      <c r="AF508" s="204">
        <f t="shared" si="226"/>
        <v>643.26094938741574</v>
      </c>
    </row>
    <row r="509" spans="1:32" ht="12" customHeight="1" x14ac:dyDescent="0.15">
      <c r="A509" s="199">
        <f t="shared" si="227"/>
        <v>466.59589319479301</v>
      </c>
      <c r="B509" s="38">
        <f t="shared" si="228"/>
        <v>2300</v>
      </c>
      <c r="C509" s="200">
        <f t="shared" si="222"/>
        <v>38.333333333333336</v>
      </c>
      <c r="D509" s="36">
        <f t="shared" si="223"/>
        <v>878.38775397565621</v>
      </c>
      <c r="E509" s="36">
        <f t="shared" si="224"/>
        <v>679.99786619352858</v>
      </c>
      <c r="F509" s="37">
        <f t="shared" si="229"/>
        <v>0.20012791616301043</v>
      </c>
      <c r="G509" s="42">
        <f t="shared" si="230"/>
        <v>3681.8054560653627</v>
      </c>
      <c r="H509" s="43">
        <f t="shared" si="231"/>
        <v>3681.8054560653627</v>
      </c>
      <c r="I509" s="42">
        <f t="shared" si="232"/>
        <v>0</v>
      </c>
      <c r="J509" s="44">
        <f t="shared" si="233"/>
        <v>0</v>
      </c>
      <c r="K509" s="216">
        <f t="shared" si="234"/>
        <v>0.19012152035485991</v>
      </c>
      <c r="L509" s="42">
        <f t="shared" si="235"/>
        <v>3694.0039041455339</v>
      </c>
      <c r="M509" s="43">
        <f t="shared" si="236"/>
        <v>3509.3037089382574</v>
      </c>
      <c r="N509" s="42">
        <f t="shared" si="237"/>
        <v>0</v>
      </c>
      <c r="O509" s="44">
        <f t="shared" si="238"/>
        <v>0</v>
      </c>
      <c r="P509" s="37">
        <f t="shared" si="239"/>
        <v>0.20012791616301043</v>
      </c>
      <c r="Q509" s="42">
        <f t="shared" si="240"/>
        <v>3681.8054560653627</v>
      </c>
      <c r="R509" s="43">
        <f t="shared" si="241"/>
        <v>3681.8054560653627</v>
      </c>
      <c r="S509" s="42">
        <f t="shared" si="242"/>
        <v>0</v>
      </c>
      <c r="T509" s="44">
        <f t="shared" si="243"/>
        <v>0</v>
      </c>
      <c r="U509" s="37">
        <f t="shared" si="244"/>
        <v>0</v>
      </c>
      <c r="V509" s="42" t="e">
        <f t="shared" si="245"/>
        <v>#DIV/0!</v>
      </c>
      <c r="W509" s="43" t="e">
        <f t="shared" si="246"/>
        <v>#DIV/0!</v>
      </c>
      <c r="X509" s="42">
        <f t="shared" si="247"/>
        <v>0</v>
      </c>
      <c r="Y509" s="44">
        <f t="shared" si="248"/>
        <v>0</v>
      </c>
      <c r="Z509" s="42">
        <f t="shared" si="249"/>
        <v>68172.844756453851</v>
      </c>
      <c r="AA509" s="44">
        <f>IF(C509&lt;C$13,0,(IF(VLOOKUP(C$7,profiel!$A$3:$F$297,2,FALSE)&gt;4,VLOOKUP($C$7,profiel!$A$3:$F$297,3,FALSE),IF(B$9="flens loodrecht op gevel",(VLOOKUP(C$7,profiel!$A$3:$F$297,6,FALSE)-2*VLOOKUP(C$7,profiel!$A$3:$F$297,4,FALSE))/2,VLOOKUP(C$7,profiel!$A$3:$F$297,4,FALSE))))/1000*Z509*D$36)</f>
        <v>0</v>
      </c>
      <c r="AB509" s="42">
        <f t="shared" si="252"/>
        <v>68172.844756453851</v>
      </c>
      <c r="AC509" s="44">
        <f t="shared" si="250"/>
        <v>13634.56895129077</v>
      </c>
      <c r="AD509" s="41">
        <f t="shared" si="251"/>
        <v>0.90158669443668527</v>
      </c>
      <c r="AE509" s="41">
        <f t="shared" si="225"/>
        <v>467.49747988922968</v>
      </c>
      <c r="AF509" s="201">
        <f t="shared" si="226"/>
        <v>643.84440744445851</v>
      </c>
    </row>
    <row r="510" spans="1:32" ht="12" customHeight="1" x14ac:dyDescent="0.15">
      <c r="A510" s="202">
        <f t="shared" si="227"/>
        <v>467.49747988922968</v>
      </c>
      <c r="B510" s="54">
        <f t="shared" si="228"/>
        <v>2305</v>
      </c>
      <c r="C510" s="133">
        <f t="shared" si="222"/>
        <v>38.416666666666664</v>
      </c>
      <c r="D510" s="30">
        <f t="shared" si="223"/>
        <v>878.71206491668272</v>
      </c>
      <c r="E510" s="30">
        <f t="shared" si="224"/>
        <v>679.99792234304698</v>
      </c>
      <c r="F510" s="31">
        <f t="shared" si="229"/>
        <v>0.19994655830111957</v>
      </c>
      <c r="G510" s="30">
        <f t="shared" si="230"/>
        <v>3677.0003721341482</v>
      </c>
      <c r="H510" s="34">
        <f t="shared" si="231"/>
        <v>3677.0003721341482</v>
      </c>
      <c r="I510" s="33">
        <f t="shared" si="232"/>
        <v>0</v>
      </c>
      <c r="J510" s="35">
        <f t="shared" si="233"/>
        <v>0</v>
      </c>
      <c r="K510" s="60">
        <f t="shared" si="234"/>
        <v>0.18994923038606359</v>
      </c>
      <c r="L510" s="30">
        <f t="shared" si="235"/>
        <v>3689.1719486831744</v>
      </c>
      <c r="M510" s="34">
        <f t="shared" si="236"/>
        <v>3504.7133512490154</v>
      </c>
      <c r="N510" s="33">
        <f t="shared" si="237"/>
        <v>0</v>
      </c>
      <c r="O510" s="35">
        <f t="shared" si="238"/>
        <v>0</v>
      </c>
      <c r="P510" s="31">
        <f t="shared" si="239"/>
        <v>0.19994655830111957</v>
      </c>
      <c r="Q510" s="30">
        <f t="shared" si="240"/>
        <v>3677.0003721341482</v>
      </c>
      <c r="R510" s="34">
        <f t="shared" si="241"/>
        <v>3677.0003721341482</v>
      </c>
      <c r="S510" s="33">
        <f t="shared" si="242"/>
        <v>0</v>
      </c>
      <c r="T510" s="35">
        <f t="shared" si="243"/>
        <v>0</v>
      </c>
      <c r="U510" s="31">
        <f t="shared" si="244"/>
        <v>0</v>
      </c>
      <c r="V510" s="30" t="e">
        <f t="shared" si="245"/>
        <v>#DIV/0!</v>
      </c>
      <c r="W510" s="34" t="e">
        <f t="shared" si="246"/>
        <v>#DIV/0!</v>
      </c>
      <c r="X510" s="33">
        <f t="shared" si="247"/>
        <v>0</v>
      </c>
      <c r="Y510" s="35">
        <f t="shared" si="248"/>
        <v>0</v>
      </c>
      <c r="Z510" s="30">
        <f t="shared" si="249"/>
        <v>68179.023009629018</v>
      </c>
      <c r="AA510" s="35">
        <f>IF(C510&lt;C$13,0,(IF(VLOOKUP(C$7,profiel!$A$3:$F$297,2,FALSE)&gt;4,VLOOKUP($C$7,profiel!$A$3:$F$297,3,FALSE),IF(B$9="flens loodrecht op gevel",(VLOOKUP(C$7,profiel!$A$3:$F$297,6,FALSE)-2*VLOOKUP(C$7,profiel!$A$3:$F$297,4,FALSE))/2,VLOOKUP(C$7,profiel!$A$3:$F$297,4,FALSE))))/1000*Z510*D$36)</f>
        <v>0</v>
      </c>
      <c r="AB510" s="30">
        <f t="shared" si="252"/>
        <v>68179.023009629018</v>
      </c>
      <c r="AC510" s="35">
        <f t="shared" si="250"/>
        <v>13635.804601925802</v>
      </c>
      <c r="AD510" s="32">
        <f t="shared" si="251"/>
        <v>0.9002931453669436</v>
      </c>
      <c r="AE510" s="32">
        <f t="shared" si="225"/>
        <v>468.39777303459664</v>
      </c>
      <c r="AF510" s="204">
        <f t="shared" si="226"/>
        <v>644.42933766612589</v>
      </c>
    </row>
    <row r="511" spans="1:32" ht="12" customHeight="1" x14ac:dyDescent="0.15">
      <c r="A511" s="199">
        <f t="shared" si="227"/>
        <v>468.39777303459664</v>
      </c>
      <c r="B511" s="38">
        <f t="shared" si="228"/>
        <v>2310</v>
      </c>
      <c r="C511" s="200">
        <f t="shared" si="222"/>
        <v>38.5</v>
      </c>
      <c r="D511" s="36">
        <f t="shared" si="223"/>
        <v>879.03567540156791</v>
      </c>
      <c r="E511" s="36">
        <f t="shared" si="224"/>
        <v>679.99797701503269</v>
      </c>
      <c r="F511" s="37">
        <f t="shared" si="229"/>
        <v>0.19976507248439332</v>
      </c>
      <c r="G511" s="42">
        <f t="shared" si="230"/>
        <v>3672.1987384483068</v>
      </c>
      <c r="H511" s="43">
        <f t="shared" si="231"/>
        <v>3672.1987384483073</v>
      </c>
      <c r="I511" s="42">
        <f t="shared" si="232"/>
        <v>0</v>
      </c>
      <c r="J511" s="44">
        <f t="shared" si="233"/>
        <v>0</v>
      </c>
      <c r="K511" s="216">
        <f t="shared" si="234"/>
        <v>0.18977681886017364</v>
      </c>
      <c r="L511" s="42">
        <f t="shared" si="235"/>
        <v>3684.3434800450668</v>
      </c>
      <c r="M511" s="43">
        <f t="shared" si="236"/>
        <v>3500.1263060428137</v>
      </c>
      <c r="N511" s="42">
        <f t="shared" si="237"/>
        <v>0</v>
      </c>
      <c r="O511" s="44">
        <f t="shared" si="238"/>
        <v>0</v>
      </c>
      <c r="P511" s="37">
        <f t="shared" si="239"/>
        <v>0.19976507248439332</v>
      </c>
      <c r="Q511" s="42">
        <f t="shared" si="240"/>
        <v>3672.1987384483068</v>
      </c>
      <c r="R511" s="43">
        <f t="shared" si="241"/>
        <v>3672.1987384483073</v>
      </c>
      <c r="S511" s="42">
        <f t="shared" si="242"/>
        <v>0</v>
      </c>
      <c r="T511" s="44">
        <f t="shared" si="243"/>
        <v>0</v>
      </c>
      <c r="U511" s="37">
        <f t="shared" si="244"/>
        <v>0</v>
      </c>
      <c r="V511" s="42" t="e">
        <f t="shared" si="245"/>
        <v>#DIV/0!</v>
      </c>
      <c r="W511" s="43" t="e">
        <f t="shared" si="246"/>
        <v>#DIV/0!</v>
      </c>
      <c r="X511" s="42">
        <f t="shared" si="247"/>
        <v>0</v>
      </c>
      <c r="Y511" s="44">
        <f t="shared" si="248"/>
        <v>0</v>
      </c>
      <c r="Z511" s="42">
        <f t="shared" si="249"/>
        <v>68184.983912360651</v>
      </c>
      <c r="AA511" s="44">
        <f>IF(C511&lt;C$13,0,(IF(VLOOKUP(C$7,profiel!$A$3:$F$297,2,FALSE)&gt;4,VLOOKUP($C$7,profiel!$A$3:$F$297,3,FALSE),IF(B$9="flens loodrecht op gevel",(VLOOKUP(C$7,profiel!$A$3:$F$297,6,FALSE)-2*VLOOKUP(C$7,profiel!$A$3:$F$297,4,FALSE))/2,VLOOKUP(C$7,profiel!$A$3:$F$297,4,FALSE))))/1000*Z511*D$36)</f>
        <v>0</v>
      </c>
      <c r="AB511" s="42">
        <f t="shared" si="252"/>
        <v>68184.983912360651</v>
      </c>
      <c r="AC511" s="44">
        <f t="shared" si="250"/>
        <v>13636.996782472128</v>
      </c>
      <c r="AD511" s="41">
        <f t="shared" si="251"/>
        <v>0.89899866365397152</v>
      </c>
      <c r="AE511" s="41">
        <f t="shared" si="225"/>
        <v>469.29677169825061</v>
      </c>
      <c r="AF511" s="201">
        <f t="shared" si="226"/>
        <v>645.01573919486896</v>
      </c>
    </row>
    <row r="512" spans="1:32" ht="12" customHeight="1" x14ac:dyDescent="0.15">
      <c r="A512" s="202">
        <f t="shared" si="227"/>
        <v>469.29677169825061</v>
      </c>
      <c r="B512" s="54">
        <f t="shared" si="228"/>
        <v>2315</v>
      </c>
      <c r="C512" s="133">
        <f t="shared" si="222"/>
        <v>38.583333333333336</v>
      </c>
      <c r="D512" s="30">
        <f t="shared" si="223"/>
        <v>879.35858844952281</v>
      </c>
      <c r="E512" s="30">
        <f t="shared" si="224"/>
        <v>679.99803024836626</v>
      </c>
      <c r="F512" s="31">
        <f t="shared" si="229"/>
        <v>0.1995834605689375</v>
      </c>
      <c r="G512" s="30">
        <f t="shared" si="230"/>
        <v>3667.4006008983624</v>
      </c>
      <c r="H512" s="34">
        <f t="shared" si="231"/>
        <v>3667.4006008983629</v>
      </c>
      <c r="I512" s="33">
        <f t="shared" si="232"/>
        <v>0</v>
      </c>
      <c r="J512" s="35">
        <f t="shared" si="233"/>
        <v>0</v>
      </c>
      <c r="K512" s="60">
        <f t="shared" si="234"/>
        <v>0.18960428754049063</v>
      </c>
      <c r="L512" s="30">
        <f t="shared" si="235"/>
        <v>3679.518544320355</v>
      </c>
      <c r="M512" s="34">
        <f t="shared" si="236"/>
        <v>3495.5426171043373</v>
      </c>
      <c r="N512" s="33">
        <f t="shared" si="237"/>
        <v>0</v>
      </c>
      <c r="O512" s="35">
        <f t="shared" si="238"/>
        <v>0</v>
      </c>
      <c r="P512" s="31">
        <f t="shared" si="239"/>
        <v>0.1995834605689375</v>
      </c>
      <c r="Q512" s="30">
        <f t="shared" si="240"/>
        <v>3667.4006008983624</v>
      </c>
      <c r="R512" s="34">
        <f t="shared" si="241"/>
        <v>3667.4006008983629</v>
      </c>
      <c r="S512" s="33">
        <f t="shared" si="242"/>
        <v>0</v>
      </c>
      <c r="T512" s="35">
        <f t="shared" si="243"/>
        <v>0</v>
      </c>
      <c r="U512" s="31">
        <f t="shared" si="244"/>
        <v>0</v>
      </c>
      <c r="V512" s="30" t="e">
        <f t="shared" si="245"/>
        <v>#DIV/0!</v>
      </c>
      <c r="W512" s="34" t="e">
        <f t="shared" si="246"/>
        <v>#DIV/0!</v>
      </c>
      <c r="X512" s="33">
        <f t="shared" si="247"/>
        <v>0</v>
      </c>
      <c r="Y512" s="35">
        <f t="shared" si="248"/>
        <v>0</v>
      </c>
      <c r="Z512" s="30">
        <f t="shared" si="249"/>
        <v>68190.728363460774</v>
      </c>
      <c r="AA512" s="35">
        <f>IF(C512&lt;C$13,0,(IF(VLOOKUP(C$7,profiel!$A$3:$F$297,2,FALSE)&gt;4,VLOOKUP($C$7,profiel!$A$3:$F$297,3,FALSE),IF(B$9="flens loodrecht op gevel",(VLOOKUP(C$7,profiel!$A$3:$F$297,6,FALSE)-2*VLOOKUP(C$7,profiel!$A$3:$F$297,4,FALSE))/2,VLOOKUP(C$7,profiel!$A$3:$F$297,4,FALSE))))/1000*Z512*D$36)</f>
        <v>0</v>
      </c>
      <c r="AB512" s="30">
        <f t="shared" si="252"/>
        <v>68190.728363460774</v>
      </c>
      <c r="AC512" s="35">
        <f t="shared" si="250"/>
        <v>13638.145672692153</v>
      </c>
      <c r="AD512" s="32">
        <f t="shared" si="251"/>
        <v>0.89770327346081924</v>
      </c>
      <c r="AE512" s="32">
        <f t="shared" si="225"/>
        <v>470.19447497171143</v>
      </c>
      <c r="AF512" s="204">
        <f t="shared" si="226"/>
        <v>645.60361111003783</v>
      </c>
    </row>
    <row r="513" spans="1:32" ht="12" customHeight="1" x14ac:dyDescent="0.15">
      <c r="A513" s="199">
        <f t="shared" si="227"/>
        <v>470.19447497171143</v>
      </c>
      <c r="B513" s="38">
        <f t="shared" si="228"/>
        <v>2320</v>
      </c>
      <c r="C513" s="200">
        <f t="shared" si="222"/>
        <v>38.666666666666664</v>
      </c>
      <c r="D513" s="36">
        <f t="shared" si="223"/>
        <v>879.68080706027968</v>
      </c>
      <c r="E513" s="36">
        <f t="shared" si="224"/>
        <v>679.99808208090451</v>
      </c>
      <c r="F513" s="37">
        <f t="shared" si="229"/>
        <v>0.19940172442437201</v>
      </c>
      <c r="G513" s="42">
        <f t="shared" si="230"/>
        <v>3662.6060048772961</v>
      </c>
      <c r="H513" s="43">
        <f t="shared" si="231"/>
        <v>3662.6060048772961</v>
      </c>
      <c r="I513" s="42">
        <f t="shared" si="232"/>
        <v>0</v>
      </c>
      <c r="J513" s="44">
        <f t="shared" si="233"/>
        <v>0</v>
      </c>
      <c r="K513" s="216">
        <f t="shared" si="234"/>
        <v>0.18943163820315342</v>
      </c>
      <c r="L513" s="42">
        <f t="shared" si="235"/>
        <v>3674.697187099257</v>
      </c>
      <c r="M513" s="43">
        <f t="shared" si="236"/>
        <v>3490.9623277442943</v>
      </c>
      <c r="N513" s="42">
        <f t="shared" si="237"/>
        <v>0</v>
      </c>
      <c r="O513" s="44">
        <f t="shared" si="238"/>
        <v>0</v>
      </c>
      <c r="P513" s="37">
        <f t="shared" si="239"/>
        <v>0.19940172442437201</v>
      </c>
      <c r="Q513" s="42">
        <f t="shared" si="240"/>
        <v>3662.6060048772961</v>
      </c>
      <c r="R513" s="43">
        <f t="shared" si="241"/>
        <v>3662.6060048772961</v>
      </c>
      <c r="S513" s="42">
        <f t="shared" si="242"/>
        <v>0</v>
      </c>
      <c r="T513" s="44">
        <f t="shared" si="243"/>
        <v>0</v>
      </c>
      <c r="U513" s="37">
        <f t="shared" si="244"/>
        <v>0</v>
      </c>
      <c r="V513" s="42" t="e">
        <f t="shared" si="245"/>
        <v>#DIV/0!</v>
      </c>
      <c r="W513" s="43" t="e">
        <f t="shared" si="246"/>
        <v>#DIV/0!</v>
      </c>
      <c r="X513" s="42">
        <f t="shared" si="247"/>
        <v>0</v>
      </c>
      <c r="Y513" s="44">
        <f t="shared" si="248"/>
        <v>0</v>
      </c>
      <c r="Z513" s="42">
        <f t="shared" si="249"/>
        <v>68196.257260638362</v>
      </c>
      <c r="AA513" s="44">
        <f>IF(C513&lt;C$13,0,(IF(VLOOKUP(C$7,profiel!$A$3:$F$297,2,FALSE)&gt;4,VLOOKUP($C$7,profiel!$A$3:$F$297,3,FALSE),IF(B$9="flens loodrecht op gevel",(VLOOKUP(C$7,profiel!$A$3:$F$297,6,FALSE)-2*VLOOKUP(C$7,profiel!$A$3:$F$297,4,FALSE))/2,VLOOKUP(C$7,profiel!$A$3:$F$297,4,FALSE))))/1000*Z513*D$36)</f>
        <v>0</v>
      </c>
      <c r="AB513" s="42">
        <f t="shared" si="252"/>
        <v>68196.257260638362</v>
      </c>
      <c r="AC513" s="44">
        <f t="shared" si="250"/>
        <v>13639.251452127672</v>
      </c>
      <c r="AD513" s="41">
        <f t="shared" si="251"/>
        <v>0.89640699889408004</v>
      </c>
      <c r="AE513" s="41">
        <f t="shared" si="225"/>
        <v>471.09088197060549</v>
      </c>
      <c r="AF513" s="201">
        <f t="shared" si="226"/>
        <v>646.19295242839291</v>
      </c>
    </row>
    <row r="514" spans="1:32" ht="12" customHeight="1" x14ac:dyDescent="0.15">
      <c r="A514" s="202">
        <f t="shared" si="227"/>
        <v>471.09088197060549</v>
      </c>
      <c r="B514" s="54">
        <f t="shared" si="228"/>
        <v>2325</v>
      </c>
      <c r="C514" s="133">
        <f t="shared" si="222"/>
        <v>38.75</v>
      </c>
      <c r="D514" s="30">
        <f t="shared" si="223"/>
        <v>880.00233421425889</v>
      </c>
      <c r="E514" s="30">
        <f t="shared" si="224"/>
        <v>679.99813254950823</v>
      </c>
      <c r="F514" s="31">
        <f t="shared" si="229"/>
        <v>0.19921986593347868</v>
      </c>
      <c r="G514" s="30">
        <f t="shared" si="230"/>
        <v>3657.8149952843582</v>
      </c>
      <c r="H514" s="34">
        <f t="shared" si="231"/>
        <v>3657.8149952843587</v>
      </c>
      <c r="I514" s="33">
        <f t="shared" si="232"/>
        <v>0</v>
      </c>
      <c r="J514" s="35">
        <f t="shared" si="233"/>
        <v>0</v>
      </c>
      <c r="K514" s="60">
        <f t="shared" si="234"/>
        <v>0.18925887263680474</v>
      </c>
      <c r="L514" s="30">
        <f t="shared" si="235"/>
        <v>3669.8794534768576</v>
      </c>
      <c r="M514" s="34">
        <f t="shared" si="236"/>
        <v>3486.3854808030146</v>
      </c>
      <c r="N514" s="33">
        <f t="shared" si="237"/>
        <v>0</v>
      </c>
      <c r="O514" s="35">
        <f t="shared" si="238"/>
        <v>0</v>
      </c>
      <c r="P514" s="31">
        <f t="shared" si="239"/>
        <v>0.19921986593347868</v>
      </c>
      <c r="Q514" s="30">
        <f t="shared" si="240"/>
        <v>3657.8149952843582</v>
      </c>
      <c r="R514" s="34">
        <f t="shared" si="241"/>
        <v>3657.8149952843587</v>
      </c>
      <c r="S514" s="33">
        <f t="shared" si="242"/>
        <v>0</v>
      </c>
      <c r="T514" s="35">
        <f t="shared" si="243"/>
        <v>0</v>
      </c>
      <c r="U514" s="31">
        <f t="shared" si="244"/>
        <v>0</v>
      </c>
      <c r="V514" s="30" t="e">
        <f t="shared" si="245"/>
        <v>#DIV/0!</v>
      </c>
      <c r="W514" s="34" t="e">
        <f t="shared" si="246"/>
        <v>#DIV/0!</v>
      </c>
      <c r="X514" s="33">
        <f t="shared" si="247"/>
        <v>0</v>
      </c>
      <c r="Y514" s="35">
        <f t="shared" si="248"/>
        <v>0</v>
      </c>
      <c r="Z514" s="30">
        <f t="shared" si="249"/>
        <v>68201.571500488411</v>
      </c>
      <c r="AA514" s="35">
        <f>IF(C514&lt;C$13,0,(IF(VLOOKUP(C$7,profiel!$A$3:$F$297,2,FALSE)&gt;4,VLOOKUP($C$7,profiel!$A$3:$F$297,3,FALSE),IF(B$9="flens loodrecht op gevel",(VLOOKUP(C$7,profiel!$A$3:$F$297,6,FALSE)-2*VLOOKUP(C$7,profiel!$A$3:$F$297,4,FALSE))/2,VLOOKUP(C$7,profiel!$A$3:$F$297,4,FALSE))))/1000*Z514*D$36)</f>
        <v>0</v>
      </c>
      <c r="AB514" s="30">
        <f t="shared" si="252"/>
        <v>68201.571500488411</v>
      </c>
      <c r="AC514" s="35">
        <f t="shared" si="250"/>
        <v>13640.314300097685</v>
      </c>
      <c r="AD514" s="32">
        <f t="shared" si="251"/>
        <v>0.89510986400257564</v>
      </c>
      <c r="AE514" s="32">
        <f t="shared" si="225"/>
        <v>471.98599183460806</v>
      </c>
      <c r="AF514" s="204">
        <f t="shared" si="226"/>
        <v>646.78376210461749</v>
      </c>
    </row>
    <row r="515" spans="1:32" ht="12" customHeight="1" x14ac:dyDescent="0.15">
      <c r="A515" s="199">
        <f t="shared" si="227"/>
        <v>471.98599183460806</v>
      </c>
      <c r="B515" s="38">
        <f t="shared" si="228"/>
        <v>2330</v>
      </c>
      <c r="C515" s="200">
        <f t="shared" si="222"/>
        <v>38.833333333333336</v>
      </c>
      <c r="D515" s="36">
        <f t="shared" si="223"/>
        <v>880.32317287273509</v>
      </c>
      <c r="E515" s="36">
        <f t="shared" si="224"/>
        <v>679.99818169006858</v>
      </c>
      <c r="F515" s="37">
        <f t="shared" si="229"/>
        <v>0.19903788699185121</v>
      </c>
      <c r="G515" s="42">
        <f t="shared" si="230"/>
        <v>3653.0276165280147</v>
      </c>
      <c r="H515" s="43">
        <f t="shared" si="231"/>
        <v>3653.0276165280152</v>
      </c>
      <c r="I515" s="42">
        <f t="shared" si="232"/>
        <v>0</v>
      </c>
      <c r="J515" s="44">
        <f t="shared" si="233"/>
        <v>0</v>
      </c>
      <c r="K515" s="216">
        <f t="shared" si="234"/>
        <v>0.18908599264225864</v>
      </c>
      <c r="L515" s="42">
        <f t="shared" si="235"/>
        <v>3665.0653880560349</v>
      </c>
      <c r="M515" s="43">
        <f t="shared" si="236"/>
        <v>3481.812118653233</v>
      </c>
      <c r="N515" s="42">
        <f t="shared" si="237"/>
        <v>0</v>
      </c>
      <c r="O515" s="44">
        <f t="shared" si="238"/>
        <v>0</v>
      </c>
      <c r="P515" s="37">
        <f t="shared" si="239"/>
        <v>0.19903788699185121</v>
      </c>
      <c r="Q515" s="42">
        <f t="shared" si="240"/>
        <v>3653.0276165280147</v>
      </c>
      <c r="R515" s="43">
        <f t="shared" si="241"/>
        <v>3653.0276165280152</v>
      </c>
      <c r="S515" s="42">
        <f t="shared" si="242"/>
        <v>0</v>
      </c>
      <c r="T515" s="44">
        <f t="shared" si="243"/>
        <v>0</v>
      </c>
      <c r="U515" s="37">
        <f t="shared" si="244"/>
        <v>0</v>
      </c>
      <c r="V515" s="42" t="e">
        <f t="shared" si="245"/>
        <v>#DIV/0!</v>
      </c>
      <c r="W515" s="43" t="e">
        <f t="shared" si="246"/>
        <v>#DIV/0!</v>
      </c>
      <c r="X515" s="42">
        <f t="shared" si="247"/>
        <v>0</v>
      </c>
      <c r="Y515" s="44">
        <f t="shared" si="248"/>
        <v>0</v>
      </c>
      <c r="Z515" s="42">
        <f t="shared" si="249"/>
        <v>68206.671978481143</v>
      </c>
      <c r="AA515" s="44">
        <f>IF(C515&lt;C$13,0,(IF(VLOOKUP(C$7,profiel!$A$3:$F$297,2,FALSE)&gt;4,VLOOKUP($C$7,profiel!$A$3:$F$297,3,FALSE),IF(B$9="flens loodrecht op gevel",(VLOOKUP(C$7,profiel!$A$3:$F$297,6,FALSE)-2*VLOOKUP(C$7,profiel!$A$3:$F$297,4,FALSE))/2,VLOOKUP(C$7,profiel!$A$3:$F$297,4,FALSE))))/1000*Z515*D$36)</f>
        <v>0</v>
      </c>
      <c r="AB515" s="42">
        <f t="shared" si="252"/>
        <v>68206.671978481143</v>
      </c>
      <c r="AC515" s="44">
        <f t="shared" si="250"/>
        <v>13641.334395696229</v>
      </c>
      <c r="AD515" s="41">
        <f t="shared" si="251"/>
        <v>0.89381189277596107</v>
      </c>
      <c r="AE515" s="41">
        <f t="shared" si="225"/>
        <v>472.879803727384</v>
      </c>
      <c r="AF515" s="201">
        <f t="shared" si="226"/>
        <v>647.37603903183071</v>
      </c>
    </row>
    <row r="516" spans="1:32" ht="12" customHeight="1" x14ac:dyDescent="0.15">
      <c r="A516" s="202">
        <f t="shared" si="227"/>
        <v>472.879803727384</v>
      </c>
      <c r="B516" s="54">
        <f t="shared" si="228"/>
        <v>2335</v>
      </c>
      <c r="C516" s="133">
        <f t="shared" si="222"/>
        <v>38.916666666666664</v>
      </c>
      <c r="D516" s="30">
        <f t="shared" si="223"/>
        <v>880.64332597800001</v>
      </c>
      <c r="E516" s="30">
        <f t="shared" si="224"/>
        <v>679.99822953753187</v>
      </c>
      <c r="F516" s="31">
        <f t="shared" si="229"/>
        <v>0.19885578950754693</v>
      </c>
      <c r="G516" s="30">
        <f t="shared" si="230"/>
        <v>3648.2439125301535</v>
      </c>
      <c r="H516" s="34">
        <f t="shared" si="231"/>
        <v>3648.2439125301539</v>
      </c>
      <c r="I516" s="33">
        <f t="shared" si="232"/>
        <v>0</v>
      </c>
      <c r="J516" s="35">
        <f t="shared" si="233"/>
        <v>0</v>
      </c>
      <c r="K516" s="60">
        <f t="shared" si="234"/>
        <v>0.1889130000321696</v>
      </c>
      <c r="L516" s="30">
        <f t="shared" si="235"/>
        <v>3660.2550349516823</v>
      </c>
      <c r="M516" s="34">
        <f t="shared" si="236"/>
        <v>3477.2422832040984</v>
      </c>
      <c r="N516" s="33">
        <f t="shared" si="237"/>
        <v>0</v>
      </c>
      <c r="O516" s="35">
        <f t="shared" si="238"/>
        <v>0</v>
      </c>
      <c r="P516" s="31">
        <f t="shared" si="239"/>
        <v>0.19885578950754693</v>
      </c>
      <c r="Q516" s="30">
        <f t="shared" si="240"/>
        <v>3648.2439125301535</v>
      </c>
      <c r="R516" s="34">
        <f t="shared" si="241"/>
        <v>3648.2439125301539</v>
      </c>
      <c r="S516" s="33">
        <f t="shared" si="242"/>
        <v>0</v>
      </c>
      <c r="T516" s="35">
        <f t="shared" si="243"/>
        <v>0</v>
      </c>
      <c r="U516" s="31">
        <f t="shared" si="244"/>
        <v>0</v>
      </c>
      <c r="V516" s="30" t="e">
        <f t="shared" si="245"/>
        <v>#DIV/0!</v>
      </c>
      <c r="W516" s="34" t="e">
        <f t="shared" si="246"/>
        <v>#DIV/0!</v>
      </c>
      <c r="X516" s="33">
        <f t="shared" si="247"/>
        <v>0</v>
      </c>
      <c r="Y516" s="35">
        <f t="shared" si="248"/>
        <v>0</v>
      </c>
      <c r="Z516" s="30">
        <f t="shared" si="249"/>
        <v>68211.559588951262</v>
      </c>
      <c r="AA516" s="35">
        <f>IF(C516&lt;C$13,0,(IF(VLOOKUP(C$7,profiel!$A$3:$F$297,2,FALSE)&gt;4,VLOOKUP($C$7,profiel!$A$3:$F$297,3,FALSE),IF(B$9="flens loodrecht op gevel",(VLOOKUP(C$7,profiel!$A$3:$F$297,6,FALSE)-2*VLOOKUP(C$7,profiel!$A$3:$F$297,4,FALSE))/2,VLOOKUP(C$7,profiel!$A$3:$F$297,4,FALSE))))/1000*Z516*D$36)</f>
        <v>0</v>
      </c>
      <c r="AB516" s="30">
        <f t="shared" si="252"/>
        <v>68211.559588951262</v>
      </c>
      <c r="AC516" s="35">
        <f t="shared" si="250"/>
        <v>13642.311917790252</v>
      </c>
      <c r="AD516" s="32">
        <f t="shared" si="251"/>
        <v>0.89251310914348259</v>
      </c>
      <c r="AE516" s="32">
        <f t="shared" si="225"/>
        <v>473.77231683652747</v>
      </c>
      <c r="AF516" s="204">
        <f t="shared" si="226"/>
        <v>647.969782042102</v>
      </c>
    </row>
    <row r="517" spans="1:32" ht="12" customHeight="1" x14ac:dyDescent="0.15">
      <c r="A517" s="199">
        <f t="shared" si="227"/>
        <v>473.77231683652747</v>
      </c>
      <c r="B517" s="38">
        <f t="shared" si="228"/>
        <v>2340</v>
      </c>
      <c r="C517" s="200">
        <f t="shared" si="222"/>
        <v>39</v>
      </c>
      <c r="D517" s="36">
        <f t="shared" si="223"/>
        <v>880.96279645352467</v>
      </c>
      <c r="E517" s="36">
        <f t="shared" si="224"/>
        <v>679.99827612592492</v>
      </c>
      <c r="F517" s="37">
        <f t="shared" si="229"/>
        <v>0.19867357540074093</v>
      </c>
      <c r="G517" s="42">
        <f t="shared" si="230"/>
        <v>3643.4639267290195</v>
      </c>
      <c r="H517" s="43">
        <f t="shared" si="231"/>
        <v>3643.4639267290195</v>
      </c>
      <c r="I517" s="42">
        <f t="shared" si="232"/>
        <v>0</v>
      </c>
      <c r="J517" s="44">
        <f t="shared" si="233"/>
        <v>0</v>
      </c>
      <c r="K517" s="216">
        <f t="shared" si="234"/>
        <v>0.18873989663070387</v>
      </c>
      <c r="L517" s="42">
        <f t="shared" si="235"/>
        <v>3655.4484377935942</v>
      </c>
      <c r="M517" s="43">
        <f t="shared" si="236"/>
        <v>3472.6760159039145</v>
      </c>
      <c r="N517" s="42">
        <f t="shared" si="237"/>
        <v>0</v>
      </c>
      <c r="O517" s="44">
        <f t="shared" si="238"/>
        <v>0</v>
      </c>
      <c r="P517" s="37">
        <f t="shared" si="239"/>
        <v>0.19867357540074093</v>
      </c>
      <c r="Q517" s="42">
        <f t="shared" si="240"/>
        <v>3643.4639267290195</v>
      </c>
      <c r="R517" s="43">
        <f t="shared" si="241"/>
        <v>3643.4639267290195</v>
      </c>
      <c r="S517" s="42">
        <f t="shared" si="242"/>
        <v>0</v>
      </c>
      <c r="T517" s="44">
        <f t="shared" si="243"/>
        <v>0</v>
      </c>
      <c r="U517" s="37">
        <f t="shared" si="244"/>
        <v>0</v>
      </c>
      <c r="V517" s="42" t="e">
        <f t="shared" si="245"/>
        <v>#DIV/0!</v>
      </c>
      <c r="W517" s="43" t="e">
        <f t="shared" si="246"/>
        <v>#DIV/0!</v>
      </c>
      <c r="X517" s="42">
        <f t="shared" si="247"/>
        <v>0</v>
      </c>
      <c r="Y517" s="44">
        <f t="shared" si="248"/>
        <v>0</v>
      </c>
      <c r="Z517" s="42">
        <f t="shared" si="249"/>
        <v>68216.235225086537</v>
      </c>
      <c r="AA517" s="44">
        <f>IF(C517&lt;C$13,0,(IF(VLOOKUP(C$7,profiel!$A$3:$F$297,2,FALSE)&gt;4,VLOOKUP($C$7,profiel!$A$3:$F$297,3,FALSE),IF(B$9="flens loodrecht op gevel",(VLOOKUP(C$7,profiel!$A$3:$F$297,6,FALSE)-2*VLOOKUP(C$7,profiel!$A$3:$F$297,4,FALSE))/2,VLOOKUP(C$7,profiel!$A$3:$F$297,4,FALSE))))/1000*Z517*D$36)</f>
        <v>0</v>
      </c>
      <c r="AB517" s="42">
        <f t="shared" si="252"/>
        <v>68216.235225086537</v>
      </c>
      <c r="AC517" s="44">
        <f t="shared" si="250"/>
        <v>13643.247045017308</v>
      </c>
      <c r="AD517" s="41">
        <f t="shared" si="251"/>
        <v>0.89121353697260441</v>
      </c>
      <c r="AE517" s="41">
        <f t="shared" si="225"/>
        <v>474.66353037350007</v>
      </c>
      <c r="AF517" s="201">
        <f t="shared" si="226"/>
        <v>648.56498990696718</v>
      </c>
    </row>
    <row r="518" spans="1:32" ht="12" customHeight="1" x14ac:dyDescent="0.15">
      <c r="A518" s="202">
        <f t="shared" si="227"/>
        <v>474.66353037350007</v>
      </c>
      <c r="B518" s="54">
        <f t="shared" si="228"/>
        <v>2345</v>
      </c>
      <c r="C518" s="133">
        <f t="shared" si="222"/>
        <v>39.083333333333336</v>
      </c>
      <c r="D518" s="30">
        <f t="shared" si="223"/>
        <v>881.28158720412</v>
      </c>
      <c r="E518" s="30">
        <f t="shared" si="224"/>
        <v>679.99832148837947</v>
      </c>
      <c r="F518" s="31">
        <f t="shared" si="229"/>
        <v>0.19849124660338113</v>
      </c>
      <c r="G518" s="30">
        <f t="shared" si="230"/>
        <v>3638.6877020824768</v>
      </c>
      <c r="H518" s="34">
        <f t="shared" si="231"/>
        <v>3638.6877020824772</v>
      </c>
      <c r="I518" s="33">
        <f t="shared" si="232"/>
        <v>0</v>
      </c>
      <c r="J518" s="35">
        <f t="shared" si="233"/>
        <v>0</v>
      </c>
      <c r="K518" s="60">
        <f t="shared" si="234"/>
        <v>0.18856668427321208</v>
      </c>
      <c r="L518" s="30">
        <f t="shared" si="235"/>
        <v>3650.645639729757</v>
      </c>
      <c r="M518" s="34">
        <f t="shared" si="236"/>
        <v>3468.1133577432693</v>
      </c>
      <c r="N518" s="33">
        <f t="shared" si="237"/>
        <v>0</v>
      </c>
      <c r="O518" s="35">
        <f t="shared" si="238"/>
        <v>0</v>
      </c>
      <c r="P518" s="31">
        <f t="shared" si="239"/>
        <v>0.19849124660338113</v>
      </c>
      <c r="Q518" s="30">
        <f t="shared" si="240"/>
        <v>3638.6877020824768</v>
      </c>
      <c r="R518" s="34">
        <f t="shared" si="241"/>
        <v>3638.6877020824772</v>
      </c>
      <c r="S518" s="33">
        <f t="shared" si="242"/>
        <v>0</v>
      </c>
      <c r="T518" s="35">
        <f t="shared" si="243"/>
        <v>0</v>
      </c>
      <c r="U518" s="31">
        <f t="shared" si="244"/>
        <v>0</v>
      </c>
      <c r="V518" s="30" t="e">
        <f t="shared" si="245"/>
        <v>#DIV/0!</v>
      </c>
      <c r="W518" s="34" t="e">
        <f t="shared" si="246"/>
        <v>#DIV/0!</v>
      </c>
      <c r="X518" s="33">
        <f t="shared" si="247"/>
        <v>0</v>
      </c>
      <c r="Y518" s="35">
        <f t="shared" si="248"/>
        <v>0</v>
      </c>
      <c r="Z518" s="30">
        <f t="shared" si="249"/>
        <v>68220.699778917027</v>
      </c>
      <c r="AA518" s="35">
        <f>IF(C518&lt;C$13,0,(IF(VLOOKUP(C$7,profiel!$A$3:$F$297,2,FALSE)&gt;4,VLOOKUP($C$7,profiel!$A$3:$F$297,3,FALSE),IF(B$9="flens loodrecht op gevel",(VLOOKUP(C$7,profiel!$A$3:$F$297,6,FALSE)-2*VLOOKUP(C$7,profiel!$A$3:$F$297,4,FALSE))/2,VLOOKUP(C$7,profiel!$A$3:$F$297,4,FALSE))))/1000*Z518*D$36)</f>
        <v>0</v>
      </c>
      <c r="AB518" s="30">
        <f t="shared" si="252"/>
        <v>68220.699778917027</v>
      </c>
      <c r="AC518" s="35">
        <f t="shared" si="250"/>
        <v>13644.139955783405</v>
      </c>
      <c r="AD518" s="32">
        <f t="shared" si="251"/>
        <v>0.88991320006769048</v>
      </c>
      <c r="AE518" s="32">
        <f t="shared" si="225"/>
        <v>475.55344357356773</v>
      </c>
      <c r="AF518" s="204">
        <f t="shared" si="226"/>
        <v>649.161661337944</v>
      </c>
    </row>
    <row r="519" spans="1:32" ht="12" customHeight="1" x14ac:dyDescent="0.15">
      <c r="A519" s="199">
        <f t="shared" si="227"/>
        <v>475.55344357356773</v>
      </c>
      <c r="B519" s="38">
        <f t="shared" si="228"/>
        <v>2350</v>
      </c>
      <c r="C519" s="200">
        <f t="shared" si="222"/>
        <v>39.166666666666664</v>
      </c>
      <c r="D519" s="36">
        <f t="shared" si="223"/>
        <v>881.59970111609471</v>
      </c>
      <c r="E519" s="36">
        <f t="shared" si="224"/>
        <v>679.99836565715498</v>
      </c>
      <c r="F519" s="37">
        <f t="shared" si="229"/>
        <v>0.19830880505884643</v>
      </c>
      <c r="G519" s="42">
        <f t="shared" si="230"/>
        <v>3633.9152810719725</v>
      </c>
      <c r="H519" s="43">
        <f t="shared" si="231"/>
        <v>3633.9152810719725</v>
      </c>
      <c r="I519" s="42">
        <f t="shared" si="232"/>
        <v>0</v>
      </c>
      <c r="J519" s="44">
        <f t="shared" si="233"/>
        <v>0</v>
      </c>
      <c r="K519" s="216">
        <f t="shared" si="234"/>
        <v>0.1883933648059041</v>
      </c>
      <c r="L519" s="42">
        <f t="shared" si="235"/>
        <v>3645.8466834302685</v>
      </c>
      <c r="M519" s="43">
        <f t="shared" si="236"/>
        <v>3463.5543492587549</v>
      </c>
      <c r="N519" s="42">
        <f t="shared" si="237"/>
        <v>0</v>
      </c>
      <c r="O519" s="44">
        <f t="shared" si="238"/>
        <v>0</v>
      </c>
      <c r="P519" s="37">
        <f t="shared" si="239"/>
        <v>0.19830880505884643</v>
      </c>
      <c r="Q519" s="42">
        <f t="shared" si="240"/>
        <v>3633.9152810719725</v>
      </c>
      <c r="R519" s="43">
        <f t="shared" si="241"/>
        <v>3633.9152810719725</v>
      </c>
      <c r="S519" s="42">
        <f t="shared" si="242"/>
        <v>0</v>
      </c>
      <c r="T519" s="44">
        <f t="shared" si="243"/>
        <v>0</v>
      </c>
      <c r="U519" s="37">
        <f t="shared" si="244"/>
        <v>0</v>
      </c>
      <c r="V519" s="42" t="e">
        <f t="shared" si="245"/>
        <v>#DIV/0!</v>
      </c>
      <c r="W519" s="43" t="e">
        <f t="shared" si="246"/>
        <v>#DIV/0!</v>
      </c>
      <c r="X519" s="42">
        <f t="shared" si="247"/>
        <v>0</v>
      </c>
      <c r="Y519" s="44">
        <f t="shared" si="248"/>
        <v>0</v>
      </c>
      <c r="Z519" s="42">
        <f t="shared" si="249"/>
        <v>68224.954141303475</v>
      </c>
      <c r="AA519" s="44">
        <f>IF(C519&lt;C$13,0,(IF(VLOOKUP(C$7,profiel!$A$3:$F$297,2,FALSE)&gt;4,VLOOKUP($C$7,profiel!$A$3:$F$297,3,FALSE),IF(B$9="flens loodrecht op gevel",(VLOOKUP(C$7,profiel!$A$3:$F$297,6,FALSE)-2*VLOOKUP(C$7,profiel!$A$3:$F$297,4,FALSE))/2,VLOOKUP(C$7,profiel!$A$3:$F$297,4,FALSE))))/1000*Z519*D$36)</f>
        <v>0</v>
      </c>
      <c r="AB519" s="42">
        <f t="shared" si="252"/>
        <v>68224.954141303475</v>
      </c>
      <c r="AC519" s="44">
        <f t="shared" si="250"/>
        <v>13644.990828260696</v>
      </c>
      <c r="AD519" s="41">
        <f t="shared" si="251"/>
        <v>0.88861212216876873</v>
      </c>
      <c r="AE519" s="41">
        <f t="shared" si="225"/>
        <v>476.44205569573649</v>
      </c>
      <c r="AF519" s="201">
        <f t="shared" si="226"/>
        <v>649.75979498705021</v>
      </c>
    </row>
    <row r="520" spans="1:32" ht="12" customHeight="1" x14ac:dyDescent="0.15">
      <c r="A520" s="202">
        <f t="shared" si="227"/>
        <v>476.44205569573649</v>
      </c>
      <c r="B520" s="54">
        <f t="shared" si="228"/>
        <v>2355</v>
      </c>
      <c r="C520" s="133">
        <f t="shared" si="222"/>
        <v>39.25</v>
      </c>
      <c r="D520" s="30">
        <f t="shared" si="223"/>
        <v>881.9171410574121</v>
      </c>
      <c r="E520" s="30">
        <f t="shared" si="224"/>
        <v>679.9984086636623</v>
      </c>
      <c r="F520" s="31">
        <f t="shared" si="229"/>
        <v>0.198126252721606</v>
      </c>
      <c r="G520" s="30">
        <f t="shared" si="230"/>
        <v>3629.1467057055906</v>
      </c>
      <c r="H520" s="34">
        <f t="shared" si="231"/>
        <v>3629.1467057055911</v>
      </c>
      <c r="I520" s="33">
        <f t="shared" si="232"/>
        <v>0</v>
      </c>
      <c r="J520" s="35">
        <f t="shared" si="233"/>
        <v>0</v>
      </c>
      <c r="K520" s="60">
        <f t="shared" si="234"/>
        <v>0.1882199400855257</v>
      </c>
      <c r="L520" s="30">
        <f t="shared" si="235"/>
        <v>3641.0516110904073</v>
      </c>
      <c r="M520" s="34">
        <f t="shared" si="236"/>
        <v>3458.999030535887</v>
      </c>
      <c r="N520" s="33">
        <f t="shared" si="237"/>
        <v>0</v>
      </c>
      <c r="O520" s="35">
        <f t="shared" si="238"/>
        <v>0</v>
      </c>
      <c r="P520" s="31">
        <f t="shared" si="239"/>
        <v>0.198126252721606</v>
      </c>
      <c r="Q520" s="30">
        <f t="shared" si="240"/>
        <v>3629.1467057055906</v>
      </c>
      <c r="R520" s="34">
        <f t="shared" si="241"/>
        <v>3629.1467057055911</v>
      </c>
      <c r="S520" s="33">
        <f t="shared" si="242"/>
        <v>0</v>
      </c>
      <c r="T520" s="35">
        <f t="shared" si="243"/>
        <v>0</v>
      </c>
      <c r="U520" s="31">
        <f t="shared" si="244"/>
        <v>0</v>
      </c>
      <c r="V520" s="30" t="e">
        <f t="shared" si="245"/>
        <v>#DIV/0!</v>
      </c>
      <c r="W520" s="34" t="e">
        <f t="shared" si="246"/>
        <v>#DIV/0!</v>
      </c>
      <c r="X520" s="33">
        <f t="shared" si="247"/>
        <v>0</v>
      </c>
      <c r="Y520" s="35">
        <f t="shared" si="248"/>
        <v>0</v>
      </c>
      <c r="Z520" s="30">
        <f t="shared" si="249"/>
        <v>68228.999201926141</v>
      </c>
      <c r="AA520" s="35">
        <f>IF(C520&lt;C$13,0,(IF(VLOOKUP(C$7,profiel!$A$3:$F$297,2,FALSE)&gt;4,VLOOKUP($C$7,profiel!$A$3:$F$297,3,FALSE),IF(B$9="flens loodrecht op gevel",(VLOOKUP(C$7,profiel!$A$3:$F$297,6,FALSE)-2*VLOOKUP(C$7,profiel!$A$3:$F$297,4,FALSE))/2,VLOOKUP(C$7,profiel!$A$3:$F$297,4,FALSE))))/1000*Z520*D$36)</f>
        <v>0</v>
      </c>
      <c r="AB520" s="30">
        <f t="shared" si="252"/>
        <v>68228.999201926141</v>
      </c>
      <c r="AC520" s="35">
        <f t="shared" si="250"/>
        <v>13645.799840385229</v>
      </c>
      <c r="AD520" s="32">
        <f t="shared" si="251"/>
        <v>0.88731032695021639</v>
      </c>
      <c r="AE520" s="32">
        <f t="shared" si="225"/>
        <v>477.32936602268671</v>
      </c>
      <c r="AF520" s="204">
        <f t="shared" si="226"/>
        <v>650.3593894473214</v>
      </c>
    </row>
    <row r="521" spans="1:32" ht="12" customHeight="1" x14ac:dyDescent="0.15">
      <c r="A521" s="199">
        <f t="shared" si="227"/>
        <v>477.32936602268671</v>
      </c>
      <c r="B521" s="38">
        <f t="shared" si="228"/>
        <v>2360</v>
      </c>
      <c r="C521" s="200">
        <f t="shared" si="222"/>
        <v>39.333333333333336</v>
      </c>
      <c r="D521" s="36">
        <f t="shared" si="223"/>
        <v>882.2339098778458</v>
      </c>
      <c r="E521" s="36">
        <f t="shared" si="224"/>
        <v>679.99845053848549</v>
      </c>
      <c r="F521" s="37">
        <f t="shared" si="229"/>
        <v>0.19794359155688121</v>
      </c>
      <c r="G521" s="42">
        <f t="shared" si="230"/>
        <v>3624.3820175210708</v>
      </c>
      <c r="H521" s="43">
        <f t="shared" si="231"/>
        <v>3624.3820175210708</v>
      </c>
      <c r="I521" s="42">
        <f t="shared" si="232"/>
        <v>0</v>
      </c>
      <c r="J521" s="44">
        <f t="shared" si="233"/>
        <v>0</v>
      </c>
      <c r="K521" s="216">
        <f t="shared" si="234"/>
        <v>0.18804641197903715</v>
      </c>
      <c r="L521" s="42">
        <f t="shared" si="235"/>
        <v>3636.2604644336279</v>
      </c>
      <c r="M521" s="43">
        <f t="shared" si="236"/>
        <v>3454.4474412119466</v>
      </c>
      <c r="N521" s="42">
        <f t="shared" si="237"/>
        <v>0</v>
      </c>
      <c r="O521" s="44">
        <f t="shared" si="238"/>
        <v>0</v>
      </c>
      <c r="P521" s="37">
        <f t="shared" si="239"/>
        <v>0.19794359155688121</v>
      </c>
      <c r="Q521" s="42">
        <f t="shared" si="240"/>
        <v>3624.3820175210708</v>
      </c>
      <c r="R521" s="43">
        <f t="shared" si="241"/>
        <v>3624.3820175210708</v>
      </c>
      <c r="S521" s="42">
        <f t="shared" si="242"/>
        <v>0</v>
      </c>
      <c r="T521" s="44">
        <f t="shared" si="243"/>
        <v>0</v>
      </c>
      <c r="U521" s="37">
        <f t="shared" si="244"/>
        <v>0</v>
      </c>
      <c r="V521" s="42" t="e">
        <f t="shared" si="245"/>
        <v>#DIV/0!</v>
      </c>
      <c r="W521" s="43" t="e">
        <f t="shared" si="246"/>
        <v>#DIV/0!</v>
      </c>
      <c r="X521" s="42">
        <f t="shared" si="247"/>
        <v>0</v>
      </c>
      <c r="Y521" s="44">
        <f t="shared" si="248"/>
        <v>0</v>
      </c>
      <c r="Z521" s="42">
        <f t="shared" si="249"/>
        <v>68232.835849273324</v>
      </c>
      <c r="AA521" s="44">
        <f>IF(C521&lt;C$13,0,(IF(VLOOKUP(C$7,profiel!$A$3:$F$297,2,FALSE)&gt;4,VLOOKUP($C$7,profiel!$A$3:$F$297,3,FALSE),IF(B$9="flens loodrecht op gevel",(VLOOKUP(C$7,profiel!$A$3:$F$297,6,FALSE)-2*VLOOKUP(C$7,profiel!$A$3:$F$297,4,FALSE))/2,VLOOKUP(C$7,profiel!$A$3:$F$297,4,FALSE))))/1000*Z521*D$36)</f>
        <v>0</v>
      </c>
      <c r="AB521" s="42">
        <f t="shared" si="252"/>
        <v>68232.835849273324</v>
      </c>
      <c r="AC521" s="44">
        <f t="shared" si="250"/>
        <v>13646.567169854663</v>
      </c>
      <c r="AD521" s="41">
        <f t="shared" si="251"/>
        <v>0.88600783801945193</v>
      </c>
      <c r="AE521" s="41">
        <f t="shared" si="225"/>
        <v>478.21537386070617</v>
      </c>
      <c r="AF521" s="201">
        <f t="shared" si="226"/>
        <v>650.96044325332946</v>
      </c>
    </row>
    <row r="522" spans="1:32" ht="12" customHeight="1" x14ac:dyDescent="0.15">
      <c r="A522" s="202">
        <f t="shared" si="227"/>
        <v>478.21537386070617</v>
      </c>
      <c r="B522" s="54">
        <f t="shared" si="228"/>
        <v>2365</v>
      </c>
      <c r="C522" s="133">
        <f t="shared" si="222"/>
        <v>39.416666666666664</v>
      </c>
      <c r="D522" s="30">
        <f t="shared" si="223"/>
        <v>882.55001040913248</v>
      </c>
      <c r="E522" s="30">
        <f t="shared" si="224"/>
        <v>679.99849131140422</v>
      </c>
      <c r="F522" s="31">
        <f t="shared" si="229"/>
        <v>0.1977608235403093</v>
      </c>
      <c r="G522" s="30">
        <f t="shared" si="230"/>
        <v>3619.6212575899021</v>
      </c>
      <c r="H522" s="34">
        <f t="shared" si="231"/>
        <v>3619.6212575899021</v>
      </c>
      <c r="I522" s="33">
        <f t="shared" si="232"/>
        <v>0</v>
      </c>
      <c r="J522" s="35">
        <f t="shared" si="233"/>
        <v>0</v>
      </c>
      <c r="K522" s="60">
        <f t="shared" si="234"/>
        <v>0.18787278236329386</v>
      </c>
      <c r="L522" s="30">
        <f t="shared" si="235"/>
        <v>3631.4732847156424</v>
      </c>
      <c r="M522" s="34">
        <f t="shared" si="236"/>
        <v>3449.89962047986</v>
      </c>
      <c r="N522" s="33">
        <f t="shared" si="237"/>
        <v>0</v>
      </c>
      <c r="O522" s="35">
        <f t="shared" si="238"/>
        <v>0</v>
      </c>
      <c r="P522" s="31">
        <f t="shared" si="239"/>
        <v>0.1977608235403093</v>
      </c>
      <c r="Q522" s="30">
        <f t="shared" si="240"/>
        <v>3619.6212575899021</v>
      </c>
      <c r="R522" s="34">
        <f t="shared" si="241"/>
        <v>3619.6212575899021</v>
      </c>
      <c r="S522" s="33">
        <f t="shared" si="242"/>
        <v>0</v>
      </c>
      <c r="T522" s="35">
        <f t="shared" si="243"/>
        <v>0</v>
      </c>
      <c r="U522" s="31">
        <f t="shared" si="244"/>
        <v>0</v>
      </c>
      <c r="V522" s="30" t="e">
        <f t="shared" si="245"/>
        <v>#DIV/0!</v>
      </c>
      <c r="W522" s="34" t="e">
        <f t="shared" si="246"/>
        <v>#DIV/0!</v>
      </c>
      <c r="X522" s="33">
        <f t="shared" si="247"/>
        <v>0</v>
      </c>
      <c r="Y522" s="35">
        <f t="shared" si="248"/>
        <v>0</v>
      </c>
      <c r="Z522" s="30">
        <f t="shared" si="249"/>
        <v>68236.464970629895</v>
      </c>
      <c r="AA522" s="35">
        <f>IF(C522&lt;C$13,0,(IF(VLOOKUP(C$7,profiel!$A$3:$F$297,2,FALSE)&gt;4,VLOOKUP($C$7,profiel!$A$3:$F$297,3,FALSE),IF(B$9="flens loodrecht op gevel",(VLOOKUP(C$7,profiel!$A$3:$F$297,6,FALSE)-2*VLOOKUP(C$7,profiel!$A$3:$F$297,4,FALSE))/2,VLOOKUP(C$7,profiel!$A$3:$F$297,4,FALSE))))/1000*Z522*D$36)</f>
        <v>0</v>
      </c>
      <c r="AB522" s="30">
        <f t="shared" si="252"/>
        <v>68236.464970629895</v>
      </c>
      <c r="AC522" s="35">
        <f t="shared" si="250"/>
        <v>13647.292994125979</v>
      </c>
      <c r="AD522" s="32">
        <f t="shared" si="251"/>
        <v>0.88470467891575788</v>
      </c>
      <c r="AE522" s="32">
        <f t="shared" si="225"/>
        <v>479.1000785396219</v>
      </c>
      <c r="AF522" s="204">
        <f t="shared" si="226"/>
        <v>651.56295488170224</v>
      </c>
    </row>
    <row r="523" spans="1:32" ht="12" customHeight="1" x14ac:dyDescent="0.15">
      <c r="A523" s="199">
        <f t="shared" si="227"/>
        <v>479.1000785396219</v>
      </c>
      <c r="B523" s="38">
        <f t="shared" si="228"/>
        <v>2370</v>
      </c>
      <c r="C523" s="200">
        <f t="shared" si="222"/>
        <v>39.5</v>
      </c>
      <c r="D523" s="36">
        <f t="shared" si="223"/>
        <v>882.86544546512437</v>
      </c>
      <c r="E523" s="36">
        <f t="shared" si="224"/>
        <v>679.998531011414</v>
      </c>
      <c r="F523" s="37">
        <f t="shared" si="229"/>
        <v>0.19757795065760952</v>
      </c>
      <c r="G523" s="42">
        <f t="shared" si="230"/>
        <v>3614.8644665198199</v>
      </c>
      <c r="H523" s="43">
        <f t="shared" si="231"/>
        <v>3614.8644665198203</v>
      </c>
      <c r="I523" s="42">
        <f t="shared" si="232"/>
        <v>0</v>
      </c>
      <c r="J523" s="44">
        <f t="shared" si="233"/>
        <v>0</v>
      </c>
      <c r="K523" s="216">
        <f t="shared" si="234"/>
        <v>0.18769905312472904</v>
      </c>
      <c r="L523" s="42">
        <f t="shared" si="235"/>
        <v>3626.6901127269157</v>
      </c>
      <c r="M523" s="43">
        <f t="shared" si="236"/>
        <v>3445.3556070905697</v>
      </c>
      <c r="N523" s="42">
        <f t="shared" si="237"/>
        <v>0</v>
      </c>
      <c r="O523" s="44">
        <f t="shared" si="238"/>
        <v>0</v>
      </c>
      <c r="P523" s="37">
        <f t="shared" si="239"/>
        <v>0.19757795065760952</v>
      </c>
      <c r="Q523" s="42">
        <f t="shared" si="240"/>
        <v>3614.8644665198199</v>
      </c>
      <c r="R523" s="43">
        <f t="shared" si="241"/>
        <v>3614.8644665198203</v>
      </c>
      <c r="S523" s="42">
        <f t="shared" si="242"/>
        <v>0</v>
      </c>
      <c r="T523" s="44">
        <f t="shared" si="243"/>
        <v>0</v>
      </c>
      <c r="U523" s="37">
        <f t="shared" si="244"/>
        <v>0</v>
      </c>
      <c r="V523" s="42" t="e">
        <f t="shared" si="245"/>
        <v>#DIV/0!</v>
      </c>
      <c r="W523" s="43" t="e">
        <f t="shared" si="246"/>
        <v>#DIV/0!</v>
      </c>
      <c r="X523" s="42">
        <f t="shared" si="247"/>
        <v>0</v>
      </c>
      <c r="Y523" s="44">
        <f t="shared" si="248"/>
        <v>0</v>
      </c>
      <c r="Z523" s="42">
        <f t="shared" si="249"/>
        <v>68239.887452065421</v>
      </c>
      <c r="AA523" s="44">
        <f>IF(C523&lt;C$13,0,(IF(VLOOKUP(C$7,profiel!$A$3:$F$297,2,FALSE)&gt;4,VLOOKUP($C$7,profiel!$A$3:$F$297,3,FALSE),IF(B$9="flens loodrecht op gevel",(VLOOKUP(C$7,profiel!$A$3:$F$297,6,FALSE)-2*VLOOKUP(C$7,profiel!$A$3:$F$297,4,FALSE))/2,VLOOKUP(C$7,profiel!$A$3:$F$297,4,FALSE))))/1000*Z523*D$36)</f>
        <v>0</v>
      </c>
      <c r="AB523" s="42">
        <f t="shared" si="252"/>
        <v>68239.887452065421</v>
      </c>
      <c r="AC523" s="44">
        <f t="shared" si="250"/>
        <v>13647.977490413085</v>
      </c>
      <c r="AD523" s="41">
        <f t="shared" si="251"/>
        <v>0.88340087310894466</v>
      </c>
      <c r="AE523" s="41">
        <f t="shared" si="225"/>
        <v>479.98347941273084</v>
      </c>
      <c r="AF523" s="201">
        <f t="shared" si="226"/>
        <v>652.1669227516436</v>
      </c>
    </row>
    <row r="524" spans="1:32" ht="12" customHeight="1" x14ac:dyDescent="0.15">
      <c r="A524" s="202">
        <f t="shared" si="227"/>
        <v>479.98347941273084</v>
      </c>
      <c r="B524" s="54">
        <f t="shared" si="228"/>
        <v>2375</v>
      </c>
      <c r="C524" s="133">
        <f t="shared" si="222"/>
        <v>39.583333333333336</v>
      </c>
      <c r="D524" s="30">
        <f t="shared" si="223"/>
        <v>883.18021784193911</v>
      </c>
      <c r="E524" s="30">
        <f t="shared" si="224"/>
        <v>679.99856966674781</v>
      </c>
      <c r="F524" s="31">
        <f t="shared" si="229"/>
        <v>0.19739497490425087</v>
      </c>
      <c r="G524" s="30">
        <f t="shared" si="230"/>
        <v>3610.1116844586977</v>
      </c>
      <c r="H524" s="34">
        <f t="shared" si="231"/>
        <v>3610.1116844586977</v>
      </c>
      <c r="I524" s="33">
        <f t="shared" si="232"/>
        <v>0</v>
      </c>
      <c r="J524" s="35">
        <f t="shared" si="233"/>
        <v>0</v>
      </c>
      <c r="K524" s="60">
        <f t="shared" si="234"/>
        <v>0.18752522615903833</v>
      </c>
      <c r="L524" s="30">
        <f t="shared" si="235"/>
        <v>3621.9109887965433</v>
      </c>
      <c r="M524" s="34">
        <f t="shared" si="236"/>
        <v>3440.8154393567161</v>
      </c>
      <c r="N524" s="33">
        <f t="shared" si="237"/>
        <v>0</v>
      </c>
      <c r="O524" s="35">
        <f t="shared" si="238"/>
        <v>0</v>
      </c>
      <c r="P524" s="31">
        <f t="shared" si="239"/>
        <v>0.19739497490425087</v>
      </c>
      <c r="Q524" s="30">
        <f t="shared" si="240"/>
        <v>3610.1116844586977</v>
      </c>
      <c r="R524" s="34">
        <f t="shared" si="241"/>
        <v>3610.1116844586977</v>
      </c>
      <c r="S524" s="33">
        <f t="shared" si="242"/>
        <v>0</v>
      </c>
      <c r="T524" s="35">
        <f t="shared" si="243"/>
        <v>0</v>
      </c>
      <c r="U524" s="31">
        <f t="shared" si="244"/>
        <v>0</v>
      </c>
      <c r="V524" s="30" t="e">
        <f t="shared" si="245"/>
        <v>#DIV/0!</v>
      </c>
      <c r="W524" s="34" t="e">
        <f t="shared" si="246"/>
        <v>#DIV/0!</v>
      </c>
      <c r="X524" s="33">
        <f t="shared" si="247"/>
        <v>0</v>
      </c>
      <c r="Y524" s="35">
        <f t="shared" si="248"/>
        <v>0</v>
      </c>
      <c r="Z524" s="30">
        <f t="shared" si="249"/>
        <v>68243.104178422727</v>
      </c>
      <c r="AA524" s="35">
        <f>IF(C524&lt;C$13,0,(IF(VLOOKUP(C$7,profiel!$A$3:$F$297,2,FALSE)&gt;4,VLOOKUP($C$7,profiel!$A$3:$F$297,3,FALSE),IF(B$9="flens loodrecht op gevel",(VLOOKUP(C$7,profiel!$A$3:$F$297,6,FALSE)-2*VLOOKUP(C$7,profiel!$A$3:$F$297,4,FALSE))/2,VLOOKUP(C$7,profiel!$A$3:$F$297,4,FALSE))))/1000*Z524*D$36)</f>
        <v>0</v>
      </c>
      <c r="AB524" s="30">
        <f t="shared" si="252"/>
        <v>68243.104178422727</v>
      </c>
      <c r="AC524" s="35">
        <f t="shared" si="250"/>
        <v>13648.620835684544</v>
      </c>
      <c r="AD524" s="32">
        <f t="shared" si="251"/>
        <v>0.8820964439981801</v>
      </c>
      <c r="AE524" s="32">
        <f t="shared" si="225"/>
        <v>480.86557585672904</v>
      </c>
      <c r="AF524" s="204">
        <f t="shared" si="226"/>
        <v>652.7723452254545</v>
      </c>
    </row>
    <row r="525" spans="1:32" ht="12" customHeight="1" x14ac:dyDescent="0.15">
      <c r="A525" s="199">
        <f t="shared" si="227"/>
        <v>480.86557585672904</v>
      </c>
      <c r="B525" s="38">
        <f t="shared" si="228"/>
        <v>2380</v>
      </c>
      <c r="C525" s="200">
        <f t="shared" si="222"/>
        <v>39.666666666666664</v>
      </c>
      <c r="D525" s="36">
        <f t="shared" si="223"/>
        <v>883.49433031810895</v>
      </c>
      <c r="E525" s="36">
        <f t="shared" si="224"/>
        <v>679.99860730489559</v>
      </c>
      <c r="F525" s="37">
        <f t="shared" si="229"/>
        <v>0.19721189828512253</v>
      </c>
      <c r="G525" s="42">
        <f t="shared" si="230"/>
        <v>3605.3629510973301</v>
      </c>
      <c r="H525" s="43">
        <f t="shared" si="231"/>
        <v>3605.3629510973306</v>
      </c>
      <c r="I525" s="42">
        <f t="shared" si="232"/>
        <v>0</v>
      </c>
      <c r="J525" s="44">
        <f t="shared" si="233"/>
        <v>0</v>
      </c>
      <c r="K525" s="216">
        <f t="shared" si="234"/>
        <v>0.18735130337086639</v>
      </c>
      <c r="L525" s="42">
        <f t="shared" si="235"/>
        <v>3617.1359527950312</v>
      </c>
      <c r="M525" s="43">
        <f t="shared" si="236"/>
        <v>3436.2791551552796</v>
      </c>
      <c r="N525" s="42">
        <f t="shared" si="237"/>
        <v>0</v>
      </c>
      <c r="O525" s="44">
        <f t="shared" si="238"/>
        <v>0</v>
      </c>
      <c r="P525" s="37">
        <f t="shared" si="239"/>
        <v>0.19721189828512253</v>
      </c>
      <c r="Q525" s="42">
        <f t="shared" si="240"/>
        <v>3605.3629510973301</v>
      </c>
      <c r="R525" s="43">
        <f t="shared" si="241"/>
        <v>3605.3629510973306</v>
      </c>
      <c r="S525" s="42">
        <f t="shared" si="242"/>
        <v>0</v>
      </c>
      <c r="T525" s="44">
        <f t="shared" si="243"/>
        <v>0</v>
      </c>
      <c r="U525" s="37">
        <f t="shared" si="244"/>
        <v>0</v>
      </c>
      <c r="V525" s="42" t="e">
        <f t="shared" si="245"/>
        <v>#DIV/0!</v>
      </c>
      <c r="W525" s="43" t="e">
        <f t="shared" si="246"/>
        <v>#DIV/0!</v>
      </c>
      <c r="X525" s="42">
        <f t="shared" si="247"/>
        <v>0</v>
      </c>
      <c r="Y525" s="44">
        <f t="shared" si="248"/>
        <v>0</v>
      </c>
      <c r="Z525" s="42">
        <f t="shared" si="249"/>
        <v>68246.116033306142</v>
      </c>
      <c r="AA525" s="44">
        <f>IF(C525&lt;C$13,0,(IF(VLOOKUP(C$7,profiel!$A$3:$F$297,2,FALSE)&gt;4,VLOOKUP($C$7,profiel!$A$3:$F$297,3,FALSE),IF(B$9="flens loodrecht op gevel",(VLOOKUP(C$7,profiel!$A$3:$F$297,6,FALSE)-2*VLOOKUP(C$7,profiel!$A$3:$F$297,4,FALSE))/2,VLOOKUP(C$7,profiel!$A$3:$F$297,4,FALSE))))/1000*Z525*D$36)</f>
        <v>0</v>
      </c>
      <c r="AB525" s="42">
        <f t="shared" si="252"/>
        <v>68246.116033306142</v>
      </c>
      <c r="AC525" s="44">
        <f t="shared" si="250"/>
        <v>13649.223206661227</v>
      </c>
      <c r="AD525" s="41">
        <f t="shared" si="251"/>
        <v>0.88079141491071489</v>
      </c>
      <c r="AE525" s="41">
        <f t="shared" si="225"/>
        <v>481.74636727163977</v>
      </c>
      <c r="AF525" s="201">
        <f t="shared" si="226"/>
        <v>653.37922060905271</v>
      </c>
    </row>
    <row r="526" spans="1:32" ht="12" customHeight="1" x14ac:dyDescent="0.15">
      <c r="A526" s="202">
        <f t="shared" si="227"/>
        <v>481.74636727163977</v>
      </c>
      <c r="B526" s="54">
        <f t="shared" si="228"/>
        <v>2385</v>
      </c>
      <c r="C526" s="133">
        <f t="shared" si="222"/>
        <v>39.75</v>
      </c>
      <c r="D526" s="30">
        <f t="shared" si="223"/>
        <v>883.80778565472747</v>
      </c>
      <c r="E526" s="30">
        <f t="shared" si="224"/>
        <v>679.99864395262364</v>
      </c>
      <c r="F526" s="31">
        <f t="shared" si="229"/>
        <v>0.19702872281420633</v>
      </c>
      <c r="G526" s="30">
        <f t="shared" si="230"/>
        <v>3600.6183056731379</v>
      </c>
      <c r="H526" s="34">
        <f t="shared" si="231"/>
        <v>3600.6183056731379</v>
      </c>
      <c r="I526" s="33">
        <f t="shared" si="232"/>
        <v>0</v>
      </c>
      <c r="J526" s="35">
        <f t="shared" si="233"/>
        <v>0</v>
      </c>
      <c r="K526" s="60">
        <f t="shared" si="234"/>
        <v>0.18717728667349601</v>
      </c>
      <c r="L526" s="30">
        <f t="shared" si="235"/>
        <v>3612.3650441379791</v>
      </c>
      <c r="M526" s="34">
        <f t="shared" si="236"/>
        <v>3431.7467919310802</v>
      </c>
      <c r="N526" s="33">
        <f t="shared" si="237"/>
        <v>0</v>
      </c>
      <c r="O526" s="35">
        <f t="shared" si="238"/>
        <v>0</v>
      </c>
      <c r="P526" s="31">
        <f t="shared" si="239"/>
        <v>0.19702872281420633</v>
      </c>
      <c r="Q526" s="30">
        <f t="shared" si="240"/>
        <v>3600.6183056731379</v>
      </c>
      <c r="R526" s="34">
        <f t="shared" si="241"/>
        <v>3600.6183056731379</v>
      </c>
      <c r="S526" s="33">
        <f t="shared" si="242"/>
        <v>0</v>
      </c>
      <c r="T526" s="35">
        <f t="shared" si="243"/>
        <v>0</v>
      </c>
      <c r="U526" s="31">
        <f t="shared" si="244"/>
        <v>0</v>
      </c>
      <c r="V526" s="30" t="e">
        <f t="shared" si="245"/>
        <v>#DIV/0!</v>
      </c>
      <c r="W526" s="34" t="e">
        <f t="shared" si="246"/>
        <v>#DIV/0!</v>
      </c>
      <c r="X526" s="33">
        <f t="shared" si="247"/>
        <v>0</v>
      </c>
      <c r="Y526" s="35">
        <f t="shared" si="248"/>
        <v>0</v>
      </c>
      <c r="Z526" s="30">
        <f t="shared" si="249"/>
        <v>68248.923899069516</v>
      </c>
      <c r="AA526" s="35">
        <f>IF(C526&lt;C$13,0,(IF(VLOOKUP(C$7,profiel!$A$3:$F$297,2,FALSE)&gt;4,VLOOKUP($C$7,profiel!$A$3:$F$297,3,FALSE),IF(B$9="flens loodrecht op gevel",(VLOOKUP(C$7,profiel!$A$3:$F$297,6,FALSE)-2*VLOOKUP(C$7,profiel!$A$3:$F$297,4,FALSE))/2,VLOOKUP(C$7,profiel!$A$3:$F$297,4,FALSE))))/1000*Z526*D$36)</f>
        <v>0</v>
      </c>
      <c r="AB526" s="30">
        <f t="shared" si="252"/>
        <v>68248.923899069516</v>
      </c>
      <c r="AC526" s="35">
        <f t="shared" si="250"/>
        <v>13649.784779813905</v>
      </c>
      <c r="AD526" s="32">
        <f t="shared" si="251"/>
        <v>0.87948580910072005</v>
      </c>
      <c r="AE526" s="32">
        <f t="shared" si="225"/>
        <v>482.62585308074051</v>
      </c>
      <c r="AF526" s="204">
        <f t="shared" si="226"/>
        <v>653.98754715249595</v>
      </c>
    </row>
    <row r="527" spans="1:32" ht="12" customHeight="1" x14ac:dyDescent="0.15">
      <c r="A527" s="199">
        <f t="shared" si="227"/>
        <v>482.62585308074051</v>
      </c>
      <c r="B527" s="38">
        <f t="shared" si="228"/>
        <v>2390</v>
      </c>
      <c r="C527" s="200">
        <f t="shared" si="222"/>
        <v>39.833333333333336</v>
      </c>
      <c r="D527" s="36">
        <f t="shared" si="223"/>
        <v>884.12058659559534</v>
      </c>
      <c r="E527" s="36">
        <f t="shared" si="224"/>
        <v>679.99867963599411</v>
      </c>
      <c r="F527" s="37">
        <f t="shared" si="229"/>
        <v>0.19684545051425129</v>
      </c>
      <c r="G527" s="42">
        <f t="shared" si="230"/>
        <v>3595.8777869730975</v>
      </c>
      <c r="H527" s="43">
        <f t="shared" si="231"/>
        <v>3595.8777869730975</v>
      </c>
      <c r="I527" s="42">
        <f t="shared" si="232"/>
        <v>0</v>
      </c>
      <c r="J527" s="44">
        <f t="shared" si="233"/>
        <v>0</v>
      </c>
      <c r="K527" s="216">
        <f t="shared" si="234"/>
        <v>0.18700317798853872</v>
      </c>
      <c r="L527" s="42">
        <f t="shared" si="235"/>
        <v>3607.5983017890171</v>
      </c>
      <c r="M527" s="43">
        <f t="shared" si="236"/>
        <v>3427.2183866995665</v>
      </c>
      <c r="N527" s="42">
        <f t="shared" si="237"/>
        <v>0</v>
      </c>
      <c r="O527" s="44">
        <f t="shared" si="238"/>
        <v>0</v>
      </c>
      <c r="P527" s="37">
        <f t="shared" si="239"/>
        <v>0.19684545051425129</v>
      </c>
      <c r="Q527" s="42">
        <f t="shared" si="240"/>
        <v>3595.8777869730975</v>
      </c>
      <c r="R527" s="43">
        <f t="shared" si="241"/>
        <v>3595.8777869730975</v>
      </c>
      <c r="S527" s="42">
        <f t="shared" si="242"/>
        <v>0</v>
      </c>
      <c r="T527" s="44">
        <f t="shared" si="243"/>
        <v>0</v>
      </c>
      <c r="U527" s="37">
        <f t="shared" si="244"/>
        <v>0</v>
      </c>
      <c r="V527" s="42" t="e">
        <f t="shared" si="245"/>
        <v>#DIV/0!</v>
      </c>
      <c r="W527" s="43" t="e">
        <f t="shared" si="246"/>
        <v>#DIV/0!</v>
      </c>
      <c r="X527" s="42">
        <f t="shared" si="247"/>
        <v>0</v>
      </c>
      <c r="Y527" s="44">
        <f t="shared" si="248"/>
        <v>0</v>
      </c>
      <c r="Z527" s="42">
        <f t="shared" si="249"/>
        <v>68251.528656804454</v>
      </c>
      <c r="AA527" s="44">
        <f>IF(C527&lt;C$13,0,(IF(VLOOKUP(C$7,profiel!$A$3:$F$297,2,FALSE)&gt;4,VLOOKUP($C$7,profiel!$A$3:$F$297,3,FALSE),IF(B$9="flens loodrecht op gevel",(VLOOKUP(C$7,profiel!$A$3:$F$297,6,FALSE)-2*VLOOKUP(C$7,profiel!$A$3:$F$297,4,FALSE))/2,VLOOKUP(C$7,profiel!$A$3:$F$297,4,FALSE))))/1000*Z527*D$36)</f>
        <v>0</v>
      </c>
      <c r="AB527" s="42">
        <f t="shared" si="252"/>
        <v>68251.528656804454</v>
      </c>
      <c r="AC527" s="44">
        <f t="shared" si="250"/>
        <v>13650.305731360892</v>
      </c>
      <c r="AD527" s="41">
        <f t="shared" si="251"/>
        <v>0.87817964974805507</v>
      </c>
      <c r="AE527" s="41">
        <f t="shared" si="225"/>
        <v>483.50403273048857</v>
      </c>
      <c r="AF527" s="201">
        <f t="shared" si="226"/>
        <v>654.59732305050193</v>
      </c>
    </row>
    <row r="528" spans="1:32" ht="12" customHeight="1" x14ac:dyDescent="0.15">
      <c r="A528" s="202">
        <f t="shared" si="227"/>
        <v>483.50403273048857</v>
      </c>
      <c r="B528" s="54">
        <f t="shared" si="228"/>
        <v>2395</v>
      </c>
      <c r="C528" s="133">
        <f t="shared" si="222"/>
        <v>39.916666666666664</v>
      </c>
      <c r="D528" s="30">
        <f t="shared" si="223"/>
        <v>884.4327358673645</v>
      </c>
      <c r="E528" s="30">
        <f t="shared" si="224"/>
        <v>679.9987143803836</v>
      </c>
      <c r="F528" s="31">
        <f t="shared" si="229"/>
        <v>0.19666208341645083</v>
      </c>
      <c r="G528" s="30">
        <f t="shared" si="230"/>
        <v>3591.1414333370035</v>
      </c>
      <c r="H528" s="34">
        <f t="shared" si="231"/>
        <v>3591.1414333370039</v>
      </c>
      <c r="I528" s="33">
        <f t="shared" si="232"/>
        <v>0</v>
      </c>
      <c r="J528" s="35">
        <f t="shared" si="233"/>
        <v>0</v>
      </c>
      <c r="K528" s="60">
        <f t="shared" si="234"/>
        <v>0.1868289792456283</v>
      </c>
      <c r="L528" s="30">
        <f t="shared" si="235"/>
        <v>3602.8357642630467</v>
      </c>
      <c r="M528" s="34">
        <f t="shared" si="236"/>
        <v>3422.6939760498944</v>
      </c>
      <c r="N528" s="33">
        <f t="shared" si="237"/>
        <v>0</v>
      </c>
      <c r="O528" s="35">
        <f t="shared" si="238"/>
        <v>0</v>
      </c>
      <c r="P528" s="31">
        <f t="shared" si="239"/>
        <v>0.19666208341645083</v>
      </c>
      <c r="Q528" s="30">
        <f t="shared" si="240"/>
        <v>3591.1414333370035</v>
      </c>
      <c r="R528" s="34">
        <f t="shared" si="241"/>
        <v>3591.1414333370039</v>
      </c>
      <c r="S528" s="33">
        <f t="shared" si="242"/>
        <v>0</v>
      </c>
      <c r="T528" s="35">
        <f t="shared" si="243"/>
        <v>0</v>
      </c>
      <c r="U528" s="31">
        <f t="shared" si="244"/>
        <v>0</v>
      </c>
      <c r="V528" s="30" t="e">
        <f t="shared" si="245"/>
        <v>#DIV/0!</v>
      </c>
      <c r="W528" s="34" t="e">
        <f t="shared" si="246"/>
        <v>#DIV/0!</v>
      </c>
      <c r="X528" s="33">
        <f t="shared" si="247"/>
        <v>0</v>
      </c>
      <c r="Y528" s="35">
        <f t="shared" si="248"/>
        <v>0</v>
      </c>
      <c r="Z528" s="30">
        <f t="shared" si="249"/>
        <v>68253.931186328264</v>
      </c>
      <c r="AA528" s="35">
        <f>IF(C528&lt;C$13,0,(IF(VLOOKUP(C$7,profiel!$A$3:$F$297,2,FALSE)&gt;4,VLOOKUP($C$7,profiel!$A$3:$F$297,3,FALSE),IF(B$9="flens loodrecht op gevel",(VLOOKUP(C$7,profiel!$A$3:$F$297,6,FALSE)-2*VLOOKUP(C$7,profiel!$A$3:$F$297,4,FALSE))/2,VLOOKUP(C$7,profiel!$A$3:$F$297,4,FALSE))))/1000*Z528*D$36)</f>
        <v>0</v>
      </c>
      <c r="AB528" s="30">
        <f t="shared" si="252"/>
        <v>68253.931186328264</v>
      </c>
      <c r="AC528" s="35">
        <f t="shared" si="250"/>
        <v>13650.786237265655</v>
      </c>
      <c r="AD528" s="32">
        <f t="shared" si="251"/>
        <v>0.87687295995709091</v>
      </c>
      <c r="AE528" s="32">
        <f t="shared" si="225"/>
        <v>484.38090569044567</v>
      </c>
      <c r="AF528" s="204">
        <f t="shared" si="226"/>
        <v>655.20854644297219</v>
      </c>
    </row>
    <row r="529" spans="1:32" ht="12" customHeight="1" x14ac:dyDescent="0.15">
      <c r="A529" s="199">
        <f t="shared" si="227"/>
        <v>484.38090569044567</v>
      </c>
      <c r="B529" s="38">
        <f t="shared" si="228"/>
        <v>2400</v>
      </c>
      <c r="C529" s="200">
        <f t="shared" ref="C529:C592" si="253">B529/60</f>
        <v>40</v>
      </c>
      <c r="D529" s="36">
        <f t="shared" ref="D529:D592" si="254">20+345*LOG10(8*C529+1)</f>
        <v>884.7442361796808</v>
      </c>
      <c r="E529" s="36">
        <f t="shared" ref="E529:E592" si="255">20+660*(1-0.687*EXP(-0.32*C529)-0.313*EXP(-3.8*C529))</f>
        <v>679.99874821050037</v>
      </c>
      <c r="F529" s="37">
        <f t="shared" si="229"/>
        <v>0.19647862356012163</v>
      </c>
      <c r="G529" s="42">
        <f t="shared" si="230"/>
        <v>3586.4092826606375</v>
      </c>
      <c r="H529" s="43">
        <f t="shared" si="231"/>
        <v>3586.4092826606379</v>
      </c>
      <c r="I529" s="42">
        <f t="shared" si="232"/>
        <v>0</v>
      </c>
      <c r="J529" s="44">
        <f t="shared" si="233"/>
        <v>0</v>
      </c>
      <c r="K529" s="216">
        <f t="shared" si="234"/>
        <v>0.18665469238211554</v>
      </c>
      <c r="L529" s="42">
        <f t="shared" si="235"/>
        <v>3598.077469629412</v>
      </c>
      <c r="M529" s="43">
        <f t="shared" si="236"/>
        <v>3418.1735961479417</v>
      </c>
      <c r="N529" s="42">
        <f t="shared" si="237"/>
        <v>0</v>
      </c>
      <c r="O529" s="44">
        <f t="shared" si="238"/>
        <v>0</v>
      </c>
      <c r="P529" s="37">
        <f t="shared" si="239"/>
        <v>0.19647862356012163</v>
      </c>
      <c r="Q529" s="42">
        <f t="shared" si="240"/>
        <v>3586.4092826606375</v>
      </c>
      <c r="R529" s="43">
        <f t="shared" si="241"/>
        <v>3586.4092826606379</v>
      </c>
      <c r="S529" s="42">
        <f t="shared" si="242"/>
        <v>0</v>
      </c>
      <c r="T529" s="44">
        <f t="shared" si="243"/>
        <v>0</v>
      </c>
      <c r="U529" s="37">
        <f t="shared" si="244"/>
        <v>0</v>
      </c>
      <c r="V529" s="42" t="e">
        <f t="shared" si="245"/>
        <v>#DIV/0!</v>
      </c>
      <c r="W529" s="43" t="e">
        <f t="shared" si="246"/>
        <v>#DIV/0!</v>
      </c>
      <c r="X529" s="42">
        <f t="shared" si="247"/>
        <v>0</v>
      </c>
      <c r="Y529" s="44">
        <f t="shared" si="248"/>
        <v>0</v>
      </c>
      <c r="Z529" s="42">
        <f t="shared" si="249"/>
        <v>68256.132366172154</v>
      </c>
      <c r="AA529" s="44">
        <f>IF(C529&lt;C$13,0,(IF(VLOOKUP(C$7,profiel!$A$3:$F$297,2,FALSE)&gt;4,VLOOKUP($C$7,profiel!$A$3:$F$297,3,FALSE),IF(B$9="flens loodrecht op gevel",(VLOOKUP(C$7,profiel!$A$3:$F$297,6,FALSE)-2*VLOOKUP(C$7,profiel!$A$3:$F$297,4,FALSE))/2,VLOOKUP(C$7,profiel!$A$3:$F$297,4,FALSE))))/1000*Z529*D$36)</f>
        <v>0</v>
      </c>
      <c r="AB529" s="42">
        <f t="shared" si="252"/>
        <v>68256.132366172154</v>
      </c>
      <c r="AC529" s="44">
        <f t="shared" si="250"/>
        <v>13651.22647323443</v>
      </c>
      <c r="AD529" s="41">
        <f t="shared" si="251"/>
        <v>0.87556576275553377</v>
      </c>
      <c r="AE529" s="41">
        <f t="shared" ref="AE529:AE592" si="256">AE528+AD529</f>
        <v>485.25647145320119</v>
      </c>
      <c r="AF529" s="201">
        <f t="shared" ref="AF529:AF592" si="257">IF(AE529&lt;600,425+0.773*AE529-0.00169*AE529^2+0.00000222*AE529^3,IF(AE529&lt;735,666+(13002/(738-AE529)),IF(AE529&lt;900,545+(17820/(AE529-731)),650)))</f>
        <v>655.8212154155126</v>
      </c>
    </row>
    <row r="530" spans="1:32" ht="12" customHeight="1" x14ac:dyDescent="0.15">
      <c r="A530" s="202">
        <f t="shared" si="227"/>
        <v>485.25647145320119</v>
      </c>
      <c r="B530" s="54">
        <f t="shared" si="228"/>
        <v>2405</v>
      </c>
      <c r="C530" s="133">
        <f t="shared" si="253"/>
        <v>40.083333333333336</v>
      </c>
      <c r="D530" s="30">
        <f t="shared" si="254"/>
        <v>885.05509022532488</v>
      </c>
      <c r="E530" s="30">
        <f t="shared" si="255"/>
        <v>679.99878115040303</v>
      </c>
      <c r="F530" s="31">
        <f t="shared" si="229"/>
        <v>0.1962950729923858</v>
      </c>
      <c r="G530" s="30">
        <f t="shared" si="230"/>
        <v>3581.6813723991208</v>
      </c>
      <c r="H530" s="34">
        <f t="shared" si="231"/>
        <v>3581.6813723991208</v>
      </c>
      <c r="I530" s="33">
        <f t="shared" si="232"/>
        <v>0</v>
      </c>
      <c r="J530" s="35">
        <f t="shared" si="233"/>
        <v>0</v>
      </c>
      <c r="K530" s="60">
        <f t="shared" si="234"/>
        <v>0.18648031934276652</v>
      </c>
      <c r="L530" s="30">
        <f t="shared" si="235"/>
        <v>3593.323455515233</v>
      </c>
      <c r="M530" s="34">
        <f t="shared" si="236"/>
        <v>3413.6572827394712</v>
      </c>
      <c r="N530" s="33">
        <f t="shared" si="237"/>
        <v>0</v>
      </c>
      <c r="O530" s="35">
        <f t="shared" si="238"/>
        <v>0</v>
      </c>
      <c r="P530" s="31">
        <f t="shared" si="239"/>
        <v>0.1962950729923858</v>
      </c>
      <c r="Q530" s="30">
        <f t="shared" si="240"/>
        <v>3581.6813723991208</v>
      </c>
      <c r="R530" s="34">
        <f t="shared" si="241"/>
        <v>3581.6813723991208</v>
      </c>
      <c r="S530" s="33">
        <f t="shared" si="242"/>
        <v>0</v>
      </c>
      <c r="T530" s="35">
        <f t="shared" si="243"/>
        <v>0</v>
      </c>
      <c r="U530" s="31">
        <f t="shared" si="244"/>
        <v>0</v>
      </c>
      <c r="V530" s="30" t="e">
        <f t="shared" si="245"/>
        <v>#DIV/0!</v>
      </c>
      <c r="W530" s="34" t="e">
        <f t="shared" si="246"/>
        <v>#DIV/0!</v>
      </c>
      <c r="X530" s="33">
        <f t="shared" si="247"/>
        <v>0</v>
      </c>
      <c r="Y530" s="35">
        <f t="shared" si="248"/>
        <v>0</v>
      </c>
      <c r="Z530" s="30">
        <f t="shared" si="249"/>
        <v>68258.133073568955</v>
      </c>
      <c r="AA530" s="35">
        <f>IF(C530&lt;C$13,0,(IF(VLOOKUP(C$7,profiel!$A$3:$F$297,2,FALSE)&gt;4,VLOOKUP($C$7,profiel!$A$3:$F$297,3,FALSE),IF(B$9="flens loodrecht op gevel",(VLOOKUP(C$7,profiel!$A$3:$F$297,6,FALSE)-2*VLOOKUP(C$7,profiel!$A$3:$F$297,4,FALSE))/2,VLOOKUP(C$7,profiel!$A$3:$F$297,4,FALSE))))/1000*Z530*D$36)</f>
        <v>0</v>
      </c>
      <c r="AB530" s="30">
        <f t="shared" si="252"/>
        <v>68258.133073568955</v>
      </c>
      <c r="AC530" s="35">
        <f t="shared" si="250"/>
        <v>13651.626614713789</v>
      </c>
      <c r="AD530" s="32">
        <f t="shared" si="251"/>
        <v>0.87425808109328706</v>
      </c>
      <c r="AE530" s="32">
        <f t="shared" si="256"/>
        <v>486.13072953429446</v>
      </c>
      <c r="AF530" s="204">
        <f t="shared" si="257"/>
        <v>656.43532799995728</v>
      </c>
    </row>
    <row r="531" spans="1:32" ht="12" customHeight="1" x14ac:dyDescent="0.15">
      <c r="A531" s="199">
        <f t="shared" si="227"/>
        <v>486.13072953429446</v>
      </c>
      <c r="B531" s="38">
        <f t="shared" si="228"/>
        <v>2410</v>
      </c>
      <c r="C531" s="200">
        <f t="shared" si="253"/>
        <v>40.166666666666664</v>
      </c>
      <c r="D531" s="36">
        <f t="shared" si="254"/>
        <v>885.36530068035199</v>
      </c>
      <c r="E531" s="36">
        <f t="shared" si="255"/>
        <v>679.99881322351689</v>
      </c>
      <c r="F531" s="37">
        <f t="shared" si="229"/>
        <v>0.19611143376785414</v>
      </c>
      <c r="G531" s="42">
        <f t="shared" si="230"/>
        <v>3576.9577395698238</v>
      </c>
      <c r="H531" s="43">
        <f t="shared" si="231"/>
        <v>3576.9577395698243</v>
      </c>
      <c r="I531" s="42">
        <f t="shared" si="232"/>
        <v>0</v>
      </c>
      <c r="J531" s="44">
        <f t="shared" si="233"/>
        <v>0</v>
      </c>
      <c r="K531" s="216">
        <f t="shared" si="234"/>
        <v>0.18630586207946143</v>
      </c>
      <c r="L531" s="42">
        <f t="shared" si="235"/>
        <v>3588.5737591083157</v>
      </c>
      <c r="M531" s="43">
        <f t="shared" si="236"/>
        <v>3409.1450711529001</v>
      </c>
      <c r="N531" s="42">
        <f t="shared" si="237"/>
        <v>0</v>
      </c>
      <c r="O531" s="44">
        <f t="shared" si="238"/>
        <v>0</v>
      </c>
      <c r="P531" s="37">
        <f t="shared" si="239"/>
        <v>0.19611143376785414</v>
      </c>
      <c r="Q531" s="42">
        <f t="shared" si="240"/>
        <v>3576.9577395698238</v>
      </c>
      <c r="R531" s="43">
        <f t="shared" si="241"/>
        <v>3576.9577395698243</v>
      </c>
      <c r="S531" s="42">
        <f t="shared" si="242"/>
        <v>0</v>
      </c>
      <c r="T531" s="44">
        <f t="shared" si="243"/>
        <v>0</v>
      </c>
      <c r="U531" s="37">
        <f t="shared" si="244"/>
        <v>0</v>
      </c>
      <c r="V531" s="42" t="e">
        <f t="shared" si="245"/>
        <v>#DIV/0!</v>
      </c>
      <c r="W531" s="43" t="e">
        <f t="shared" si="246"/>
        <v>#DIV/0!</v>
      </c>
      <c r="X531" s="42">
        <f t="shared" si="247"/>
        <v>0</v>
      </c>
      <c r="Y531" s="44">
        <f t="shared" si="248"/>
        <v>0</v>
      </c>
      <c r="Z531" s="42">
        <f t="shared" si="249"/>
        <v>68259.934184441154</v>
      </c>
      <c r="AA531" s="44">
        <f>IF(C531&lt;C$13,0,(IF(VLOOKUP(C$7,profiel!$A$3:$F$297,2,FALSE)&gt;4,VLOOKUP($C$7,profiel!$A$3:$F$297,3,FALSE),IF(B$9="flens loodrecht op gevel",(VLOOKUP(C$7,profiel!$A$3:$F$297,6,FALSE)-2*VLOOKUP(C$7,profiel!$A$3:$F$297,4,FALSE))/2,VLOOKUP(C$7,profiel!$A$3:$F$297,4,FALSE))))/1000*Z531*D$36)</f>
        <v>0</v>
      </c>
      <c r="AB531" s="42">
        <f t="shared" si="252"/>
        <v>68259.934184441154</v>
      </c>
      <c r="AC531" s="44">
        <f t="shared" si="250"/>
        <v>13651.986836888231</v>
      </c>
      <c r="AD531" s="41">
        <f t="shared" si="251"/>
        <v>0.87294993784127817</v>
      </c>
      <c r="AE531" s="41">
        <f t="shared" si="256"/>
        <v>487.00367947213573</v>
      </c>
      <c r="AF531" s="201">
        <f t="shared" si="257"/>
        <v>657.05088217488992</v>
      </c>
    </row>
    <row r="532" spans="1:32" ht="12" customHeight="1" x14ac:dyDescent="0.15">
      <c r="A532" s="202">
        <f t="shared" si="227"/>
        <v>487.00367947213573</v>
      </c>
      <c r="B532" s="54">
        <f t="shared" si="228"/>
        <v>2415</v>
      </c>
      <c r="C532" s="133">
        <f t="shared" si="253"/>
        <v>40.25</v>
      </c>
      <c r="D532" s="30">
        <f t="shared" si="254"/>
        <v>885.6748702042305</v>
      </c>
      <c r="E532" s="30">
        <f t="shared" si="255"/>
        <v>679.9988444526507</v>
      </c>
      <c r="F532" s="31">
        <f t="shared" si="229"/>
        <v>0.19592770794831293</v>
      </c>
      <c r="G532" s="30">
        <f t="shared" si="230"/>
        <v>3572.2384207554574</v>
      </c>
      <c r="H532" s="34">
        <f t="shared" si="231"/>
        <v>3572.2384207554574</v>
      </c>
      <c r="I532" s="33">
        <f t="shared" si="232"/>
        <v>0</v>
      </c>
      <c r="J532" s="35">
        <f t="shared" si="233"/>
        <v>0</v>
      </c>
      <c r="K532" s="60">
        <f t="shared" si="234"/>
        <v>0.18613132255089729</v>
      </c>
      <c r="L532" s="30">
        <f t="shared" si="235"/>
        <v>3583.8284171602363</v>
      </c>
      <c r="M532" s="34">
        <f t="shared" si="236"/>
        <v>3404.6369963022244</v>
      </c>
      <c r="N532" s="33">
        <f t="shared" si="237"/>
        <v>0</v>
      </c>
      <c r="O532" s="35">
        <f t="shared" si="238"/>
        <v>0</v>
      </c>
      <c r="P532" s="31">
        <f t="shared" si="239"/>
        <v>0.19592770794831293</v>
      </c>
      <c r="Q532" s="30">
        <f t="shared" si="240"/>
        <v>3572.2384207554574</v>
      </c>
      <c r="R532" s="34">
        <f t="shared" si="241"/>
        <v>3572.2384207554574</v>
      </c>
      <c r="S532" s="33">
        <f t="shared" si="242"/>
        <v>0</v>
      </c>
      <c r="T532" s="35">
        <f t="shared" si="243"/>
        <v>0</v>
      </c>
      <c r="U532" s="31">
        <f t="shared" si="244"/>
        <v>0</v>
      </c>
      <c r="V532" s="30" t="e">
        <f t="shared" si="245"/>
        <v>#DIV/0!</v>
      </c>
      <c r="W532" s="34" t="e">
        <f t="shared" si="246"/>
        <v>#DIV/0!</v>
      </c>
      <c r="X532" s="33">
        <f t="shared" si="247"/>
        <v>0</v>
      </c>
      <c r="Y532" s="35">
        <f t="shared" si="248"/>
        <v>0</v>
      </c>
      <c r="Z532" s="30">
        <f t="shared" si="249"/>
        <v>68261.536573388832</v>
      </c>
      <c r="AA532" s="35">
        <f>IF(C532&lt;C$13,0,(IF(VLOOKUP(C$7,profiel!$A$3:$F$297,2,FALSE)&gt;4,VLOOKUP($C$7,profiel!$A$3:$F$297,3,FALSE),IF(B$9="flens loodrecht op gevel",(VLOOKUP(C$7,profiel!$A$3:$F$297,6,FALSE)-2*VLOOKUP(C$7,profiel!$A$3:$F$297,4,FALSE))/2,VLOOKUP(C$7,profiel!$A$3:$F$297,4,FALSE))))/1000*Z532*D$36)</f>
        <v>0</v>
      </c>
      <c r="AB532" s="30">
        <f t="shared" si="252"/>
        <v>68261.536573388832</v>
      </c>
      <c r="AC532" s="35">
        <f t="shared" si="250"/>
        <v>13652.307314677766</v>
      </c>
      <c r="AD532" s="32">
        <f t="shared" si="251"/>
        <v>0.87164135579032376</v>
      </c>
      <c r="AE532" s="32">
        <f t="shared" si="256"/>
        <v>487.87532082792603</v>
      </c>
      <c r="AF532" s="204">
        <f t="shared" si="257"/>
        <v>657.66787586616692</v>
      </c>
    </row>
    <row r="533" spans="1:32" ht="12" customHeight="1" x14ac:dyDescent="0.15">
      <c r="A533" s="199">
        <f t="shared" si="227"/>
        <v>487.87532082792603</v>
      </c>
      <c r="B533" s="38">
        <f t="shared" si="228"/>
        <v>2420</v>
      </c>
      <c r="C533" s="200">
        <f t="shared" si="253"/>
        <v>40.333333333333336</v>
      </c>
      <c r="D533" s="36">
        <f t="shared" si="254"/>
        <v>885.98380143997815</v>
      </c>
      <c r="E533" s="36">
        <f t="shared" si="255"/>
        <v>679.9988748600133</v>
      </c>
      <c r="F533" s="37">
        <f t="shared" si="229"/>
        <v>0.19574389760241265</v>
      </c>
      <c r="G533" s="42">
        <f t="shared" si="230"/>
        <v>3567.5234521075849</v>
      </c>
      <c r="H533" s="43">
        <f t="shared" si="231"/>
        <v>3567.5234521075849</v>
      </c>
      <c r="I533" s="42">
        <f t="shared" si="232"/>
        <v>0</v>
      </c>
      <c r="J533" s="44">
        <f t="shared" si="233"/>
        <v>0</v>
      </c>
      <c r="K533" s="216">
        <f t="shared" si="234"/>
        <v>0.18595670272229203</v>
      </c>
      <c r="L533" s="42">
        <f t="shared" si="235"/>
        <v>3579.0874659898413</v>
      </c>
      <c r="M533" s="43">
        <f t="shared" si="236"/>
        <v>3400.1330926903493</v>
      </c>
      <c r="N533" s="42">
        <f t="shared" si="237"/>
        <v>0</v>
      </c>
      <c r="O533" s="44">
        <f t="shared" si="238"/>
        <v>0</v>
      </c>
      <c r="P533" s="37">
        <f t="shared" si="239"/>
        <v>0.19574389760241265</v>
      </c>
      <c r="Q533" s="42">
        <f t="shared" si="240"/>
        <v>3567.5234521075849</v>
      </c>
      <c r="R533" s="43">
        <f t="shared" si="241"/>
        <v>3567.5234521075849</v>
      </c>
      <c r="S533" s="42">
        <f t="shared" si="242"/>
        <v>0</v>
      </c>
      <c r="T533" s="44">
        <f t="shared" si="243"/>
        <v>0</v>
      </c>
      <c r="U533" s="37">
        <f t="shared" si="244"/>
        <v>0</v>
      </c>
      <c r="V533" s="42" t="e">
        <f t="shared" si="245"/>
        <v>#DIV/0!</v>
      </c>
      <c r="W533" s="43" t="e">
        <f t="shared" si="246"/>
        <v>#DIV/0!</v>
      </c>
      <c r="X533" s="42">
        <f t="shared" si="247"/>
        <v>0</v>
      </c>
      <c r="Y533" s="44">
        <f t="shared" si="248"/>
        <v>0</v>
      </c>
      <c r="Z533" s="42">
        <f t="shared" si="249"/>
        <v>68262.941113677312</v>
      </c>
      <c r="AA533" s="44">
        <f>IF(C533&lt;C$13,0,(IF(VLOOKUP(C$7,profiel!$A$3:$F$297,2,FALSE)&gt;4,VLOOKUP($C$7,profiel!$A$3:$F$297,3,FALSE),IF(B$9="flens loodrecht op gevel",(VLOOKUP(C$7,profiel!$A$3:$F$297,6,FALSE)-2*VLOOKUP(C$7,profiel!$A$3:$F$297,4,FALSE))/2,VLOOKUP(C$7,profiel!$A$3:$F$297,4,FALSE))))/1000*Z533*D$36)</f>
        <v>0</v>
      </c>
      <c r="AB533" s="42">
        <f t="shared" si="252"/>
        <v>68262.941113677312</v>
      </c>
      <c r="AC533" s="44">
        <f t="shared" si="250"/>
        <v>13652.588222735465</v>
      </c>
      <c r="AD533" s="41">
        <f t="shared" si="251"/>
        <v>0.87033235765005434</v>
      </c>
      <c r="AE533" s="41">
        <f t="shared" si="256"/>
        <v>488.74565318557609</v>
      </c>
      <c r="AF533" s="201">
        <f t="shared" si="257"/>
        <v>658.28630694744015</v>
      </c>
    </row>
    <row r="534" spans="1:32" ht="12" customHeight="1" x14ac:dyDescent="0.15">
      <c r="A534" s="202">
        <f t="shared" si="227"/>
        <v>488.74565318557609</v>
      </c>
      <c r="B534" s="54">
        <f t="shared" si="228"/>
        <v>2425</v>
      </c>
      <c r="C534" s="133">
        <f t="shared" si="253"/>
        <v>40.416666666666664</v>
      </c>
      <c r="D534" s="30">
        <f t="shared" si="254"/>
        <v>886.29209701429784</v>
      </c>
      <c r="E534" s="30">
        <f t="shared" si="255"/>
        <v>679.99890446722884</v>
      </c>
      <c r="F534" s="31">
        <f t="shared" si="229"/>
        <v>0.19556000480535868</v>
      </c>
      <c r="G534" s="30">
        <f t="shared" si="230"/>
        <v>3562.8128693492586</v>
      </c>
      <c r="H534" s="34">
        <f t="shared" si="231"/>
        <v>3562.812869349259</v>
      </c>
      <c r="I534" s="33">
        <f t="shared" si="232"/>
        <v>0</v>
      </c>
      <c r="J534" s="35">
        <f t="shared" si="233"/>
        <v>0</v>
      </c>
      <c r="K534" s="60">
        <f t="shared" si="234"/>
        <v>0.18578200456509075</v>
      </c>
      <c r="L534" s="30">
        <f t="shared" si="235"/>
        <v>3574.35094148588</v>
      </c>
      <c r="M534" s="34">
        <f t="shared" si="236"/>
        <v>3395.6333944115859</v>
      </c>
      <c r="N534" s="33">
        <f t="shared" si="237"/>
        <v>0</v>
      </c>
      <c r="O534" s="35">
        <f t="shared" si="238"/>
        <v>0</v>
      </c>
      <c r="P534" s="31">
        <f t="shared" si="239"/>
        <v>0.19556000480535868</v>
      </c>
      <c r="Q534" s="30">
        <f t="shared" si="240"/>
        <v>3562.8128693492586</v>
      </c>
      <c r="R534" s="34">
        <f t="shared" si="241"/>
        <v>3562.812869349259</v>
      </c>
      <c r="S534" s="33">
        <f t="shared" si="242"/>
        <v>0</v>
      </c>
      <c r="T534" s="35">
        <f t="shared" si="243"/>
        <v>0</v>
      </c>
      <c r="U534" s="31">
        <f t="shared" si="244"/>
        <v>0</v>
      </c>
      <c r="V534" s="30" t="e">
        <f t="shared" si="245"/>
        <v>#DIV/0!</v>
      </c>
      <c r="W534" s="34" t="e">
        <f t="shared" si="246"/>
        <v>#DIV/0!</v>
      </c>
      <c r="X534" s="33">
        <f t="shared" si="247"/>
        <v>0</v>
      </c>
      <c r="Y534" s="35">
        <f t="shared" si="248"/>
        <v>0</v>
      </c>
      <c r="Z534" s="30">
        <f t="shared" si="249"/>
        <v>68264.148677225196</v>
      </c>
      <c r="AA534" s="35">
        <f>IF(C534&lt;C$13,0,(IF(VLOOKUP(C$7,profiel!$A$3:$F$297,2,FALSE)&gt;4,VLOOKUP($C$7,profiel!$A$3:$F$297,3,FALSE),IF(B$9="flens loodrecht op gevel",(VLOOKUP(C$7,profiel!$A$3:$F$297,6,FALSE)-2*VLOOKUP(C$7,profiel!$A$3:$F$297,4,FALSE))/2,VLOOKUP(C$7,profiel!$A$3:$F$297,4,FALSE))))/1000*Z534*D$36)</f>
        <v>0</v>
      </c>
      <c r="AB534" s="30">
        <f t="shared" si="252"/>
        <v>68264.148677225196</v>
      </c>
      <c r="AC534" s="35">
        <f t="shared" si="250"/>
        <v>13652.829735445041</v>
      </c>
      <c r="AD534" s="32">
        <f t="shared" si="251"/>
        <v>0.86902296604775953</v>
      </c>
      <c r="AE534" s="32">
        <f t="shared" si="256"/>
        <v>489.61467615162383</v>
      </c>
      <c r="AF534" s="204">
        <f t="shared" si="257"/>
        <v>658.90617324067853</v>
      </c>
    </row>
    <row r="535" spans="1:32" ht="12" customHeight="1" x14ac:dyDescent="0.15">
      <c r="A535" s="199">
        <f t="shared" si="227"/>
        <v>489.61467615162383</v>
      </c>
      <c r="B535" s="38">
        <f t="shared" si="228"/>
        <v>2430</v>
      </c>
      <c r="C535" s="200">
        <f t="shared" si="253"/>
        <v>40.5</v>
      </c>
      <c r="D535" s="36">
        <f t="shared" si="254"/>
        <v>886.59975953771163</v>
      </c>
      <c r="E535" s="36">
        <f t="shared" si="255"/>
        <v>679.9989332953528</v>
      </c>
      <c r="F535" s="37">
        <f t="shared" si="229"/>
        <v>0.19537603163860542</v>
      </c>
      <c r="G535" s="42">
        <f t="shared" si="230"/>
        <v>3558.1067077782654</v>
      </c>
      <c r="H535" s="43">
        <f t="shared" si="231"/>
        <v>3558.1067077782654</v>
      </c>
      <c r="I535" s="42">
        <f t="shared" si="232"/>
        <v>0</v>
      </c>
      <c r="J535" s="44">
        <f t="shared" si="233"/>
        <v>0</v>
      </c>
      <c r="K535" s="216">
        <f t="shared" si="234"/>
        <v>0.18560723005667515</v>
      </c>
      <c r="L535" s="42">
        <f t="shared" si="235"/>
        <v>3569.6188791102368</v>
      </c>
      <c r="M535" s="43">
        <f t="shared" si="236"/>
        <v>3391.1379351547248</v>
      </c>
      <c r="N535" s="42">
        <f t="shared" si="237"/>
        <v>0</v>
      </c>
      <c r="O535" s="44">
        <f t="shared" si="238"/>
        <v>0</v>
      </c>
      <c r="P535" s="37">
        <f t="shared" si="239"/>
        <v>0.19537603163860542</v>
      </c>
      <c r="Q535" s="42">
        <f t="shared" si="240"/>
        <v>3558.1067077782654</v>
      </c>
      <c r="R535" s="43">
        <f t="shared" si="241"/>
        <v>3558.1067077782654</v>
      </c>
      <c r="S535" s="42">
        <f t="shared" si="242"/>
        <v>0</v>
      </c>
      <c r="T535" s="44">
        <f t="shared" si="243"/>
        <v>0</v>
      </c>
      <c r="U535" s="37">
        <f t="shared" si="244"/>
        <v>0</v>
      </c>
      <c r="V535" s="42" t="e">
        <f t="shared" si="245"/>
        <v>#DIV/0!</v>
      </c>
      <c r="W535" s="43" t="e">
        <f t="shared" si="246"/>
        <v>#DIV/0!</v>
      </c>
      <c r="X535" s="42">
        <f t="shared" si="247"/>
        <v>0</v>
      </c>
      <c r="Y535" s="44">
        <f t="shared" si="248"/>
        <v>0</v>
      </c>
      <c r="Z535" s="42">
        <f t="shared" si="249"/>
        <v>68265.160134592152</v>
      </c>
      <c r="AA535" s="44">
        <f>IF(C535&lt;C$13,0,(IF(VLOOKUP(C$7,profiel!$A$3:$F$297,2,FALSE)&gt;4,VLOOKUP($C$7,profiel!$A$3:$F$297,3,FALSE),IF(B$9="flens loodrecht op gevel",(VLOOKUP(C$7,profiel!$A$3:$F$297,6,FALSE)-2*VLOOKUP(C$7,profiel!$A$3:$F$297,4,FALSE))/2,VLOOKUP(C$7,profiel!$A$3:$F$297,4,FALSE))))/1000*Z535*D$36)</f>
        <v>0</v>
      </c>
      <c r="AB535" s="42">
        <f t="shared" si="252"/>
        <v>68265.160134592152</v>
      </c>
      <c r="AC535" s="44">
        <f t="shared" si="250"/>
        <v>13653.03202691843</v>
      </c>
      <c r="AD535" s="41">
        <f t="shared" si="251"/>
        <v>0.86771320352731873</v>
      </c>
      <c r="AE535" s="41">
        <f t="shared" si="256"/>
        <v>490.48238935515116</v>
      </c>
      <c r="AF535" s="201">
        <f t="shared" si="257"/>
        <v>659.52747251669098</v>
      </c>
    </row>
    <row r="536" spans="1:32" ht="12" customHeight="1" x14ac:dyDescent="0.15">
      <c r="A536" s="202">
        <f t="shared" si="227"/>
        <v>490.48238935515116</v>
      </c>
      <c r="B536" s="54">
        <f t="shared" si="228"/>
        <v>2435</v>
      </c>
      <c r="C536" s="133">
        <f t="shared" si="253"/>
        <v>40.583333333333336</v>
      </c>
      <c r="D536" s="30">
        <f t="shared" si="254"/>
        <v>886.90679160469313</v>
      </c>
      <c r="E536" s="30">
        <f t="shared" si="255"/>
        <v>679.99896136488633</v>
      </c>
      <c r="F536" s="31">
        <f t="shared" si="229"/>
        <v>0.19519198018955194</v>
      </c>
      <c r="G536" s="30">
        <f t="shared" si="230"/>
        <v>3553.4050022703668</v>
      </c>
      <c r="H536" s="34">
        <f t="shared" si="231"/>
        <v>3553.4050022703673</v>
      </c>
      <c r="I536" s="33">
        <f t="shared" si="232"/>
        <v>0</v>
      </c>
      <c r="J536" s="35">
        <f t="shared" si="233"/>
        <v>0</v>
      </c>
      <c r="K536" s="60">
        <f t="shared" si="234"/>
        <v>0.18543238118007435</v>
      </c>
      <c r="L536" s="30">
        <f t="shared" si="235"/>
        <v>3564.8913139011834</v>
      </c>
      <c r="M536" s="34">
        <f t="shared" si="236"/>
        <v>3386.6467482061244</v>
      </c>
      <c r="N536" s="33">
        <f t="shared" si="237"/>
        <v>0</v>
      </c>
      <c r="O536" s="35">
        <f t="shared" si="238"/>
        <v>0</v>
      </c>
      <c r="P536" s="31">
        <f t="shared" si="239"/>
        <v>0.19519198018955194</v>
      </c>
      <c r="Q536" s="30">
        <f t="shared" si="240"/>
        <v>3553.4050022703668</v>
      </c>
      <c r="R536" s="34">
        <f t="shared" si="241"/>
        <v>3553.4050022703673</v>
      </c>
      <c r="S536" s="33">
        <f t="shared" si="242"/>
        <v>0</v>
      </c>
      <c r="T536" s="35">
        <f t="shared" si="243"/>
        <v>0</v>
      </c>
      <c r="U536" s="31">
        <f t="shared" si="244"/>
        <v>0</v>
      </c>
      <c r="V536" s="30" t="e">
        <f t="shared" si="245"/>
        <v>#DIV/0!</v>
      </c>
      <c r="W536" s="34" t="e">
        <f t="shared" si="246"/>
        <v>#DIV/0!</v>
      </c>
      <c r="X536" s="33">
        <f t="shared" si="247"/>
        <v>0</v>
      </c>
      <c r="Y536" s="35">
        <f t="shared" si="248"/>
        <v>0</v>
      </c>
      <c r="Z536" s="30">
        <f t="shared" si="249"/>
        <v>68265.976354966391</v>
      </c>
      <c r="AA536" s="35">
        <f>IF(C536&lt;C$13,0,(IF(VLOOKUP(C$7,profiel!$A$3:$F$297,2,FALSE)&gt;4,VLOOKUP($C$7,profiel!$A$3:$F$297,3,FALSE),IF(B$9="flens loodrecht op gevel",(VLOOKUP(C$7,profiel!$A$3:$F$297,6,FALSE)-2*VLOOKUP(C$7,profiel!$A$3:$F$297,4,FALSE))/2,VLOOKUP(C$7,profiel!$A$3:$F$297,4,FALSE))))/1000*Z536*D$36)</f>
        <v>0</v>
      </c>
      <c r="AB536" s="30">
        <f t="shared" si="252"/>
        <v>68265.976354966391</v>
      </c>
      <c r="AC536" s="35">
        <f t="shared" si="250"/>
        <v>13653.195270993278</v>
      </c>
      <c r="AD536" s="32">
        <f t="shared" si="251"/>
        <v>0.8664030925481413</v>
      </c>
      <c r="AE536" s="32">
        <f t="shared" si="256"/>
        <v>491.34879244769928</v>
      </c>
      <c r="AF536" s="204">
        <f t="shared" si="257"/>
        <v>660.15020249564793</v>
      </c>
    </row>
    <row r="537" spans="1:32" ht="12" customHeight="1" x14ac:dyDescent="0.15">
      <c r="A537" s="199">
        <f t="shared" si="227"/>
        <v>491.34879244769928</v>
      </c>
      <c r="B537" s="38">
        <f t="shared" si="228"/>
        <v>2440</v>
      </c>
      <c r="C537" s="200">
        <f t="shared" si="253"/>
        <v>40.666666666666664</v>
      </c>
      <c r="D537" s="36">
        <f t="shared" si="254"/>
        <v>887.21319579379906</v>
      </c>
      <c r="E537" s="36">
        <f t="shared" si="255"/>
        <v>679.99898869579101</v>
      </c>
      <c r="F537" s="37">
        <f t="shared" si="229"/>
        <v>0.19500785255124101</v>
      </c>
      <c r="G537" s="42">
        <f t="shared" si="230"/>
        <v>3548.70778728198</v>
      </c>
      <c r="H537" s="43">
        <f t="shared" si="231"/>
        <v>3548.7077872819805</v>
      </c>
      <c r="I537" s="42">
        <f t="shared" si="232"/>
        <v>0</v>
      </c>
      <c r="J537" s="44">
        <f t="shared" si="233"/>
        <v>0</v>
      </c>
      <c r="K537" s="216">
        <f t="shared" si="234"/>
        <v>0.18525745992367895</v>
      </c>
      <c r="L537" s="42">
        <f t="shared" si="235"/>
        <v>3560.1682804760248</v>
      </c>
      <c r="M537" s="43">
        <f t="shared" si="236"/>
        <v>3382.1598664522235</v>
      </c>
      <c r="N537" s="42">
        <f t="shared" si="237"/>
        <v>0</v>
      </c>
      <c r="O537" s="44">
        <f t="shared" si="238"/>
        <v>0</v>
      </c>
      <c r="P537" s="37">
        <f t="shared" si="239"/>
        <v>0.19500785255124101</v>
      </c>
      <c r="Q537" s="42">
        <f t="shared" si="240"/>
        <v>3548.70778728198</v>
      </c>
      <c r="R537" s="43">
        <f t="shared" si="241"/>
        <v>3548.7077872819805</v>
      </c>
      <c r="S537" s="42">
        <f t="shared" si="242"/>
        <v>0</v>
      </c>
      <c r="T537" s="44">
        <f t="shared" si="243"/>
        <v>0</v>
      </c>
      <c r="U537" s="37">
        <f t="shared" si="244"/>
        <v>0</v>
      </c>
      <c r="V537" s="42" t="e">
        <f t="shared" si="245"/>
        <v>#DIV/0!</v>
      </c>
      <c r="W537" s="43" t="e">
        <f t="shared" si="246"/>
        <v>#DIV/0!</v>
      </c>
      <c r="X537" s="42">
        <f t="shared" si="247"/>
        <v>0</v>
      </c>
      <c r="Y537" s="44">
        <f t="shared" si="248"/>
        <v>0</v>
      </c>
      <c r="Z537" s="42">
        <f t="shared" si="249"/>
        <v>68266.598206152659</v>
      </c>
      <c r="AA537" s="44">
        <f>IF(C537&lt;C$13,0,(IF(VLOOKUP(C$7,profiel!$A$3:$F$297,2,FALSE)&gt;4,VLOOKUP($C$7,profiel!$A$3:$F$297,3,FALSE),IF(B$9="flens loodrecht op gevel",(VLOOKUP(C$7,profiel!$A$3:$F$297,6,FALSE)-2*VLOOKUP(C$7,profiel!$A$3:$F$297,4,FALSE))/2,VLOOKUP(C$7,profiel!$A$3:$F$297,4,FALSE))))/1000*Z537*D$36)</f>
        <v>0</v>
      </c>
      <c r="AB537" s="42">
        <f t="shared" si="252"/>
        <v>68266.598206152659</v>
      </c>
      <c r="AC537" s="44">
        <f t="shared" si="250"/>
        <v>13653.319641230533</v>
      </c>
      <c r="AD537" s="41">
        <f t="shared" si="251"/>
        <v>0.86509265548406933</v>
      </c>
      <c r="AE537" s="41">
        <f t="shared" si="256"/>
        <v>492.21388510318337</v>
      </c>
      <c r="AF537" s="201">
        <f t="shared" si="257"/>
        <v>660.77436084760348</v>
      </c>
    </row>
    <row r="538" spans="1:32" ht="12" customHeight="1" x14ac:dyDescent="0.15">
      <c r="A538" s="202">
        <f t="shared" si="227"/>
        <v>492.21388510318337</v>
      </c>
      <c r="B538" s="54">
        <f t="shared" si="228"/>
        <v>2445</v>
      </c>
      <c r="C538" s="133">
        <f t="shared" si="253"/>
        <v>40.75</v>
      </c>
      <c r="D538" s="30">
        <f t="shared" si="254"/>
        <v>887.5189746677986</v>
      </c>
      <c r="E538" s="30">
        <f t="shared" si="255"/>
        <v>679.99901530750333</v>
      </c>
      <c r="F538" s="31">
        <f t="shared" si="229"/>
        <v>0.19482365082205974</v>
      </c>
      <c r="G538" s="30">
        <f t="shared" si="230"/>
        <v>3544.0150968537564</v>
      </c>
      <c r="H538" s="34">
        <f t="shared" si="231"/>
        <v>3544.0150968537569</v>
      </c>
      <c r="I538" s="33">
        <f t="shared" si="232"/>
        <v>0</v>
      </c>
      <c r="J538" s="35">
        <f t="shared" si="233"/>
        <v>0</v>
      </c>
      <c r="K538" s="60">
        <f t="shared" si="234"/>
        <v>0.18508246828095676</v>
      </c>
      <c r="L538" s="30">
        <f t="shared" si="235"/>
        <v>3555.4498130346965</v>
      </c>
      <c r="M538" s="34">
        <f t="shared" si="236"/>
        <v>3377.6773223829614</v>
      </c>
      <c r="N538" s="33">
        <f t="shared" si="237"/>
        <v>0</v>
      </c>
      <c r="O538" s="35">
        <f t="shared" si="238"/>
        <v>0</v>
      </c>
      <c r="P538" s="31">
        <f t="shared" si="239"/>
        <v>0.19482365082205974</v>
      </c>
      <c r="Q538" s="30">
        <f t="shared" si="240"/>
        <v>3544.0150968537564</v>
      </c>
      <c r="R538" s="34">
        <f t="shared" si="241"/>
        <v>3544.0150968537569</v>
      </c>
      <c r="S538" s="33">
        <f t="shared" si="242"/>
        <v>0</v>
      </c>
      <c r="T538" s="35">
        <f t="shared" si="243"/>
        <v>0</v>
      </c>
      <c r="U538" s="31">
        <f t="shared" si="244"/>
        <v>0</v>
      </c>
      <c r="V538" s="30" t="e">
        <f t="shared" si="245"/>
        <v>#DIV/0!</v>
      </c>
      <c r="W538" s="34" t="e">
        <f t="shared" si="246"/>
        <v>#DIV/0!</v>
      </c>
      <c r="X538" s="33">
        <f t="shared" si="247"/>
        <v>0</v>
      </c>
      <c r="Y538" s="35">
        <f t="shared" si="248"/>
        <v>0</v>
      </c>
      <c r="Z538" s="30">
        <f t="shared" si="249"/>
        <v>68267.026554559867</v>
      </c>
      <c r="AA538" s="35">
        <f>IF(C538&lt;C$13,0,(IF(VLOOKUP(C$7,profiel!$A$3:$F$297,2,FALSE)&gt;4,VLOOKUP($C$7,profiel!$A$3:$F$297,3,FALSE),IF(B$9="flens loodrecht op gevel",(VLOOKUP(C$7,profiel!$A$3:$F$297,6,FALSE)-2*VLOOKUP(C$7,profiel!$A$3:$F$297,4,FALSE))/2,VLOOKUP(C$7,profiel!$A$3:$F$297,4,FALSE))))/1000*Z538*D$36)</f>
        <v>0</v>
      </c>
      <c r="AB538" s="30">
        <f t="shared" si="252"/>
        <v>68267.026554559867</v>
      </c>
      <c r="AC538" s="35">
        <f t="shared" si="250"/>
        <v>13653.405310911974</v>
      </c>
      <c r="AD538" s="32">
        <f t="shared" si="251"/>
        <v>0.8637819146223874</v>
      </c>
      <c r="AE538" s="32">
        <f t="shared" si="256"/>
        <v>493.07766701780577</v>
      </c>
      <c r="AF538" s="204">
        <f t="shared" si="257"/>
        <v>661.39994519301661</v>
      </c>
    </row>
    <row r="539" spans="1:32" ht="12" customHeight="1" x14ac:dyDescent="0.15">
      <c r="A539" s="199">
        <f t="shared" si="227"/>
        <v>493.07766701780577</v>
      </c>
      <c r="B539" s="38">
        <f t="shared" si="228"/>
        <v>2450</v>
      </c>
      <c r="C539" s="200">
        <f t="shared" si="253"/>
        <v>40.833333333333336</v>
      </c>
      <c r="D539" s="36">
        <f t="shared" si="254"/>
        <v>887.82413077380329</v>
      </c>
      <c r="E539" s="36">
        <f t="shared" si="255"/>
        <v>679.99904121894861</v>
      </c>
      <c r="F539" s="37">
        <f t="shared" si="229"/>
        <v>0.19463937710544349</v>
      </c>
      <c r="G539" s="42">
        <f t="shared" si="230"/>
        <v>3539.3269646125123</v>
      </c>
      <c r="H539" s="43">
        <f t="shared" si="231"/>
        <v>3539.3269646125123</v>
      </c>
      <c r="I539" s="42">
        <f t="shared" si="232"/>
        <v>0</v>
      </c>
      <c r="J539" s="44">
        <f t="shared" si="233"/>
        <v>0</v>
      </c>
      <c r="K539" s="216">
        <f t="shared" si="234"/>
        <v>0.18490740825017132</v>
      </c>
      <c r="L539" s="42">
        <f t="shared" si="235"/>
        <v>3550.7359453616809</v>
      </c>
      <c r="M539" s="43">
        <f t="shared" si="236"/>
        <v>3373.1991480935972</v>
      </c>
      <c r="N539" s="42">
        <f t="shared" si="237"/>
        <v>0</v>
      </c>
      <c r="O539" s="44">
        <f t="shared" si="238"/>
        <v>0</v>
      </c>
      <c r="P539" s="37">
        <f t="shared" si="239"/>
        <v>0.19463937710544349</v>
      </c>
      <c r="Q539" s="42">
        <f t="shared" si="240"/>
        <v>3539.3269646125123</v>
      </c>
      <c r="R539" s="43">
        <f t="shared" si="241"/>
        <v>3539.3269646125123</v>
      </c>
      <c r="S539" s="42">
        <f t="shared" si="242"/>
        <v>0</v>
      </c>
      <c r="T539" s="44">
        <f t="shared" si="243"/>
        <v>0</v>
      </c>
      <c r="U539" s="37">
        <f t="shared" si="244"/>
        <v>0</v>
      </c>
      <c r="V539" s="42" t="e">
        <f t="shared" si="245"/>
        <v>#DIV/0!</v>
      </c>
      <c r="W539" s="43" t="e">
        <f t="shared" si="246"/>
        <v>#DIV/0!</v>
      </c>
      <c r="X539" s="42">
        <f t="shared" si="247"/>
        <v>0</v>
      </c>
      <c r="Y539" s="44">
        <f t="shared" si="248"/>
        <v>0</v>
      </c>
      <c r="Z539" s="42">
        <f t="shared" si="249"/>
        <v>68267.262265189085</v>
      </c>
      <c r="AA539" s="44">
        <f>IF(C539&lt;C$13,0,(IF(VLOOKUP(C$7,profiel!$A$3:$F$297,2,FALSE)&gt;4,VLOOKUP($C$7,profiel!$A$3:$F$297,3,FALSE),IF(B$9="flens loodrecht op gevel",(VLOOKUP(C$7,profiel!$A$3:$F$297,6,FALSE)-2*VLOOKUP(C$7,profiel!$A$3:$F$297,4,FALSE))/2,VLOOKUP(C$7,profiel!$A$3:$F$297,4,FALSE))))/1000*Z539*D$36)</f>
        <v>0</v>
      </c>
      <c r="AB539" s="42">
        <f t="shared" si="252"/>
        <v>68267.262265189085</v>
      </c>
      <c r="AC539" s="44">
        <f t="shared" si="250"/>
        <v>13653.452453037817</v>
      </c>
      <c r="AD539" s="41">
        <f t="shared" si="251"/>
        <v>0.86247089216268014</v>
      </c>
      <c r="AE539" s="41">
        <f t="shared" si="256"/>
        <v>493.94013790996843</v>
      </c>
      <c r="AF539" s="201">
        <f t="shared" si="257"/>
        <v>662.02695310327238</v>
      </c>
    </row>
    <row r="540" spans="1:32" ht="12" customHeight="1" x14ac:dyDescent="0.15">
      <c r="A540" s="202">
        <f t="shared" si="227"/>
        <v>493.94013790996843</v>
      </c>
      <c r="B540" s="54">
        <f t="shared" si="228"/>
        <v>2455</v>
      </c>
      <c r="C540" s="133">
        <f t="shared" si="253"/>
        <v>40.916666666666664</v>
      </c>
      <c r="D540" s="30">
        <f t="shared" si="254"/>
        <v>888.12866664339242</v>
      </c>
      <c r="E540" s="30">
        <f t="shared" si="255"/>
        <v>679.99906644855355</v>
      </c>
      <c r="F540" s="31">
        <f t="shared" si="229"/>
        <v>0.19445503350958188</v>
      </c>
      <c r="G540" s="30">
        <f t="shared" si="230"/>
        <v>3534.6434237759754</v>
      </c>
      <c r="H540" s="34">
        <f t="shared" si="231"/>
        <v>3534.6434237759759</v>
      </c>
      <c r="I540" s="33">
        <f t="shared" si="232"/>
        <v>0</v>
      </c>
      <c r="J540" s="35">
        <f t="shared" si="233"/>
        <v>0</v>
      </c>
      <c r="K540" s="60">
        <f t="shared" si="234"/>
        <v>0.18473228183410279</v>
      </c>
      <c r="L540" s="30">
        <f t="shared" si="235"/>
        <v>3546.0267108307444</v>
      </c>
      <c r="M540" s="34">
        <f t="shared" si="236"/>
        <v>3368.725375289207</v>
      </c>
      <c r="N540" s="33">
        <f t="shared" si="237"/>
        <v>0</v>
      </c>
      <c r="O540" s="35">
        <f t="shared" si="238"/>
        <v>0</v>
      </c>
      <c r="P540" s="31">
        <f t="shared" si="239"/>
        <v>0.19445503350958188</v>
      </c>
      <c r="Q540" s="30">
        <f t="shared" si="240"/>
        <v>3534.6434237759754</v>
      </c>
      <c r="R540" s="34">
        <f t="shared" si="241"/>
        <v>3534.6434237759759</v>
      </c>
      <c r="S540" s="33">
        <f t="shared" si="242"/>
        <v>0</v>
      </c>
      <c r="T540" s="35">
        <f t="shared" si="243"/>
        <v>0</v>
      </c>
      <c r="U540" s="31">
        <f t="shared" si="244"/>
        <v>0</v>
      </c>
      <c r="V540" s="30" t="e">
        <f t="shared" si="245"/>
        <v>#DIV/0!</v>
      </c>
      <c r="W540" s="34" t="e">
        <f t="shared" si="246"/>
        <v>#DIV/0!</v>
      </c>
      <c r="X540" s="33">
        <f t="shared" si="247"/>
        <v>0</v>
      </c>
      <c r="Y540" s="35">
        <f t="shared" si="248"/>
        <v>0</v>
      </c>
      <c r="Z540" s="30">
        <f t="shared" si="249"/>
        <v>68267.306201620682</v>
      </c>
      <c r="AA540" s="35">
        <f>IF(C540&lt;C$13,0,(IF(VLOOKUP(C$7,profiel!$A$3:$F$297,2,FALSE)&gt;4,VLOOKUP($C$7,profiel!$A$3:$F$297,3,FALSE),IF(B$9="flens loodrecht op gevel",(VLOOKUP(C$7,profiel!$A$3:$F$297,6,FALSE)-2*VLOOKUP(C$7,profiel!$A$3:$F$297,4,FALSE))/2,VLOOKUP(C$7,profiel!$A$3:$F$297,4,FALSE))))/1000*Z540*D$36)</f>
        <v>0</v>
      </c>
      <c r="AB540" s="30">
        <f t="shared" si="252"/>
        <v>68267.306201620682</v>
      </c>
      <c r="AC540" s="35">
        <f t="shared" si="250"/>
        <v>13653.461240324137</v>
      </c>
      <c r="AD540" s="32">
        <f t="shared" si="251"/>
        <v>0.86115961021599452</v>
      </c>
      <c r="AE540" s="32">
        <f t="shared" si="256"/>
        <v>494.80129752018445</v>
      </c>
      <c r="AF540" s="204">
        <f t="shared" si="257"/>
        <v>662.65538210120212</v>
      </c>
    </row>
    <row r="541" spans="1:32" ht="12" customHeight="1" x14ac:dyDescent="0.15">
      <c r="A541" s="199">
        <f t="shared" si="227"/>
        <v>494.80129752018445</v>
      </c>
      <c r="B541" s="38">
        <f t="shared" si="228"/>
        <v>2460</v>
      </c>
      <c r="C541" s="200">
        <f t="shared" si="253"/>
        <v>41</v>
      </c>
      <c r="D541" s="36">
        <f t="shared" si="254"/>
        <v>888.43258479274118</v>
      </c>
      <c r="E541" s="36">
        <f t="shared" si="255"/>
        <v>679.99909101426022</v>
      </c>
      <c r="F541" s="37">
        <f t="shared" si="229"/>
        <v>0.19427062214712781</v>
      </c>
      <c r="G541" s="42">
        <f t="shared" si="230"/>
        <v>3529.9645071535615</v>
      </c>
      <c r="H541" s="43">
        <f t="shared" si="231"/>
        <v>3529.9645071535615</v>
      </c>
      <c r="I541" s="42">
        <f t="shared" si="232"/>
        <v>0</v>
      </c>
      <c r="J541" s="44">
        <f t="shared" si="233"/>
        <v>0</v>
      </c>
      <c r="K541" s="216">
        <f t="shared" si="234"/>
        <v>0.18455709103977141</v>
      </c>
      <c r="L541" s="42">
        <f t="shared" si="235"/>
        <v>3541.3221424057128</v>
      </c>
      <c r="M541" s="43">
        <f t="shared" si="236"/>
        <v>3364.2560352854275</v>
      </c>
      <c r="N541" s="42">
        <f t="shared" si="237"/>
        <v>0</v>
      </c>
      <c r="O541" s="44">
        <f t="shared" si="238"/>
        <v>0</v>
      </c>
      <c r="P541" s="37">
        <f t="shared" si="239"/>
        <v>0.19427062214712781</v>
      </c>
      <c r="Q541" s="42">
        <f t="shared" si="240"/>
        <v>3529.9645071535615</v>
      </c>
      <c r="R541" s="43">
        <f t="shared" si="241"/>
        <v>3529.9645071535615</v>
      </c>
      <c r="S541" s="42">
        <f t="shared" si="242"/>
        <v>0</v>
      </c>
      <c r="T541" s="44">
        <f t="shared" si="243"/>
        <v>0</v>
      </c>
      <c r="U541" s="37">
        <f t="shared" si="244"/>
        <v>0</v>
      </c>
      <c r="V541" s="42" t="e">
        <f t="shared" si="245"/>
        <v>#DIV/0!</v>
      </c>
      <c r="W541" s="43" t="e">
        <f t="shared" si="246"/>
        <v>#DIV/0!</v>
      </c>
      <c r="X541" s="42">
        <f t="shared" si="247"/>
        <v>0</v>
      </c>
      <c r="Y541" s="44">
        <f t="shared" si="248"/>
        <v>0</v>
      </c>
      <c r="Z541" s="42">
        <f t="shared" si="249"/>
        <v>68267.159226002666</v>
      </c>
      <c r="AA541" s="44">
        <f>IF(C541&lt;C$13,0,(IF(VLOOKUP(C$7,profiel!$A$3:$F$297,2,FALSE)&gt;4,VLOOKUP($C$7,profiel!$A$3:$F$297,3,FALSE),IF(B$9="flens loodrecht op gevel",(VLOOKUP(C$7,profiel!$A$3:$F$297,6,FALSE)-2*VLOOKUP(C$7,profiel!$A$3:$F$297,4,FALSE))/2,VLOOKUP(C$7,profiel!$A$3:$F$297,4,FALSE))))/1000*Z541*D$36)</f>
        <v>0</v>
      </c>
      <c r="AB541" s="42">
        <f t="shared" si="252"/>
        <v>68267.159226002666</v>
      </c>
      <c r="AC541" s="44">
        <f t="shared" si="250"/>
        <v>13653.431845200532</v>
      </c>
      <c r="AD541" s="41">
        <f t="shared" si="251"/>
        <v>0.85984809080361169</v>
      </c>
      <c r="AE541" s="41">
        <f t="shared" si="256"/>
        <v>495.66114561098806</v>
      </c>
      <c r="AF541" s="201">
        <f t="shared" si="257"/>
        <v>663.28522966160426</v>
      </c>
    </row>
    <row r="542" spans="1:32" ht="12" customHeight="1" x14ac:dyDescent="0.15">
      <c r="A542" s="202">
        <f t="shared" si="227"/>
        <v>495.66114561098806</v>
      </c>
      <c r="B542" s="54">
        <f t="shared" si="228"/>
        <v>2465</v>
      </c>
      <c r="C542" s="133">
        <f t="shared" si="253"/>
        <v>41.083333333333336</v>
      </c>
      <c r="D542" s="30">
        <f t="shared" si="254"/>
        <v>888.73588772274343</v>
      </c>
      <c r="E542" s="30">
        <f t="shared" si="255"/>
        <v>679.99911493353886</v>
      </c>
      <c r="F542" s="31">
        <f t="shared" si="229"/>
        <v>0.19408614513490849</v>
      </c>
      <c r="G542" s="30">
        <f t="shared" si="230"/>
        <v>3525.2902471515572</v>
      </c>
      <c r="H542" s="34">
        <f t="shared" si="231"/>
        <v>3525.2902471515572</v>
      </c>
      <c r="I542" s="33">
        <f t="shared" si="232"/>
        <v>0</v>
      </c>
      <c r="J542" s="35">
        <f t="shared" si="233"/>
        <v>0</v>
      </c>
      <c r="K542" s="60">
        <f t="shared" si="234"/>
        <v>0.18438183787816306</v>
      </c>
      <c r="L542" s="30">
        <f t="shared" si="235"/>
        <v>3536.6222726456463</v>
      </c>
      <c r="M542" s="34">
        <f t="shared" si="236"/>
        <v>3359.791159013364</v>
      </c>
      <c r="N542" s="33">
        <f t="shared" si="237"/>
        <v>0</v>
      </c>
      <c r="O542" s="35">
        <f t="shared" si="238"/>
        <v>0</v>
      </c>
      <c r="P542" s="31">
        <f t="shared" si="239"/>
        <v>0.19408614513490849</v>
      </c>
      <c r="Q542" s="30">
        <f t="shared" si="240"/>
        <v>3525.2902471515572</v>
      </c>
      <c r="R542" s="34">
        <f t="shared" si="241"/>
        <v>3525.2902471515572</v>
      </c>
      <c r="S542" s="33">
        <f t="shared" si="242"/>
        <v>0</v>
      </c>
      <c r="T542" s="35">
        <f t="shared" si="243"/>
        <v>0</v>
      </c>
      <c r="U542" s="31">
        <f t="shared" si="244"/>
        <v>0</v>
      </c>
      <c r="V542" s="30" t="e">
        <f t="shared" si="245"/>
        <v>#DIV/0!</v>
      </c>
      <c r="W542" s="34" t="e">
        <f t="shared" si="246"/>
        <v>#DIV/0!</v>
      </c>
      <c r="X542" s="33">
        <f t="shared" si="247"/>
        <v>0</v>
      </c>
      <c r="Y542" s="35">
        <f t="shared" si="248"/>
        <v>0</v>
      </c>
      <c r="Z542" s="30">
        <f t="shared" si="249"/>
        <v>68266.822199038012</v>
      </c>
      <c r="AA542" s="35">
        <f>IF(C542&lt;C$13,0,(IF(VLOOKUP(C$7,profiel!$A$3:$F$297,2,FALSE)&gt;4,VLOOKUP($C$7,profiel!$A$3:$F$297,3,FALSE),IF(B$9="flens loodrecht op gevel",(VLOOKUP(C$7,profiel!$A$3:$F$297,6,FALSE)-2*VLOOKUP(C$7,profiel!$A$3:$F$297,4,FALSE))/2,VLOOKUP(C$7,profiel!$A$3:$F$297,4,FALSE))))/1000*Z542*D$36)</f>
        <v>0</v>
      </c>
      <c r="AB542" s="30">
        <f t="shared" si="252"/>
        <v>68266.822199038012</v>
      </c>
      <c r="AC542" s="35">
        <f t="shared" si="250"/>
        <v>13653.364439807601</v>
      </c>
      <c r="AD542" s="32">
        <f t="shared" si="251"/>
        <v>0.85853635585628962</v>
      </c>
      <c r="AE542" s="32">
        <f t="shared" si="256"/>
        <v>496.51968196684436</v>
      </c>
      <c r="AF542" s="204">
        <f t="shared" si="257"/>
        <v>663.91649321176351</v>
      </c>
    </row>
    <row r="543" spans="1:32" ht="12" customHeight="1" x14ac:dyDescent="0.15">
      <c r="A543" s="199">
        <f t="shared" si="227"/>
        <v>496.51968196684436</v>
      </c>
      <c r="B543" s="38">
        <f t="shared" si="228"/>
        <v>2470</v>
      </c>
      <c r="C543" s="200">
        <f t="shared" si="253"/>
        <v>41.166666666666664</v>
      </c>
      <c r="D543" s="36">
        <f t="shared" si="254"/>
        <v>889.0385779191364</v>
      </c>
      <c r="E543" s="36">
        <f t="shared" si="255"/>
        <v>679.99913822339954</v>
      </c>
      <c r="F543" s="37">
        <f t="shared" si="229"/>
        <v>0.19390160459363967</v>
      </c>
      <c r="G543" s="42">
        <f t="shared" si="230"/>
        <v>3520.6206757743098</v>
      </c>
      <c r="H543" s="43">
        <f t="shared" si="231"/>
        <v>3520.6206757743098</v>
      </c>
      <c r="I543" s="42">
        <f t="shared" si="232"/>
        <v>0</v>
      </c>
      <c r="J543" s="44">
        <f t="shared" si="233"/>
        <v>0</v>
      </c>
      <c r="K543" s="216">
        <f t="shared" si="234"/>
        <v>0.18420652436395768</v>
      </c>
      <c r="L543" s="42">
        <f t="shared" si="235"/>
        <v>3531.9271337060268</v>
      </c>
      <c r="M543" s="43">
        <f t="shared" si="236"/>
        <v>3355.3307770207257</v>
      </c>
      <c r="N543" s="42">
        <f t="shared" si="237"/>
        <v>0</v>
      </c>
      <c r="O543" s="44">
        <f t="shared" si="238"/>
        <v>0</v>
      </c>
      <c r="P543" s="37">
        <f t="shared" si="239"/>
        <v>0.19390160459363967</v>
      </c>
      <c r="Q543" s="42">
        <f t="shared" si="240"/>
        <v>3520.6206757743098</v>
      </c>
      <c r="R543" s="43">
        <f t="shared" si="241"/>
        <v>3520.6206757743098</v>
      </c>
      <c r="S543" s="42">
        <f t="shared" si="242"/>
        <v>0</v>
      </c>
      <c r="T543" s="44">
        <f t="shared" si="243"/>
        <v>0</v>
      </c>
      <c r="U543" s="37">
        <f t="shared" si="244"/>
        <v>0</v>
      </c>
      <c r="V543" s="42" t="e">
        <f t="shared" si="245"/>
        <v>#DIV/0!</v>
      </c>
      <c r="W543" s="43" t="e">
        <f t="shared" si="246"/>
        <v>#DIV/0!</v>
      </c>
      <c r="X543" s="42">
        <f t="shared" si="247"/>
        <v>0</v>
      </c>
      <c r="Y543" s="44">
        <f t="shared" si="248"/>
        <v>0</v>
      </c>
      <c r="Z543" s="42">
        <f t="shared" si="249"/>
        <v>68266.295979972521</v>
      </c>
      <c r="AA543" s="44">
        <f>IF(C543&lt;C$13,0,(IF(VLOOKUP(C$7,profiel!$A$3:$F$297,2,FALSE)&gt;4,VLOOKUP($C$7,profiel!$A$3:$F$297,3,FALSE),IF(B$9="flens loodrecht op gevel",(VLOOKUP(C$7,profiel!$A$3:$F$297,6,FALSE)-2*VLOOKUP(C$7,profiel!$A$3:$F$297,4,FALSE))/2,VLOOKUP(C$7,profiel!$A$3:$F$297,4,FALSE))))/1000*Z543*D$36)</f>
        <v>0</v>
      </c>
      <c r="AB543" s="42">
        <f t="shared" si="252"/>
        <v>68266.295979972521</v>
      </c>
      <c r="AC543" s="44">
        <f t="shared" si="250"/>
        <v>13653.259195994504</v>
      </c>
      <c r="AD543" s="41">
        <f t="shared" si="251"/>
        <v>0.85722442721310821</v>
      </c>
      <c r="AE543" s="41">
        <f t="shared" si="256"/>
        <v>497.37690639405747</v>
      </c>
      <c r="AF543" s="201">
        <f t="shared" si="257"/>
        <v>664.54917013196916</v>
      </c>
    </row>
    <row r="544" spans="1:32" ht="12" customHeight="1" x14ac:dyDescent="0.15">
      <c r="A544" s="202">
        <f t="shared" si="227"/>
        <v>497.37690639405747</v>
      </c>
      <c r="B544" s="54">
        <f t="shared" si="228"/>
        <v>2475</v>
      </c>
      <c r="C544" s="133">
        <f t="shared" si="253"/>
        <v>41.25</v>
      </c>
      <c r="D544" s="30">
        <f t="shared" si="254"/>
        <v>889.34065785262305</v>
      </c>
      <c r="E544" s="30">
        <f t="shared" si="255"/>
        <v>679.99916090040495</v>
      </c>
      <c r="F544" s="31">
        <f t="shared" si="229"/>
        <v>0.19371700264764238</v>
      </c>
      <c r="G544" s="30">
        <f t="shared" si="230"/>
        <v>3515.9558246277788</v>
      </c>
      <c r="H544" s="34">
        <f t="shared" si="231"/>
        <v>3515.9558246277788</v>
      </c>
      <c r="I544" s="33">
        <f t="shared" si="232"/>
        <v>0</v>
      </c>
      <c r="J544" s="35">
        <f t="shared" si="233"/>
        <v>0</v>
      </c>
      <c r="K544" s="60">
        <f t="shared" si="234"/>
        <v>0.18403115251526025</v>
      </c>
      <c r="L544" s="30">
        <f t="shared" si="235"/>
        <v>3527.236757342308</v>
      </c>
      <c r="M544" s="34">
        <f t="shared" si="236"/>
        <v>3350.8749194751927</v>
      </c>
      <c r="N544" s="33">
        <f t="shared" si="237"/>
        <v>0</v>
      </c>
      <c r="O544" s="35">
        <f t="shared" si="238"/>
        <v>0</v>
      </c>
      <c r="P544" s="31">
        <f t="shared" si="239"/>
        <v>0.19371700264764238</v>
      </c>
      <c r="Q544" s="30">
        <f t="shared" si="240"/>
        <v>3515.9558246277788</v>
      </c>
      <c r="R544" s="34">
        <f t="shared" si="241"/>
        <v>3515.9558246277788</v>
      </c>
      <c r="S544" s="33">
        <f t="shared" si="242"/>
        <v>0</v>
      </c>
      <c r="T544" s="35">
        <f t="shared" si="243"/>
        <v>0</v>
      </c>
      <c r="U544" s="31">
        <f t="shared" si="244"/>
        <v>0</v>
      </c>
      <c r="V544" s="30" t="e">
        <f t="shared" si="245"/>
        <v>#DIV/0!</v>
      </c>
      <c r="W544" s="34" t="e">
        <f t="shared" si="246"/>
        <v>#DIV/0!</v>
      </c>
      <c r="X544" s="33">
        <f t="shared" si="247"/>
        <v>0</v>
      </c>
      <c r="Y544" s="35">
        <f t="shared" si="248"/>
        <v>0</v>
      </c>
      <c r="Z544" s="30">
        <f t="shared" si="249"/>
        <v>68265.581426582488</v>
      </c>
      <c r="AA544" s="35">
        <f>IF(C544&lt;C$13,0,(IF(VLOOKUP(C$7,profiel!$A$3:$F$297,2,FALSE)&gt;4,VLOOKUP($C$7,profiel!$A$3:$F$297,3,FALSE),IF(B$9="flens loodrecht op gevel",(VLOOKUP(C$7,profiel!$A$3:$F$297,6,FALSE)-2*VLOOKUP(C$7,profiel!$A$3:$F$297,4,FALSE))/2,VLOOKUP(C$7,profiel!$A$3:$F$297,4,FALSE))))/1000*Z544*D$36)</f>
        <v>0</v>
      </c>
      <c r="AB544" s="30">
        <f t="shared" si="252"/>
        <v>68265.581426582488</v>
      </c>
      <c r="AC544" s="35">
        <f t="shared" si="250"/>
        <v>13653.116285316497</v>
      </c>
      <c r="AD544" s="32">
        <f t="shared" si="251"/>
        <v>0.85591232662057837</v>
      </c>
      <c r="AE544" s="32">
        <f t="shared" si="256"/>
        <v>498.23281872067804</v>
      </c>
      <c r="AF544" s="204">
        <f t="shared" si="257"/>
        <v>665.18325775603455</v>
      </c>
    </row>
    <row r="545" spans="1:32" ht="12" customHeight="1" x14ac:dyDescent="0.15">
      <c r="A545" s="199">
        <f t="shared" si="227"/>
        <v>498.23281872067804</v>
      </c>
      <c r="B545" s="38">
        <f t="shared" si="228"/>
        <v>2480</v>
      </c>
      <c r="C545" s="200">
        <f t="shared" si="253"/>
        <v>41.333333333333336</v>
      </c>
      <c r="D545" s="36">
        <f t="shared" si="254"/>
        <v>889.64212997899176</v>
      </c>
      <c r="E545" s="36">
        <f t="shared" si="255"/>
        <v>679.99918298068201</v>
      </c>
      <c r="F545" s="37">
        <f t="shared" si="229"/>
        <v>0.19353234142456188</v>
      </c>
      <c r="G545" s="42">
        <f t="shared" si="230"/>
        <v>3511.2957249231886</v>
      </c>
      <c r="H545" s="43">
        <f t="shared" si="231"/>
        <v>3511.2957249231886</v>
      </c>
      <c r="I545" s="42">
        <f t="shared" si="232"/>
        <v>0</v>
      </c>
      <c r="J545" s="44">
        <f t="shared" si="233"/>
        <v>0</v>
      </c>
      <c r="K545" s="216">
        <f t="shared" si="234"/>
        <v>0.1838557243533338</v>
      </c>
      <c r="L545" s="42">
        <f t="shared" si="235"/>
        <v>3522.5511749135585</v>
      </c>
      <c r="M545" s="43">
        <f t="shared" si="236"/>
        <v>3346.4236161678805</v>
      </c>
      <c r="N545" s="42">
        <f t="shared" si="237"/>
        <v>0</v>
      </c>
      <c r="O545" s="44">
        <f t="shared" si="238"/>
        <v>0</v>
      </c>
      <c r="P545" s="37">
        <f t="shared" si="239"/>
        <v>0.19353234142456188</v>
      </c>
      <c r="Q545" s="42">
        <f t="shared" si="240"/>
        <v>3511.2957249231886</v>
      </c>
      <c r="R545" s="43">
        <f t="shared" si="241"/>
        <v>3511.2957249231886</v>
      </c>
      <c r="S545" s="42">
        <f t="shared" si="242"/>
        <v>0</v>
      </c>
      <c r="T545" s="44">
        <f t="shared" si="243"/>
        <v>0</v>
      </c>
      <c r="U545" s="37">
        <f t="shared" si="244"/>
        <v>0</v>
      </c>
      <c r="V545" s="42" t="e">
        <f t="shared" si="245"/>
        <v>#DIV/0!</v>
      </c>
      <c r="W545" s="43" t="e">
        <f t="shared" si="246"/>
        <v>#DIV/0!</v>
      </c>
      <c r="X545" s="42">
        <f t="shared" si="247"/>
        <v>0</v>
      </c>
      <c r="Y545" s="44">
        <f t="shared" si="248"/>
        <v>0</v>
      </c>
      <c r="Z545" s="42">
        <f t="shared" si="249"/>
        <v>68264.6793951625</v>
      </c>
      <c r="AA545" s="44">
        <f>IF(C545&lt;C$13,0,(IF(VLOOKUP(C$7,profiel!$A$3:$F$297,2,FALSE)&gt;4,VLOOKUP($C$7,profiel!$A$3:$F$297,3,FALSE),IF(B$9="flens loodrecht op gevel",(VLOOKUP(C$7,profiel!$A$3:$F$297,6,FALSE)-2*VLOOKUP(C$7,profiel!$A$3:$F$297,4,FALSE))/2,VLOOKUP(C$7,profiel!$A$3:$F$297,4,FALSE))))/1000*Z545*D$36)</f>
        <v>0</v>
      </c>
      <c r="AB545" s="42">
        <f t="shared" si="252"/>
        <v>68264.6793951625</v>
      </c>
      <c r="AC545" s="44">
        <f t="shared" si="250"/>
        <v>13652.9358790325</v>
      </c>
      <c r="AD545" s="41">
        <f t="shared" si="251"/>
        <v>0.85460007573177699</v>
      </c>
      <c r="AE545" s="41">
        <f t="shared" si="256"/>
        <v>499.08741879640979</v>
      </c>
      <c r="AF545" s="201">
        <f t="shared" si="257"/>
        <v>665.81875337181395</v>
      </c>
    </row>
    <row r="546" spans="1:32" ht="12" customHeight="1" x14ac:dyDescent="0.15">
      <c r="A546" s="202">
        <f t="shared" si="227"/>
        <v>499.08741879640979</v>
      </c>
      <c r="B546" s="54">
        <f t="shared" si="228"/>
        <v>2485</v>
      </c>
      <c r="C546" s="133">
        <f t="shared" si="253"/>
        <v>41.416666666666664</v>
      </c>
      <c r="D546" s="30">
        <f t="shared" si="254"/>
        <v>889.94299673923774</v>
      </c>
      <c r="E546" s="30">
        <f t="shared" si="255"/>
        <v>679.99920447993316</v>
      </c>
      <c r="F546" s="31">
        <f t="shared" si="229"/>
        <v>0.19334762305508968</v>
      </c>
      <c r="G546" s="30">
        <f t="shared" si="230"/>
        <v>3506.6404074783391</v>
      </c>
      <c r="H546" s="34">
        <f t="shared" si="231"/>
        <v>3506.6404074783395</v>
      </c>
      <c r="I546" s="33">
        <f t="shared" si="232"/>
        <v>0</v>
      </c>
      <c r="J546" s="35">
        <f t="shared" si="233"/>
        <v>0</v>
      </c>
      <c r="K546" s="60">
        <f t="shared" si="234"/>
        <v>0.1836802419023352</v>
      </c>
      <c r="L546" s="30">
        <f t="shared" si="235"/>
        <v>3517.870417383765</v>
      </c>
      <c r="M546" s="34">
        <f t="shared" si="236"/>
        <v>3341.9768965145768</v>
      </c>
      <c r="N546" s="33">
        <f t="shared" si="237"/>
        <v>0</v>
      </c>
      <c r="O546" s="35">
        <f t="shared" si="238"/>
        <v>0</v>
      </c>
      <c r="P546" s="31">
        <f t="shared" si="239"/>
        <v>0.19334762305508968</v>
      </c>
      <c r="Q546" s="30">
        <f t="shared" si="240"/>
        <v>3506.6404074783391</v>
      </c>
      <c r="R546" s="34">
        <f t="shared" si="241"/>
        <v>3506.6404074783395</v>
      </c>
      <c r="S546" s="33">
        <f t="shared" si="242"/>
        <v>0</v>
      </c>
      <c r="T546" s="35">
        <f t="shared" si="243"/>
        <v>0</v>
      </c>
      <c r="U546" s="31">
        <f t="shared" si="244"/>
        <v>0</v>
      </c>
      <c r="V546" s="30" t="e">
        <f t="shared" si="245"/>
        <v>#DIV/0!</v>
      </c>
      <c r="W546" s="34" t="e">
        <f t="shared" si="246"/>
        <v>#DIV/0!</v>
      </c>
      <c r="X546" s="33">
        <f t="shared" si="247"/>
        <v>0</v>
      </c>
      <c r="Y546" s="35">
        <f t="shared" si="248"/>
        <v>0</v>
      </c>
      <c r="Z546" s="30">
        <f t="shared" si="249"/>
        <v>68263.590740513246</v>
      </c>
      <c r="AA546" s="35">
        <f>IF(C546&lt;C$13,0,(IF(VLOOKUP(C$7,profiel!$A$3:$F$297,2,FALSE)&gt;4,VLOOKUP($C$7,profiel!$A$3:$F$297,3,FALSE),IF(B$9="flens loodrecht op gevel",(VLOOKUP(C$7,profiel!$A$3:$F$297,6,FALSE)-2*VLOOKUP(C$7,profiel!$A$3:$F$297,4,FALSE))/2,VLOOKUP(C$7,profiel!$A$3:$F$297,4,FALSE))))/1000*Z546*D$36)</f>
        <v>0</v>
      </c>
      <c r="AB546" s="30">
        <f t="shared" si="252"/>
        <v>68263.590740513246</v>
      </c>
      <c r="AC546" s="35">
        <f t="shared" si="250"/>
        <v>13652.718148102649</v>
      </c>
      <c r="AD546" s="32">
        <f t="shared" si="251"/>
        <v>0.85328769610525512</v>
      </c>
      <c r="AE546" s="32">
        <f t="shared" si="256"/>
        <v>499.94070649251506</v>
      </c>
      <c r="AF546" s="204">
        <f t="shared" si="257"/>
        <v>666.45565422171933</v>
      </c>
    </row>
    <row r="547" spans="1:32" ht="12" customHeight="1" x14ac:dyDescent="0.15">
      <c r="A547" s="199">
        <f t="shared" si="227"/>
        <v>499.94070649251506</v>
      </c>
      <c r="B547" s="38">
        <f t="shared" si="228"/>
        <v>2490</v>
      </c>
      <c r="C547" s="200">
        <f t="shared" si="253"/>
        <v>41.5</v>
      </c>
      <c r="D547" s="36">
        <f t="shared" si="254"/>
        <v>890.24326055968027</v>
      </c>
      <c r="E547" s="36">
        <f t="shared" si="255"/>
        <v>679.99922541344756</v>
      </c>
      <c r="F547" s="37">
        <f t="shared" si="229"/>
        <v>0.19316284967268849</v>
      </c>
      <c r="G547" s="42">
        <f t="shared" si="230"/>
        <v>3501.9899027221009</v>
      </c>
      <c r="H547" s="43">
        <f t="shared" si="231"/>
        <v>3501.9899027221009</v>
      </c>
      <c r="I547" s="42">
        <f t="shared" si="232"/>
        <v>0</v>
      </c>
      <c r="J547" s="44">
        <f t="shared" si="233"/>
        <v>0</v>
      </c>
      <c r="K547" s="216">
        <f t="shared" si="234"/>
        <v>0.18350470718905407</v>
      </c>
      <c r="L547" s="42">
        <f t="shared" si="235"/>
        <v>3513.1945153263314</v>
      </c>
      <c r="M547" s="43">
        <f t="shared" si="236"/>
        <v>3337.5347895600144</v>
      </c>
      <c r="N547" s="42">
        <f t="shared" si="237"/>
        <v>0</v>
      </c>
      <c r="O547" s="44">
        <f t="shared" si="238"/>
        <v>0</v>
      </c>
      <c r="P547" s="37">
        <f t="shared" si="239"/>
        <v>0.19316284967268849</v>
      </c>
      <c r="Q547" s="42">
        <f t="shared" si="240"/>
        <v>3501.9899027221009</v>
      </c>
      <c r="R547" s="43">
        <f t="shared" si="241"/>
        <v>3501.9899027221009</v>
      </c>
      <c r="S547" s="42">
        <f t="shared" si="242"/>
        <v>0</v>
      </c>
      <c r="T547" s="44">
        <f t="shared" si="243"/>
        <v>0</v>
      </c>
      <c r="U547" s="37">
        <f t="shared" si="244"/>
        <v>0</v>
      </c>
      <c r="V547" s="42" t="e">
        <f t="shared" si="245"/>
        <v>#DIV/0!</v>
      </c>
      <c r="W547" s="43" t="e">
        <f t="shared" si="246"/>
        <v>#DIV/0!</v>
      </c>
      <c r="X547" s="42">
        <f t="shared" si="247"/>
        <v>0</v>
      </c>
      <c r="Y547" s="44">
        <f t="shared" si="248"/>
        <v>0</v>
      </c>
      <c r="Z547" s="42">
        <f t="shared" si="249"/>
        <v>68262.316315929056</v>
      </c>
      <c r="AA547" s="44">
        <f>IF(C547&lt;C$13,0,(IF(VLOOKUP(C$7,profiel!$A$3:$F$297,2,FALSE)&gt;4,VLOOKUP($C$7,profiel!$A$3:$F$297,3,FALSE),IF(B$9="flens loodrecht op gevel",(VLOOKUP(C$7,profiel!$A$3:$F$297,6,FALSE)-2*VLOOKUP(C$7,profiel!$A$3:$F$297,4,FALSE))/2,VLOOKUP(C$7,profiel!$A$3:$F$297,4,FALSE))))/1000*Z547*D$36)</f>
        <v>0</v>
      </c>
      <c r="AB547" s="42">
        <f t="shared" si="252"/>
        <v>68262.316315929056</v>
      </c>
      <c r="AC547" s="44">
        <f t="shared" si="250"/>
        <v>13652.463263185811</v>
      </c>
      <c r="AD547" s="41">
        <f t="shared" si="251"/>
        <v>0.85197520920429715</v>
      </c>
      <c r="AE547" s="41">
        <f t="shared" si="256"/>
        <v>500.79268170171935</v>
      </c>
      <c r="AF547" s="201">
        <f t="shared" si="257"/>
        <v>667.09395750323665</v>
      </c>
    </row>
    <row r="548" spans="1:32" ht="12" customHeight="1" x14ac:dyDescent="0.15">
      <c r="A548" s="202">
        <f t="shared" si="227"/>
        <v>500.79268170171935</v>
      </c>
      <c r="B548" s="54">
        <f t="shared" si="228"/>
        <v>2495</v>
      </c>
      <c r="C548" s="133">
        <f t="shared" si="253"/>
        <v>41.583333333333336</v>
      </c>
      <c r="D548" s="30">
        <f t="shared" si="254"/>
        <v>890.54292385208134</v>
      </c>
      <c r="E548" s="30">
        <f t="shared" si="255"/>
        <v>679.99924579611229</v>
      </c>
      <c r="F548" s="31">
        <f t="shared" si="229"/>
        <v>0.19297802341331896</v>
      </c>
      <c r="G548" s="30">
        <f t="shared" si="230"/>
        <v>3497.3442406958361</v>
      </c>
      <c r="H548" s="34">
        <f t="shared" si="231"/>
        <v>3497.3442406958361</v>
      </c>
      <c r="I548" s="33">
        <f t="shared" si="232"/>
        <v>0</v>
      </c>
      <c r="J548" s="35">
        <f t="shared" si="233"/>
        <v>0</v>
      </c>
      <c r="K548" s="60">
        <f t="shared" si="234"/>
        <v>0.18332912224265302</v>
      </c>
      <c r="L548" s="30">
        <f t="shared" si="235"/>
        <v>3508.5234989254941</v>
      </c>
      <c r="M548" s="34">
        <f t="shared" si="236"/>
        <v>3333.0973239792193</v>
      </c>
      <c r="N548" s="33">
        <f t="shared" si="237"/>
        <v>0</v>
      </c>
      <c r="O548" s="35">
        <f t="shared" si="238"/>
        <v>0</v>
      </c>
      <c r="P548" s="31">
        <f t="shared" si="239"/>
        <v>0.19297802341331896</v>
      </c>
      <c r="Q548" s="30">
        <f t="shared" si="240"/>
        <v>3497.3442406958361</v>
      </c>
      <c r="R548" s="34">
        <f t="shared" si="241"/>
        <v>3497.3442406958361</v>
      </c>
      <c r="S548" s="33">
        <f t="shared" si="242"/>
        <v>0</v>
      </c>
      <c r="T548" s="35">
        <f t="shared" si="243"/>
        <v>0</v>
      </c>
      <c r="U548" s="31">
        <f t="shared" si="244"/>
        <v>0</v>
      </c>
      <c r="V548" s="30" t="e">
        <f t="shared" si="245"/>
        <v>#DIV/0!</v>
      </c>
      <c r="W548" s="34" t="e">
        <f t="shared" si="246"/>
        <v>#DIV/0!</v>
      </c>
      <c r="X548" s="33">
        <f t="shared" si="247"/>
        <v>0</v>
      </c>
      <c r="Y548" s="35">
        <f t="shared" si="248"/>
        <v>0</v>
      </c>
      <c r="Z548" s="30">
        <f t="shared" si="249"/>
        <v>68260.856973186033</v>
      </c>
      <c r="AA548" s="35">
        <f>IF(C548&lt;C$13,0,(IF(VLOOKUP(C$7,profiel!$A$3:$F$297,2,FALSE)&gt;4,VLOOKUP($C$7,profiel!$A$3:$F$297,3,FALSE),IF(B$9="flens loodrecht op gevel",(VLOOKUP(C$7,profiel!$A$3:$F$297,6,FALSE)-2*VLOOKUP(C$7,profiel!$A$3:$F$297,4,FALSE))/2,VLOOKUP(C$7,profiel!$A$3:$F$297,4,FALSE))))/1000*Z548*D$36)</f>
        <v>0</v>
      </c>
      <c r="AB548" s="30">
        <f t="shared" si="252"/>
        <v>68260.856973186033</v>
      </c>
      <c r="AC548" s="35">
        <f t="shared" si="250"/>
        <v>13652.171394637206</v>
      </c>
      <c r="AD548" s="32">
        <f t="shared" si="251"/>
        <v>0.85066263639587303</v>
      </c>
      <c r="AE548" s="32">
        <f t="shared" si="256"/>
        <v>501.64334433811524</v>
      </c>
      <c r="AF548" s="204">
        <f t="shared" si="257"/>
        <v>667.73366036944071</v>
      </c>
    </row>
    <row r="549" spans="1:32" ht="12" customHeight="1" x14ac:dyDescent="0.15">
      <c r="A549" s="199">
        <f t="shared" si="227"/>
        <v>501.64334433811524</v>
      </c>
      <c r="B549" s="38">
        <f t="shared" si="228"/>
        <v>2500</v>
      </c>
      <c r="C549" s="200">
        <f t="shared" si="253"/>
        <v>41.666666666666664</v>
      </c>
      <c r="D549" s="36">
        <f t="shared" si="254"/>
        <v>890.84198901376078</v>
      </c>
      <c r="E549" s="36">
        <f t="shared" si="255"/>
        <v>679.99926564242242</v>
      </c>
      <c r="F549" s="37">
        <f t="shared" si="229"/>
        <v>0.19279314641517037</v>
      </c>
      <c r="G549" s="42">
        <f t="shared" si="230"/>
        <v>3492.7034510575781</v>
      </c>
      <c r="H549" s="43">
        <f t="shared" si="231"/>
        <v>3492.7034510575781</v>
      </c>
      <c r="I549" s="42">
        <f t="shared" si="232"/>
        <v>0</v>
      </c>
      <c r="J549" s="44">
        <f t="shared" si="233"/>
        <v>0</v>
      </c>
      <c r="K549" s="216">
        <f t="shared" si="234"/>
        <v>0.18315348909441184</v>
      </c>
      <c r="L549" s="42">
        <f t="shared" si="235"/>
        <v>3503.8573979804951</v>
      </c>
      <c r="M549" s="43">
        <f t="shared" si="236"/>
        <v>3328.6645280814701</v>
      </c>
      <c r="N549" s="42">
        <f t="shared" si="237"/>
        <v>0</v>
      </c>
      <c r="O549" s="44">
        <f t="shared" si="238"/>
        <v>0</v>
      </c>
      <c r="P549" s="37">
        <f t="shared" si="239"/>
        <v>0.19279314641517037</v>
      </c>
      <c r="Q549" s="42">
        <f t="shared" si="240"/>
        <v>3492.7034510575781</v>
      </c>
      <c r="R549" s="43">
        <f t="shared" si="241"/>
        <v>3492.7034510575781</v>
      </c>
      <c r="S549" s="42">
        <f t="shared" si="242"/>
        <v>0</v>
      </c>
      <c r="T549" s="44">
        <f t="shared" si="243"/>
        <v>0</v>
      </c>
      <c r="U549" s="37">
        <f t="shared" si="244"/>
        <v>0</v>
      </c>
      <c r="V549" s="42" t="e">
        <f t="shared" si="245"/>
        <v>#DIV/0!</v>
      </c>
      <c r="W549" s="43" t="e">
        <f t="shared" si="246"/>
        <v>#DIV/0!</v>
      </c>
      <c r="X549" s="42">
        <f t="shared" si="247"/>
        <v>0</v>
      </c>
      <c r="Y549" s="44">
        <f t="shared" si="248"/>
        <v>0</v>
      </c>
      <c r="Z549" s="42">
        <f t="shared" si="249"/>
        <v>68259.213562529563</v>
      </c>
      <c r="AA549" s="44">
        <f>IF(C549&lt;C$13,0,(IF(VLOOKUP(C$7,profiel!$A$3:$F$297,2,FALSE)&gt;4,VLOOKUP($C$7,profiel!$A$3:$F$297,3,FALSE),IF(B$9="flens loodrecht op gevel",(VLOOKUP(C$7,profiel!$A$3:$F$297,6,FALSE)-2*VLOOKUP(C$7,profiel!$A$3:$F$297,4,FALSE))/2,VLOOKUP(C$7,profiel!$A$3:$F$297,4,FALSE))))/1000*Z549*D$36)</f>
        <v>0</v>
      </c>
      <c r="AB549" s="42">
        <f t="shared" si="252"/>
        <v>68259.213562529563</v>
      </c>
      <c r="AC549" s="44">
        <f t="shared" si="250"/>
        <v>13651.842712505912</v>
      </c>
      <c r="AD549" s="41">
        <f t="shared" si="251"/>
        <v>0.84934999894989938</v>
      </c>
      <c r="AE549" s="41">
        <f t="shared" si="256"/>
        <v>502.49269433706513</v>
      </c>
      <c r="AF549" s="201">
        <f t="shared" si="257"/>
        <v>668.37475992950931</v>
      </c>
    </row>
    <row r="550" spans="1:32" ht="12" customHeight="1" x14ac:dyDescent="0.15">
      <c r="A550" s="202">
        <f t="shared" si="227"/>
        <v>502.49269433706513</v>
      </c>
      <c r="B550" s="54">
        <f t="shared" si="228"/>
        <v>2505</v>
      </c>
      <c r="C550" s="133">
        <f t="shared" si="253"/>
        <v>41.75</v>
      </c>
      <c r="D550" s="30">
        <f t="shared" si="254"/>
        <v>891.14045842771156</v>
      </c>
      <c r="E550" s="30">
        <f t="shared" si="255"/>
        <v>679.99928496649181</v>
      </c>
      <c r="F550" s="31">
        <f t="shared" si="229"/>
        <v>0.19260822081839282</v>
      </c>
      <c r="G550" s="30">
        <f t="shared" si="230"/>
        <v>3488.0675630840378</v>
      </c>
      <c r="H550" s="34">
        <f t="shared" si="231"/>
        <v>3488.0675630840378</v>
      </c>
      <c r="I550" s="33">
        <f t="shared" si="232"/>
        <v>0</v>
      </c>
      <c r="J550" s="35">
        <f t="shared" si="233"/>
        <v>0</v>
      </c>
      <c r="K550" s="60">
        <f t="shared" si="234"/>
        <v>0.18297780977747319</v>
      </c>
      <c r="L550" s="30">
        <f t="shared" si="235"/>
        <v>3499.1962419075849</v>
      </c>
      <c r="M550" s="34">
        <f t="shared" si="236"/>
        <v>3324.2364298122056</v>
      </c>
      <c r="N550" s="33">
        <f t="shared" si="237"/>
        <v>0</v>
      </c>
      <c r="O550" s="35">
        <f t="shared" si="238"/>
        <v>0</v>
      </c>
      <c r="P550" s="31">
        <f t="shared" si="239"/>
        <v>0.19260822081839282</v>
      </c>
      <c r="Q550" s="30">
        <f t="shared" si="240"/>
        <v>3488.0675630840378</v>
      </c>
      <c r="R550" s="34">
        <f t="shared" si="241"/>
        <v>3488.0675630840378</v>
      </c>
      <c r="S550" s="33">
        <f t="shared" si="242"/>
        <v>0</v>
      </c>
      <c r="T550" s="35">
        <f t="shared" si="243"/>
        <v>0</v>
      </c>
      <c r="U550" s="31">
        <f t="shared" si="244"/>
        <v>0</v>
      </c>
      <c r="V550" s="30" t="e">
        <f t="shared" si="245"/>
        <v>#DIV/0!</v>
      </c>
      <c r="W550" s="34" t="e">
        <f t="shared" si="246"/>
        <v>#DIV/0!</v>
      </c>
      <c r="X550" s="33">
        <f t="shared" si="247"/>
        <v>0</v>
      </c>
      <c r="Y550" s="35">
        <f t="shared" si="248"/>
        <v>0</v>
      </c>
      <c r="Z550" s="30">
        <f t="shared" si="249"/>
        <v>68257.386932662412</v>
      </c>
      <c r="AA550" s="35">
        <f>IF(C550&lt;C$13,0,(IF(VLOOKUP(C$7,profiel!$A$3:$F$297,2,FALSE)&gt;4,VLOOKUP($C$7,profiel!$A$3:$F$297,3,FALSE),IF(B$9="flens loodrecht op gevel",(VLOOKUP(C$7,profiel!$A$3:$F$297,6,FALSE)-2*VLOOKUP(C$7,profiel!$A$3:$F$297,4,FALSE))/2,VLOOKUP(C$7,profiel!$A$3:$F$297,4,FALSE))))/1000*Z550*D$36)</f>
        <v>0</v>
      </c>
      <c r="AB550" s="30">
        <f t="shared" si="252"/>
        <v>68257.386932662412</v>
      </c>
      <c r="AC550" s="35">
        <f t="shared" si="250"/>
        <v>13651.477386532481</v>
      </c>
      <c r="AD550" s="32">
        <f t="shared" si="251"/>
        <v>0.84803731803828808</v>
      </c>
      <c r="AE550" s="32">
        <f t="shared" si="256"/>
        <v>503.34073165510341</v>
      </c>
      <c r="AF550" s="204">
        <f t="shared" si="257"/>
        <v>669.01725324923734</v>
      </c>
    </row>
    <row r="551" spans="1:32" ht="12" customHeight="1" x14ac:dyDescent="0.15">
      <c r="A551" s="199">
        <f t="shared" si="227"/>
        <v>503.34073165510341</v>
      </c>
      <c r="B551" s="38">
        <f t="shared" si="228"/>
        <v>2510</v>
      </c>
      <c r="C551" s="200">
        <f t="shared" si="253"/>
        <v>41.833333333333336</v>
      </c>
      <c r="D551" s="36">
        <f t="shared" si="254"/>
        <v>891.43833446271458</v>
      </c>
      <c r="E551" s="36">
        <f t="shared" si="255"/>
        <v>679.99930378206273</v>
      </c>
      <c r="F551" s="37">
        <f t="shared" si="229"/>
        <v>0.19242324876483291</v>
      </c>
      <c r="G551" s="42">
        <f t="shared" si="230"/>
        <v>3483.436605673166</v>
      </c>
      <c r="H551" s="43">
        <f t="shared" si="231"/>
        <v>3483.4366056731665</v>
      </c>
      <c r="I551" s="42">
        <f t="shared" si="232"/>
        <v>0</v>
      </c>
      <c r="J551" s="44">
        <f t="shared" si="233"/>
        <v>0</v>
      </c>
      <c r="K551" s="216">
        <f t="shared" si="234"/>
        <v>0.18280208632659128</v>
      </c>
      <c r="L551" s="42">
        <f t="shared" si="235"/>
        <v>3494.5400597425864</v>
      </c>
      <c r="M551" s="43">
        <f t="shared" si="236"/>
        <v>3319.8130567554572</v>
      </c>
      <c r="N551" s="42">
        <f t="shared" si="237"/>
        <v>0</v>
      </c>
      <c r="O551" s="44">
        <f t="shared" si="238"/>
        <v>0</v>
      </c>
      <c r="P551" s="37">
        <f t="shared" si="239"/>
        <v>0.19242324876483291</v>
      </c>
      <c r="Q551" s="42">
        <f t="shared" si="240"/>
        <v>3483.436605673166</v>
      </c>
      <c r="R551" s="43">
        <f t="shared" si="241"/>
        <v>3483.4366056731665</v>
      </c>
      <c r="S551" s="42">
        <f t="shared" si="242"/>
        <v>0</v>
      </c>
      <c r="T551" s="44">
        <f t="shared" si="243"/>
        <v>0</v>
      </c>
      <c r="U551" s="37">
        <f t="shared" si="244"/>
        <v>0</v>
      </c>
      <c r="V551" s="42" t="e">
        <f t="shared" si="245"/>
        <v>#DIV/0!</v>
      </c>
      <c r="W551" s="43" t="e">
        <f t="shared" si="246"/>
        <v>#DIV/0!</v>
      </c>
      <c r="X551" s="42">
        <f t="shared" si="247"/>
        <v>0</v>
      </c>
      <c r="Y551" s="44">
        <f t="shared" si="248"/>
        <v>0</v>
      </c>
      <c r="Z551" s="42">
        <f t="shared" si="249"/>
        <v>68255.377930732415</v>
      </c>
      <c r="AA551" s="44">
        <f>IF(C551&lt;C$13,0,(IF(VLOOKUP(C$7,profiel!$A$3:$F$297,2,FALSE)&gt;4,VLOOKUP($C$7,profiel!$A$3:$F$297,3,FALSE),IF(B$9="flens loodrecht op gevel",(VLOOKUP(C$7,profiel!$A$3:$F$297,6,FALSE)-2*VLOOKUP(C$7,profiel!$A$3:$F$297,4,FALSE))/2,VLOOKUP(C$7,profiel!$A$3:$F$297,4,FALSE))))/1000*Z551*D$36)</f>
        <v>0</v>
      </c>
      <c r="AB551" s="42">
        <f t="shared" si="252"/>
        <v>68255.377930732415</v>
      </c>
      <c r="AC551" s="44">
        <f t="shared" si="250"/>
        <v>13651.075586146486</v>
      </c>
      <c r="AD551" s="41">
        <f t="shared" si="251"/>
        <v>0.84672461473407057</v>
      </c>
      <c r="AE551" s="41">
        <f t="shared" si="256"/>
        <v>504.18745626983747</v>
      </c>
      <c r="AF551" s="201">
        <f t="shared" si="257"/>
        <v>669.66113735154704</v>
      </c>
    </row>
    <row r="552" spans="1:32" ht="12" customHeight="1" x14ac:dyDescent="0.15">
      <c r="A552" s="202">
        <f t="shared" si="227"/>
        <v>504.18745626983747</v>
      </c>
      <c r="B552" s="54">
        <f t="shared" si="228"/>
        <v>2515</v>
      </c>
      <c r="C552" s="133">
        <f t="shared" si="253"/>
        <v>41.916666666666664</v>
      </c>
      <c r="D552" s="30">
        <f t="shared" si="254"/>
        <v>891.73561947345058</v>
      </c>
      <c r="E552" s="30">
        <f t="shared" si="255"/>
        <v>679.99932210251609</v>
      </c>
      <c r="F552" s="31">
        <f t="shared" si="229"/>
        <v>0.19223823239777232</v>
      </c>
      <c r="G552" s="30">
        <f t="shared" si="230"/>
        <v>3478.8106073478239</v>
      </c>
      <c r="H552" s="34">
        <f t="shared" si="231"/>
        <v>3478.8106073478239</v>
      </c>
      <c r="I552" s="33">
        <f t="shared" si="232"/>
        <v>0</v>
      </c>
      <c r="J552" s="35">
        <f t="shared" si="233"/>
        <v>0</v>
      </c>
      <c r="K552" s="60">
        <f t="shared" si="234"/>
        <v>0.18262632077788371</v>
      </c>
      <c r="L552" s="30">
        <f t="shared" si="235"/>
        <v>3489.8888801445582</v>
      </c>
      <c r="M552" s="34">
        <f t="shared" si="236"/>
        <v>3315.3944361373306</v>
      </c>
      <c r="N552" s="33">
        <f t="shared" si="237"/>
        <v>0</v>
      </c>
      <c r="O552" s="35">
        <f t="shared" si="238"/>
        <v>0</v>
      </c>
      <c r="P552" s="31">
        <f t="shared" si="239"/>
        <v>0.19223823239777232</v>
      </c>
      <c r="Q552" s="30">
        <f t="shared" si="240"/>
        <v>3478.8106073478239</v>
      </c>
      <c r="R552" s="34">
        <f t="shared" si="241"/>
        <v>3478.8106073478239</v>
      </c>
      <c r="S552" s="33">
        <f t="shared" si="242"/>
        <v>0</v>
      </c>
      <c r="T552" s="35">
        <f t="shared" si="243"/>
        <v>0</v>
      </c>
      <c r="U552" s="31">
        <f t="shared" si="244"/>
        <v>0</v>
      </c>
      <c r="V552" s="30" t="e">
        <f t="shared" si="245"/>
        <v>#DIV/0!</v>
      </c>
      <c r="W552" s="34" t="e">
        <f t="shared" si="246"/>
        <v>#DIV/0!</v>
      </c>
      <c r="X552" s="33">
        <f t="shared" si="247"/>
        <v>0</v>
      </c>
      <c r="Y552" s="35">
        <f t="shared" si="248"/>
        <v>0</v>
      </c>
      <c r="Z552" s="30">
        <f t="shared" si="249"/>
        <v>68253.187402320676</v>
      </c>
      <c r="AA552" s="35">
        <f>IF(C552&lt;C$13,0,(IF(VLOOKUP(C$7,profiel!$A$3:$F$297,2,FALSE)&gt;4,VLOOKUP($C$7,profiel!$A$3:$F$297,3,FALSE),IF(B$9="flens loodrecht op gevel",(VLOOKUP(C$7,profiel!$A$3:$F$297,6,FALSE)-2*VLOOKUP(C$7,profiel!$A$3:$F$297,4,FALSE))/2,VLOOKUP(C$7,profiel!$A$3:$F$297,4,FALSE))))/1000*Z552*D$36)</f>
        <v>0</v>
      </c>
      <c r="AB552" s="30">
        <f t="shared" si="252"/>
        <v>68253.187402320676</v>
      </c>
      <c r="AC552" s="35">
        <f t="shared" si="250"/>
        <v>13650.637480464136</v>
      </c>
      <c r="AD552" s="32">
        <f t="shared" si="251"/>
        <v>0.84541191001065952</v>
      </c>
      <c r="AE552" s="32">
        <f t="shared" si="256"/>
        <v>505.03286817984815</v>
      </c>
      <c r="AF552" s="204">
        <f t="shared" si="257"/>
        <v>670.3064092170016</v>
      </c>
    </row>
    <row r="553" spans="1:32" ht="12" customHeight="1" x14ac:dyDescent="0.15">
      <c r="A553" s="199">
        <f t="shared" si="227"/>
        <v>505.03286817984815</v>
      </c>
      <c r="B553" s="38">
        <f t="shared" si="228"/>
        <v>2520</v>
      </c>
      <c r="C553" s="200">
        <f t="shared" si="253"/>
        <v>42</v>
      </c>
      <c r="D553" s="36">
        <f t="shared" si="254"/>
        <v>892.03231580061174</v>
      </c>
      <c r="E553" s="36">
        <f t="shared" si="255"/>
        <v>679.9993399408803</v>
      </c>
      <c r="F553" s="37">
        <f t="shared" si="229"/>
        <v>0.19205317386166804</v>
      </c>
      <c r="G553" s="42">
        <f t="shared" si="230"/>
        <v>3474.1895962581934</v>
      </c>
      <c r="H553" s="43">
        <f t="shared" si="231"/>
        <v>3474.1895962581934</v>
      </c>
      <c r="I553" s="42">
        <f t="shared" si="232"/>
        <v>0</v>
      </c>
      <c r="J553" s="44">
        <f t="shared" si="233"/>
        <v>0</v>
      </c>
      <c r="K553" s="216">
        <f t="shared" si="234"/>
        <v>0.18245051516858463</v>
      </c>
      <c r="L553" s="42">
        <f t="shared" si="235"/>
        <v>3485.2427313981993</v>
      </c>
      <c r="M553" s="43">
        <f t="shared" si="236"/>
        <v>3310.9805948282892</v>
      </c>
      <c r="N553" s="42">
        <f t="shared" si="237"/>
        <v>0</v>
      </c>
      <c r="O553" s="44">
        <f t="shared" si="238"/>
        <v>0</v>
      </c>
      <c r="P553" s="37">
        <f t="shared" si="239"/>
        <v>0.19205317386166804</v>
      </c>
      <c r="Q553" s="42">
        <f t="shared" si="240"/>
        <v>3474.1895962581934</v>
      </c>
      <c r="R553" s="43">
        <f t="shared" si="241"/>
        <v>3474.1895962581934</v>
      </c>
      <c r="S553" s="42">
        <f t="shared" si="242"/>
        <v>0</v>
      </c>
      <c r="T553" s="44">
        <f t="shared" si="243"/>
        <v>0</v>
      </c>
      <c r="U553" s="37">
        <f t="shared" si="244"/>
        <v>0</v>
      </c>
      <c r="V553" s="42" t="e">
        <f t="shared" si="245"/>
        <v>#DIV/0!</v>
      </c>
      <c r="W553" s="43" t="e">
        <f t="shared" si="246"/>
        <v>#DIV/0!</v>
      </c>
      <c r="X553" s="42">
        <f t="shared" si="247"/>
        <v>0</v>
      </c>
      <c r="Y553" s="44">
        <f t="shared" si="248"/>
        <v>0</v>
      </c>
      <c r="Z553" s="42">
        <f t="shared" si="249"/>
        <v>68250.816191428952</v>
      </c>
      <c r="AA553" s="44">
        <f>IF(C553&lt;C$13,0,(IF(VLOOKUP(C$7,profiel!$A$3:$F$297,2,FALSE)&gt;4,VLOOKUP($C$7,profiel!$A$3:$F$297,3,FALSE),IF(B$9="flens loodrecht op gevel",(VLOOKUP(C$7,profiel!$A$3:$F$297,6,FALSE)-2*VLOOKUP(C$7,profiel!$A$3:$F$297,4,FALSE))/2,VLOOKUP(C$7,profiel!$A$3:$F$297,4,FALSE))))/1000*Z553*D$36)</f>
        <v>0</v>
      </c>
      <c r="AB553" s="42">
        <f t="shared" si="252"/>
        <v>68250.816191428952</v>
      </c>
      <c r="AC553" s="44">
        <f t="shared" si="250"/>
        <v>13650.163238285788</v>
      </c>
      <c r="AD553" s="41">
        <f t="shared" si="251"/>
        <v>0.84409922474098575</v>
      </c>
      <c r="AE553" s="41">
        <f t="shared" si="256"/>
        <v>505.87696740458915</v>
      </c>
      <c r="AF553" s="201">
        <f t="shared" si="257"/>
        <v>670.95306578431268</v>
      </c>
    </row>
    <row r="554" spans="1:32" ht="12" customHeight="1" x14ac:dyDescent="0.15">
      <c r="A554" s="202">
        <f t="shared" si="227"/>
        <v>505.87696740458915</v>
      </c>
      <c r="B554" s="54">
        <f t="shared" si="228"/>
        <v>2525</v>
      </c>
      <c r="C554" s="133">
        <f t="shared" si="253"/>
        <v>42.083333333333336</v>
      </c>
      <c r="D554" s="30">
        <f t="shared" si="254"/>
        <v>892.32842577101314</v>
      </c>
      <c r="E554" s="30">
        <f t="shared" si="255"/>
        <v>679.99935730984146</v>
      </c>
      <c r="F554" s="31">
        <f t="shared" si="229"/>
        <v>0.19186807530189709</v>
      </c>
      <c r="G554" s="30">
        <f t="shared" si="230"/>
        <v>3469.5736001839414</v>
      </c>
      <c r="H554" s="34">
        <f t="shared" si="231"/>
        <v>3469.5736001839418</v>
      </c>
      <c r="I554" s="33">
        <f t="shared" si="232"/>
        <v>0</v>
      </c>
      <c r="J554" s="35">
        <f t="shared" si="233"/>
        <v>0</v>
      </c>
      <c r="K554" s="60">
        <f t="shared" si="234"/>
        <v>0.18227467153680224</v>
      </c>
      <c r="L554" s="30">
        <f t="shared" si="235"/>
        <v>3480.6016414160272</v>
      </c>
      <c r="M554" s="34">
        <f t="shared" si="236"/>
        <v>3306.5715593452255</v>
      </c>
      <c r="N554" s="33">
        <f t="shared" si="237"/>
        <v>0</v>
      </c>
      <c r="O554" s="35">
        <f t="shared" si="238"/>
        <v>0</v>
      </c>
      <c r="P554" s="31">
        <f t="shared" si="239"/>
        <v>0.19186807530189709</v>
      </c>
      <c r="Q554" s="30">
        <f t="shared" si="240"/>
        <v>3469.5736001839414</v>
      </c>
      <c r="R554" s="34">
        <f t="shared" si="241"/>
        <v>3469.5736001839418</v>
      </c>
      <c r="S554" s="33">
        <f t="shared" si="242"/>
        <v>0</v>
      </c>
      <c r="T554" s="35">
        <f t="shared" si="243"/>
        <v>0</v>
      </c>
      <c r="U554" s="31">
        <f t="shared" si="244"/>
        <v>0</v>
      </c>
      <c r="V554" s="30" t="e">
        <f t="shared" si="245"/>
        <v>#DIV/0!</v>
      </c>
      <c r="W554" s="34" t="e">
        <f t="shared" si="246"/>
        <v>#DIV/0!</v>
      </c>
      <c r="X554" s="33">
        <f t="shared" si="247"/>
        <v>0</v>
      </c>
      <c r="Y554" s="35">
        <f t="shared" si="248"/>
        <v>0</v>
      </c>
      <c r="Z554" s="30">
        <f t="shared" si="249"/>
        <v>68248.265140468488</v>
      </c>
      <c r="AA554" s="35">
        <f>IF(C554&lt;C$13,0,(IF(VLOOKUP(C$7,profiel!$A$3:$F$297,2,FALSE)&gt;4,VLOOKUP($C$7,profiel!$A$3:$F$297,3,FALSE),IF(B$9="flens loodrecht op gevel",(VLOOKUP(C$7,profiel!$A$3:$F$297,6,FALSE)-2*VLOOKUP(C$7,profiel!$A$3:$F$297,4,FALSE))/2,VLOOKUP(C$7,profiel!$A$3:$F$297,4,FALSE))))/1000*Z554*D$36)</f>
        <v>0</v>
      </c>
      <c r="AB554" s="30">
        <f t="shared" si="252"/>
        <v>68248.265140468488</v>
      </c>
      <c r="AC554" s="35">
        <f t="shared" si="250"/>
        <v>13649.653028093699</v>
      </c>
      <c r="AD554" s="32">
        <f t="shared" si="251"/>
        <v>0.84278657969664406</v>
      </c>
      <c r="AE554" s="32">
        <f t="shared" si="256"/>
        <v>506.71975398428577</v>
      </c>
      <c r="AF554" s="204">
        <f t="shared" si="257"/>
        <v>671.60110395085189</v>
      </c>
    </row>
    <row r="555" spans="1:32" ht="12" customHeight="1" x14ac:dyDescent="0.15">
      <c r="A555" s="199">
        <f t="shared" si="227"/>
        <v>506.71975398428577</v>
      </c>
      <c r="B555" s="38">
        <f t="shared" si="228"/>
        <v>2530</v>
      </c>
      <c r="C555" s="200">
        <f t="shared" si="253"/>
        <v>42.166666666666664</v>
      </c>
      <c r="D555" s="36">
        <f t="shared" si="254"/>
        <v>892.62395169770139</v>
      </c>
      <c r="E555" s="36">
        <f t="shared" si="255"/>
        <v>679.9993742217514</v>
      </c>
      <c r="F555" s="37">
        <f t="shared" si="229"/>
        <v>0.19168293886450205</v>
      </c>
      <c r="G555" s="42">
        <f t="shared" si="230"/>
        <v>3464.9626465379943</v>
      </c>
      <c r="H555" s="43">
        <f t="shared" si="231"/>
        <v>3464.9626465379947</v>
      </c>
      <c r="I555" s="42">
        <f t="shared" si="232"/>
        <v>0</v>
      </c>
      <c r="J555" s="44">
        <f t="shared" si="233"/>
        <v>0</v>
      </c>
      <c r="K555" s="216">
        <f t="shared" si="234"/>
        <v>0.18209879192127695</v>
      </c>
      <c r="L555" s="42">
        <f t="shared" si="235"/>
        <v>3475.9656377421279</v>
      </c>
      <c r="M555" s="43">
        <f t="shared" si="236"/>
        <v>3302.1673558550215</v>
      </c>
      <c r="N555" s="42">
        <f t="shared" si="237"/>
        <v>0</v>
      </c>
      <c r="O555" s="44">
        <f t="shared" si="238"/>
        <v>0</v>
      </c>
      <c r="P555" s="37">
        <f t="shared" si="239"/>
        <v>0.19168293886450205</v>
      </c>
      <c r="Q555" s="42">
        <f t="shared" si="240"/>
        <v>3464.9626465379943</v>
      </c>
      <c r="R555" s="43">
        <f t="shared" si="241"/>
        <v>3464.9626465379947</v>
      </c>
      <c r="S555" s="42">
        <f t="shared" si="242"/>
        <v>0</v>
      </c>
      <c r="T555" s="44">
        <f t="shared" si="243"/>
        <v>0</v>
      </c>
      <c r="U555" s="37">
        <f t="shared" si="244"/>
        <v>0</v>
      </c>
      <c r="V555" s="42" t="e">
        <f t="shared" si="245"/>
        <v>#DIV/0!</v>
      </c>
      <c r="W555" s="43" t="e">
        <f t="shared" si="246"/>
        <v>#DIV/0!</v>
      </c>
      <c r="X555" s="42">
        <f t="shared" si="247"/>
        <v>0</v>
      </c>
      <c r="Y555" s="44">
        <f t="shared" si="248"/>
        <v>0</v>
      </c>
      <c r="Z555" s="42">
        <f t="shared" si="249"/>
        <v>68245.5350902473</v>
      </c>
      <c r="AA555" s="44">
        <f>IF(C555&lt;C$13,0,(IF(VLOOKUP(C$7,profiel!$A$3:$F$297,2,FALSE)&gt;4,VLOOKUP($C$7,profiel!$A$3:$F$297,3,FALSE),IF(B$9="flens loodrecht op gevel",(VLOOKUP(C$7,profiel!$A$3:$F$297,6,FALSE)-2*VLOOKUP(C$7,profiel!$A$3:$F$297,4,FALSE))/2,VLOOKUP(C$7,profiel!$A$3:$F$297,4,FALSE))))/1000*Z555*D$36)</f>
        <v>0</v>
      </c>
      <c r="AB555" s="42">
        <f t="shared" si="252"/>
        <v>68245.5350902473</v>
      </c>
      <c r="AC555" s="44">
        <f t="shared" si="250"/>
        <v>13649.107018049461</v>
      </c>
      <c r="AD555" s="41">
        <f t="shared" si="251"/>
        <v>0.84147399554720304</v>
      </c>
      <c r="AE555" s="41">
        <f t="shared" si="256"/>
        <v>507.56122797983295</v>
      </c>
      <c r="AF555" s="201">
        <f t="shared" si="257"/>
        <v>672.25052057315565</v>
      </c>
    </row>
    <row r="556" spans="1:32" ht="12" customHeight="1" x14ac:dyDescent="0.15">
      <c r="A556" s="202">
        <f t="shared" si="227"/>
        <v>507.56122797983295</v>
      </c>
      <c r="B556" s="54">
        <f t="shared" si="228"/>
        <v>2535</v>
      </c>
      <c r="C556" s="133">
        <f t="shared" si="253"/>
        <v>42.25</v>
      </c>
      <c r="D556" s="30">
        <f t="shared" si="254"/>
        <v>892.91889588006336</v>
      </c>
      <c r="E556" s="30">
        <f t="shared" si="255"/>
        <v>679.99939068863705</v>
      </c>
      <c r="F556" s="31">
        <f t="shared" si="229"/>
        <v>0.19149776669594126</v>
      </c>
      <c r="G556" s="30">
        <f t="shared" si="230"/>
        <v>3460.3567623685526</v>
      </c>
      <c r="H556" s="34">
        <f t="shared" si="231"/>
        <v>3460.3567623685531</v>
      </c>
      <c r="I556" s="33">
        <f t="shared" si="232"/>
        <v>0</v>
      </c>
      <c r="J556" s="35">
        <f t="shared" si="233"/>
        <v>0</v>
      </c>
      <c r="K556" s="60">
        <f t="shared" si="234"/>
        <v>0.18192287836114421</v>
      </c>
      <c r="L556" s="30">
        <f t="shared" si="235"/>
        <v>3471.3347475541818</v>
      </c>
      <c r="M556" s="34">
        <f t="shared" si="236"/>
        <v>3297.7680101764731</v>
      </c>
      <c r="N556" s="33">
        <f t="shared" si="237"/>
        <v>0</v>
      </c>
      <c r="O556" s="35">
        <f t="shared" si="238"/>
        <v>0</v>
      </c>
      <c r="P556" s="31">
        <f t="shared" si="239"/>
        <v>0.19149776669594126</v>
      </c>
      <c r="Q556" s="30">
        <f t="shared" si="240"/>
        <v>3460.3567623685526</v>
      </c>
      <c r="R556" s="34">
        <f t="shared" si="241"/>
        <v>3460.3567623685531</v>
      </c>
      <c r="S556" s="33">
        <f t="shared" si="242"/>
        <v>0</v>
      </c>
      <c r="T556" s="35">
        <f t="shared" si="243"/>
        <v>0</v>
      </c>
      <c r="U556" s="31">
        <f t="shared" si="244"/>
        <v>0</v>
      </c>
      <c r="V556" s="30" t="e">
        <f t="shared" si="245"/>
        <v>#DIV/0!</v>
      </c>
      <c r="W556" s="34" t="e">
        <f t="shared" si="246"/>
        <v>#DIV/0!</v>
      </c>
      <c r="X556" s="33">
        <f t="shared" si="247"/>
        <v>0</v>
      </c>
      <c r="Y556" s="35">
        <f t="shared" si="248"/>
        <v>0</v>
      </c>
      <c r="Z556" s="30">
        <f t="shared" si="249"/>
        <v>68242.62687995864</v>
      </c>
      <c r="AA556" s="35">
        <f>IF(C556&lt;C$13,0,(IF(VLOOKUP(C$7,profiel!$A$3:$F$297,2,FALSE)&gt;4,VLOOKUP($C$7,profiel!$A$3:$F$297,3,FALSE),IF(B$9="flens loodrecht op gevel",(VLOOKUP(C$7,profiel!$A$3:$F$297,6,FALSE)-2*VLOOKUP(C$7,profiel!$A$3:$F$297,4,FALSE))/2,VLOOKUP(C$7,profiel!$A$3:$F$297,4,FALSE))))/1000*Z556*D$36)</f>
        <v>0</v>
      </c>
      <c r="AB556" s="30">
        <f t="shared" si="252"/>
        <v>68242.62687995864</v>
      </c>
      <c r="AC556" s="35">
        <f t="shared" si="250"/>
        <v>13648.525375991729</v>
      </c>
      <c r="AD556" s="32">
        <f t="shared" si="251"/>
        <v>0.84016149285936803</v>
      </c>
      <c r="AE556" s="32">
        <f t="shared" si="256"/>
        <v>508.4013894726923</v>
      </c>
      <c r="AF556" s="204">
        <f t="shared" si="257"/>
        <v>672.90131246743408</v>
      </c>
    </row>
    <row r="557" spans="1:32" ht="12" customHeight="1" x14ac:dyDescent="0.15">
      <c r="A557" s="199">
        <f t="shared" si="227"/>
        <v>508.4013894726923</v>
      </c>
      <c r="B557" s="38">
        <f t="shared" si="228"/>
        <v>2540</v>
      </c>
      <c r="C557" s="200">
        <f t="shared" si="253"/>
        <v>42.333333333333336</v>
      </c>
      <c r="D557" s="36">
        <f t="shared" si="254"/>
        <v>893.21326060393358</v>
      </c>
      <c r="E557" s="36">
        <f t="shared" si="255"/>
        <v>679.99940672220896</v>
      </c>
      <c r="F557" s="37">
        <f t="shared" si="229"/>
        <v>0.19131256094284033</v>
      </c>
      <c r="G557" s="42">
        <f t="shared" si="230"/>
        <v>3455.7559743620391</v>
      </c>
      <c r="H557" s="43">
        <f t="shared" si="231"/>
        <v>3455.7559743620391</v>
      </c>
      <c r="I557" s="42">
        <f t="shared" si="232"/>
        <v>0</v>
      </c>
      <c r="J557" s="44">
        <f t="shared" si="233"/>
        <v>0</v>
      </c>
      <c r="K557" s="216">
        <f t="shared" si="234"/>
        <v>0.18174693289569832</v>
      </c>
      <c r="L557" s="42">
        <f t="shared" si="235"/>
        <v>3466.7089976664074</v>
      </c>
      <c r="M557" s="43">
        <f t="shared" si="236"/>
        <v>3293.3735477830874</v>
      </c>
      <c r="N557" s="42">
        <f t="shared" si="237"/>
        <v>0</v>
      </c>
      <c r="O557" s="44">
        <f t="shared" si="238"/>
        <v>0</v>
      </c>
      <c r="P557" s="37">
        <f t="shared" si="239"/>
        <v>0.19131256094284033</v>
      </c>
      <c r="Q557" s="42">
        <f t="shared" si="240"/>
        <v>3455.7559743620391</v>
      </c>
      <c r="R557" s="43">
        <f t="shared" si="241"/>
        <v>3455.7559743620391</v>
      </c>
      <c r="S557" s="42">
        <f t="shared" si="242"/>
        <v>0</v>
      </c>
      <c r="T557" s="44">
        <f t="shared" si="243"/>
        <v>0</v>
      </c>
      <c r="U557" s="37">
        <f t="shared" si="244"/>
        <v>0</v>
      </c>
      <c r="V557" s="42" t="e">
        <f t="shared" si="245"/>
        <v>#DIV/0!</v>
      </c>
      <c r="W557" s="43" t="e">
        <f t="shared" si="246"/>
        <v>#DIV/0!</v>
      </c>
      <c r="X557" s="42">
        <f t="shared" si="247"/>
        <v>0</v>
      </c>
      <c r="Y557" s="44">
        <f t="shared" si="248"/>
        <v>0</v>
      </c>
      <c r="Z557" s="42">
        <f t="shared" si="249"/>
        <v>68239.541347169201</v>
      </c>
      <c r="AA557" s="44">
        <f>IF(C557&lt;C$13,0,(IF(VLOOKUP(C$7,profiel!$A$3:$F$297,2,FALSE)&gt;4,VLOOKUP($C$7,profiel!$A$3:$F$297,3,FALSE),IF(B$9="flens loodrecht op gevel",(VLOOKUP(C$7,profiel!$A$3:$F$297,6,FALSE)-2*VLOOKUP(C$7,profiel!$A$3:$F$297,4,FALSE))/2,VLOOKUP(C$7,profiel!$A$3:$F$297,4,FALSE))))/1000*Z557*D$36)</f>
        <v>0</v>
      </c>
      <c r="AB557" s="42">
        <f t="shared" si="252"/>
        <v>68239.541347169201</v>
      </c>
      <c r="AC557" s="44">
        <f t="shared" si="250"/>
        <v>13647.908269433839</v>
      </c>
      <c r="AD557" s="41">
        <f t="shared" si="251"/>
        <v>0.83884909209624825</v>
      </c>
      <c r="AE557" s="41">
        <f t="shared" si="256"/>
        <v>509.24023856478857</v>
      </c>
      <c r="AF557" s="201">
        <f t="shared" si="257"/>
        <v>673.55347641007415</v>
      </c>
    </row>
    <row r="558" spans="1:32" ht="12" customHeight="1" x14ac:dyDescent="0.15">
      <c r="A558" s="202">
        <f t="shared" si="227"/>
        <v>509.24023856478857</v>
      </c>
      <c r="B558" s="54">
        <f t="shared" si="228"/>
        <v>2545</v>
      </c>
      <c r="C558" s="133">
        <f t="shared" si="253"/>
        <v>42.416666666666664</v>
      </c>
      <c r="D558" s="30">
        <f t="shared" si="254"/>
        <v>893.50704814170047</v>
      </c>
      <c r="E558" s="30">
        <f t="shared" si="255"/>
        <v>679.99942233386946</v>
      </c>
      <c r="F558" s="31">
        <f t="shared" si="229"/>
        <v>0.19112732375174743</v>
      </c>
      <c r="G558" s="30">
        <f t="shared" si="230"/>
        <v>3451.1603088457846</v>
      </c>
      <c r="H558" s="34">
        <f t="shared" si="231"/>
        <v>3451.160308845785</v>
      </c>
      <c r="I558" s="33">
        <f t="shared" si="232"/>
        <v>0</v>
      </c>
      <c r="J558" s="35">
        <f t="shared" si="233"/>
        <v>0</v>
      </c>
      <c r="K558" s="60">
        <f t="shared" si="234"/>
        <v>0.18157095756416006</v>
      </c>
      <c r="L558" s="30">
        <f t="shared" si="235"/>
        <v>3462.088414532248</v>
      </c>
      <c r="M558" s="34">
        <f t="shared" si="236"/>
        <v>3288.9839938056357</v>
      </c>
      <c r="N558" s="33">
        <f t="shared" si="237"/>
        <v>0</v>
      </c>
      <c r="O558" s="35">
        <f t="shared" si="238"/>
        <v>0</v>
      </c>
      <c r="P558" s="31">
        <f t="shared" si="239"/>
        <v>0.19112732375174743</v>
      </c>
      <c r="Q558" s="30">
        <f t="shared" si="240"/>
        <v>3451.1603088457846</v>
      </c>
      <c r="R558" s="34">
        <f t="shared" si="241"/>
        <v>3451.160308845785</v>
      </c>
      <c r="S558" s="33">
        <f t="shared" si="242"/>
        <v>0</v>
      </c>
      <c r="T558" s="35">
        <f t="shared" si="243"/>
        <v>0</v>
      </c>
      <c r="U558" s="31">
        <f t="shared" si="244"/>
        <v>0</v>
      </c>
      <c r="V558" s="30" t="e">
        <f t="shared" si="245"/>
        <v>#DIV/0!</v>
      </c>
      <c r="W558" s="34" t="e">
        <f t="shared" si="246"/>
        <v>#DIV/0!</v>
      </c>
      <c r="X558" s="33">
        <f t="shared" si="247"/>
        <v>0</v>
      </c>
      <c r="Y558" s="35">
        <f t="shared" si="248"/>
        <v>0</v>
      </c>
      <c r="Z558" s="30">
        <f t="shared" si="249"/>
        <v>68236.279327806944</v>
      </c>
      <c r="AA558" s="35">
        <f>IF(C558&lt;C$13,0,(IF(VLOOKUP(C$7,profiel!$A$3:$F$297,2,FALSE)&gt;4,VLOOKUP($C$7,profiel!$A$3:$F$297,3,FALSE),IF(B$9="flens loodrecht op gevel",(VLOOKUP(C$7,profiel!$A$3:$F$297,6,FALSE)-2*VLOOKUP(C$7,profiel!$A$3:$F$297,4,FALSE))/2,VLOOKUP(C$7,profiel!$A$3:$F$297,4,FALSE))))/1000*Z558*D$36)</f>
        <v>0</v>
      </c>
      <c r="AB558" s="30">
        <f t="shared" si="252"/>
        <v>68236.279327806944</v>
      </c>
      <c r="AC558" s="35">
        <f t="shared" si="250"/>
        <v>13647.25586556139</v>
      </c>
      <c r="AD558" s="32">
        <f t="shared" si="251"/>
        <v>0.83753681361661558</v>
      </c>
      <c r="AE558" s="32">
        <f t="shared" si="256"/>
        <v>510.07777537840519</v>
      </c>
      <c r="AF558" s="204">
        <f t="shared" si="257"/>
        <v>674.20700913814471</v>
      </c>
    </row>
    <row r="559" spans="1:32" ht="12" customHeight="1" x14ac:dyDescent="0.15">
      <c r="A559" s="199">
        <f t="shared" si="227"/>
        <v>510.07777537840519</v>
      </c>
      <c r="B559" s="38">
        <f t="shared" si="228"/>
        <v>2550</v>
      </c>
      <c r="C559" s="200">
        <f t="shared" si="253"/>
        <v>42.5</v>
      </c>
      <c r="D559" s="36">
        <f t="shared" si="254"/>
        <v>893.80026075241165</v>
      </c>
      <c r="E559" s="36">
        <f t="shared" si="255"/>
        <v>679.99943753472087</v>
      </c>
      <c r="F559" s="37">
        <f t="shared" si="229"/>
        <v>0.19094205726889082</v>
      </c>
      <c r="G559" s="42">
        <f t="shared" si="230"/>
        <v>3446.5697917907141</v>
      </c>
      <c r="H559" s="43">
        <f t="shared" si="231"/>
        <v>3446.5697917907141</v>
      </c>
      <c r="I559" s="42">
        <f t="shared" si="232"/>
        <v>0</v>
      </c>
      <c r="J559" s="44">
        <f t="shared" si="233"/>
        <v>0</v>
      </c>
      <c r="K559" s="216">
        <f t="shared" si="234"/>
        <v>0.18139495440544628</v>
      </c>
      <c r="L559" s="42">
        <f t="shared" si="235"/>
        <v>3457.4730242470514</v>
      </c>
      <c r="M559" s="43">
        <f t="shared" si="236"/>
        <v>3284.5993730346986</v>
      </c>
      <c r="N559" s="42">
        <f t="shared" si="237"/>
        <v>0</v>
      </c>
      <c r="O559" s="44">
        <f t="shared" si="238"/>
        <v>0</v>
      </c>
      <c r="P559" s="37">
        <f t="shared" si="239"/>
        <v>0.19094205726889082</v>
      </c>
      <c r="Q559" s="42">
        <f t="shared" si="240"/>
        <v>3446.5697917907141</v>
      </c>
      <c r="R559" s="43">
        <f t="shared" si="241"/>
        <v>3446.5697917907141</v>
      </c>
      <c r="S559" s="42">
        <f t="shared" si="242"/>
        <v>0</v>
      </c>
      <c r="T559" s="44">
        <f t="shared" si="243"/>
        <v>0</v>
      </c>
      <c r="U559" s="37">
        <f t="shared" si="244"/>
        <v>0</v>
      </c>
      <c r="V559" s="42" t="e">
        <f t="shared" si="245"/>
        <v>#DIV/0!</v>
      </c>
      <c r="W559" s="43" t="e">
        <f t="shared" si="246"/>
        <v>#DIV/0!</v>
      </c>
      <c r="X559" s="42">
        <f t="shared" si="247"/>
        <v>0</v>
      </c>
      <c r="Y559" s="44">
        <f t="shared" si="248"/>
        <v>0</v>
      </c>
      <c r="Z559" s="42">
        <f t="shared" si="249"/>
        <v>68232.841656149671</v>
      </c>
      <c r="AA559" s="44">
        <f>IF(C559&lt;C$13,0,(IF(VLOOKUP(C$7,profiel!$A$3:$F$297,2,FALSE)&gt;4,VLOOKUP($C$7,profiel!$A$3:$F$297,3,FALSE),IF(B$9="flens loodrecht op gevel",(VLOOKUP(C$7,profiel!$A$3:$F$297,6,FALSE)-2*VLOOKUP(C$7,profiel!$A$3:$F$297,4,FALSE))/2,VLOOKUP(C$7,profiel!$A$3:$F$297,4,FALSE))))/1000*Z559*D$36)</f>
        <v>0</v>
      </c>
      <c r="AB559" s="42">
        <f t="shared" si="252"/>
        <v>68232.841656149671</v>
      </c>
      <c r="AC559" s="44">
        <f t="shared" si="250"/>
        <v>13646.568331229933</v>
      </c>
      <c r="AD559" s="41">
        <f t="shared" si="251"/>
        <v>0.83622467767418296</v>
      </c>
      <c r="AE559" s="41">
        <f t="shared" si="256"/>
        <v>510.91400005607937</v>
      </c>
      <c r="AF559" s="201">
        <f t="shared" si="257"/>
        <v>674.86190734989827</v>
      </c>
    </row>
    <row r="560" spans="1:32" ht="12" customHeight="1" x14ac:dyDescent="0.15">
      <c r="A560" s="202">
        <f t="shared" si="227"/>
        <v>510.91400005607937</v>
      </c>
      <c r="B560" s="54">
        <f t="shared" si="228"/>
        <v>2555</v>
      </c>
      <c r="C560" s="133">
        <f t="shared" si="253"/>
        <v>42.583333333333336</v>
      </c>
      <c r="D560" s="30">
        <f t="shared" si="254"/>
        <v>894.09290068187818</v>
      </c>
      <c r="E560" s="30">
        <f t="shared" si="255"/>
        <v>679.99945233557321</v>
      </c>
      <c r="F560" s="31">
        <f t="shared" si="229"/>
        <v>0.19075676363993938</v>
      </c>
      <c r="G560" s="30">
        <f t="shared" si="230"/>
        <v>3441.9844488140166</v>
      </c>
      <c r="H560" s="34">
        <f t="shared" si="231"/>
        <v>3441.9844488140166</v>
      </c>
      <c r="I560" s="33">
        <f t="shared" si="232"/>
        <v>0</v>
      </c>
      <c r="J560" s="35">
        <f t="shared" si="233"/>
        <v>0</v>
      </c>
      <c r="K560" s="60">
        <f t="shared" si="234"/>
        <v>0.18121892545794241</v>
      </c>
      <c r="L560" s="30">
        <f t="shared" si="235"/>
        <v>3452.8628525507438</v>
      </c>
      <c r="M560" s="34">
        <f t="shared" si="236"/>
        <v>3280.2197099232071</v>
      </c>
      <c r="N560" s="33">
        <f t="shared" si="237"/>
        <v>0</v>
      </c>
      <c r="O560" s="35">
        <f t="shared" si="238"/>
        <v>0</v>
      </c>
      <c r="P560" s="31">
        <f t="shared" si="239"/>
        <v>0.19075676363993938</v>
      </c>
      <c r="Q560" s="30">
        <f t="shared" si="240"/>
        <v>3441.9844488140166</v>
      </c>
      <c r="R560" s="34">
        <f t="shared" si="241"/>
        <v>3441.9844488140166</v>
      </c>
      <c r="S560" s="33">
        <f t="shared" si="242"/>
        <v>0</v>
      </c>
      <c r="T560" s="35">
        <f t="shared" si="243"/>
        <v>0</v>
      </c>
      <c r="U560" s="31">
        <f t="shared" si="244"/>
        <v>0</v>
      </c>
      <c r="V560" s="30" t="e">
        <f t="shared" si="245"/>
        <v>#DIV/0!</v>
      </c>
      <c r="W560" s="34" t="e">
        <f t="shared" si="246"/>
        <v>#DIV/0!</v>
      </c>
      <c r="X560" s="33">
        <f t="shared" si="247"/>
        <v>0</v>
      </c>
      <c r="Y560" s="35">
        <f t="shared" si="248"/>
        <v>0</v>
      </c>
      <c r="Z560" s="30">
        <f t="shared" si="249"/>
        <v>68229.229164813281</v>
      </c>
      <c r="AA560" s="35">
        <f>IF(C560&lt;C$13,0,(IF(VLOOKUP(C$7,profiel!$A$3:$F$297,2,FALSE)&gt;4,VLOOKUP($C$7,profiel!$A$3:$F$297,3,FALSE),IF(B$9="flens loodrecht op gevel",(VLOOKUP(C$7,profiel!$A$3:$F$297,6,FALSE)-2*VLOOKUP(C$7,profiel!$A$3:$F$297,4,FALSE))/2,VLOOKUP(C$7,profiel!$A$3:$F$297,4,FALSE))))/1000*Z560*D$36)</f>
        <v>0</v>
      </c>
      <c r="AB560" s="30">
        <f t="shared" si="252"/>
        <v>68229.229164813281</v>
      </c>
      <c r="AC560" s="35">
        <f t="shared" si="250"/>
        <v>13645.845832962657</v>
      </c>
      <c r="AD560" s="32">
        <f t="shared" si="251"/>
        <v>0.83491270441689813</v>
      </c>
      <c r="AE560" s="32">
        <f t="shared" si="256"/>
        <v>511.7489127604963</v>
      </c>
      <c r="AF560" s="204">
        <f t="shared" si="257"/>
        <v>675.51816770527171</v>
      </c>
    </row>
    <row r="561" spans="1:32" ht="12" customHeight="1" x14ac:dyDescent="0.15">
      <c r="A561" s="199">
        <f t="shared" si="227"/>
        <v>511.7489127604963</v>
      </c>
      <c r="B561" s="38">
        <f t="shared" si="228"/>
        <v>2560</v>
      </c>
      <c r="C561" s="200">
        <f t="shared" si="253"/>
        <v>42.666666666666664</v>
      </c>
      <c r="D561" s="36">
        <f t="shared" si="254"/>
        <v>894.38497016277745</v>
      </c>
      <c r="E561" s="36">
        <f t="shared" si="255"/>
        <v>679.99946674695218</v>
      </c>
      <c r="F561" s="37">
        <f t="shared" si="229"/>
        <v>0.19057144500976622</v>
      </c>
      <c r="G561" s="42">
        <f t="shared" si="230"/>
        <v>3437.4043051819972</v>
      </c>
      <c r="H561" s="43">
        <f t="shared" si="231"/>
        <v>3437.4043051819972</v>
      </c>
      <c r="I561" s="42">
        <f t="shared" si="232"/>
        <v>0</v>
      </c>
      <c r="J561" s="44">
        <f t="shared" si="233"/>
        <v>0</v>
      </c>
      <c r="K561" s="216">
        <f t="shared" si="234"/>
        <v>0.18104287275927791</v>
      </c>
      <c r="L561" s="42">
        <f t="shared" si="235"/>
        <v>3448.2579248306693</v>
      </c>
      <c r="M561" s="43">
        <f t="shared" si="236"/>
        <v>3275.8450285891358</v>
      </c>
      <c r="N561" s="42">
        <f t="shared" si="237"/>
        <v>0</v>
      </c>
      <c r="O561" s="44">
        <f t="shared" si="238"/>
        <v>0</v>
      </c>
      <c r="P561" s="37">
        <f t="shared" si="239"/>
        <v>0.19057144500976622</v>
      </c>
      <c r="Q561" s="42">
        <f t="shared" si="240"/>
        <v>3437.4043051819972</v>
      </c>
      <c r="R561" s="43">
        <f t="shared" si="241"/>
        <v>3437.4043051819972</v>
      </c>
      <c r="S561" s="42">
        <f t="shared" si="242"/>
        <v>0</v>
      </c>
      <c r="T561" s="44">
        <f t="shared" si="243"/>
        <v>0</v>
      </c>
      <c r="U561" s="37">
        <f t="shared" si="244"/>
        <v>0</v>
      </c>
      <c r="V561" s="42" t="e">
        <f t="shared" si="245"/>
        <v>#DIV/0!</v>
      </c>
      <c r="W561" s="43" t="e">
        <f t="shared" si="246"/>
        <v>#DIV/0!</v>
      </c>
      <c r="X561" s="42">
        <f t="shared" si="247"/>
        <v>0</v>
      </c>
      <c r="Y561" s="44">
        <f t="shared" si="248"/>
        <v>0</v>
      </c>
      <c r="Z561" s="42">
        <f t="shared" si="249"/>
        <v>68225.442684739886</v>
      </c>
      <c r="AA561" s="44">
        <f>IF(C561&lt;C$13,0,(IF(VLOOKUP(C$7,profiel!$A$3:$F$297,2,FALSE)&gt;4,VLOOKUP($C$7,profiel!$A$3:$F$297,3,FALSE),IF(B$9="flens loodrecht op gevel",(VLOOKUP(C$7,profiel!$A$3:$F$297,6,FALSE)-2*VLOOKUP(C$7,profiel!$A$3:$F$297,4,FALSE))/2,VLOOKUP(C$7,profiel!$A$3:$F$297,4,FALSE))))/1000*Z561*D$36)</f>
        <v>0</v>
      </c>
      <c r="AB561" s="42">
        <f t="shared" si="252"/>
        <v>68225.442684739886</v>
      </c>
      <c r="AC561" s="44">
        <f t="shared" si="250"/>
        <v>13645.088536947978</v>
      </c>
      <c r="AD561" s="41">
        <f t="shared" si="251"/>
        <v>0.83360091388627067</v>
      </c>
      <c r="AE561" s="41">
        <f t="shared" si="256"/>
        <v>512.58251367438254</v>
      </c>
      <c r="AF561" s="201">
        <f t="shared" si="257"/>
        <v>676.17578682638623</v>
      </c>
    </row>
    <row r="562" spans="1:32" ht="12" customHeight="1" x14ac:dyDescent="0.15">
      <c r="A562" s="202">
        <f t="shared" ref="A562:A625" si="258">AE561</f>
        <v>512.58251367438254</v>
      </c>
      <c r="B562" s="54">
        <f t="shared" ref="B562:B625" si="259">B561+D$36</f>
        <v>2565</v>
      </c>
      <c r="C562" s="133">
        <f t="shared" si="253"/>
        <v>42.75</v>
      </c>
      <c r="D562" s="30">
        <f t="shared" si="254"/>
        <v>894.67647141475572</v>
      </c>
      <c r="E562" s="30">
        <f t="shared" si="255"/>
        <v>679.99948077910653</v>
      </c>
      <c r="F562" s="31">
        <f t="shared" ref="F562:F625" si="260">IF($C$16="onbeschermd","--",$L$16*$L$17*$F$17/1000*$I$16*((100-$C$17)/100)/($AF561*$D$37*$C$8))</f>
        <v>0.19038610352221449</v>
      </c>
      <c r="G562" s="30">
        <f t="shared" ref="G562:G625" si="261">IF($C$16="onbeschermd",$D$35*($D562-$AE561)+$D$33*$D$32*$D$34*(($D562+273)^4-($AE561+273)^4),$I$18/($F$17/1000)*($D562-$AE561)/(1+F562/3)-(EXP(F562/10)-1)*($D562-$D561)*$AF561*$D$37*$C$8/($I$16*((100-$C$17)/100)*$D$36))</f>
        <v>3432.8293858123575</v>
      </c>
      <c r="H562" s="34">
        <f t="shared" ref="H562:H625" si="262">IF($C$16="onbeschermd",G562*$I$17*$I$16*$D$36,G562*$I$17*$I$16*((100-$C$17)/100)*$D$36)</f>
        <v>3432.8293858123579</v>
      </c>
      <c r="I562" s="33">
        <f t="shared" ref="I562:I625" si="263">IF(OR($C$17=0,$C$16="onbeschermd"),0,$D$35*($D562-$AE561)+$D$33*$D$32*$D$34*(($D562+273)^4-($AE561+273)^4))</f>
        <v>0</v>
      </c>
      <c r="J562" s="35">
        <f t="shared" ref="J562:J625" si="264">IF($C$16="onbeschermd",0,I562*$I$17*$I$16*($C$17/100)*$D$36)</f>
        <v>0</v>
      </c>
      <c r="K562" s="60">
        <f t="shared" ref="K562:K625" si="265">IF($C$19="onbeschermd","--",$L$19*$L$20*$F$20/1000*$I$19*((100-$C$20)/100)/($AF561*$D$37*$C$8))</f>
        <v>0.18086679834610378</v>
      </c>
      <c r="L562" s="30">
        <f t="shared" ref="L562:L625" si="266">IF($C$19="onbeschermd",$D$35*($D562-$AE561)+$D$33*$D$32*$D$34*(($D562+273)^4-($AE561+273)^4),$I$21/($F$20/1000)*($D562-$AE561)/(1+K562/3)-(EXP($K562/10)-1)*(D562-$D561)*$AF561*$D$37*$C$8/($I$19*((100-$C$20)/100)*$D$36))</f>
        <v>3443.6582661238954</v>
      </c>
      <c r="M562" s="34">
        <f t="shared" ref="M562:M625" si="267">IF($C$19="onbeschermd",L562*$I$20*$I$19*$D$36,L562*$I$20*$I$19*((100-$C$20)/100)*$D$36)</f>
        <v>3271.4753528177007</v>
      </c>
      <c r="N562" s="33">
        <f t="shared" ref="N562:N625" si="268">IF(OR($C$20=0,$C$19="onbeschermd"),0,$D$35*($D562-$AE561)+$D$33*$D$32*$D$34*(($D562+273)^4-($AE561+273)^4))</f>
        <v>0</v>
      </c>
      <c r="O562" s="35">
        <f t="shared" ref="O562:O625" si="269">IF($C$19="onbeschermd",0,N562*$I$20*$I$19*($C$20/100)*$D$36)</f>
        <v>0</v>
      </c>
      <c r="P562" s="31">
        <f t="shared" ref="P562:P625" si="270">IF($C$22="onbeschermd","--",$L$22*$L$23*$F$23/1000*$I$22*((100-$C$23)/100)/($AF561*$D$37*$C$8))</f>
        <v>0.19038610352221449</v>
      </c>
      <c r="Q562" s="30">
        <f t="shared" ref="Q562:Q625" si="271">IF($C$22="onbeschermd",$D$35*($D562-$AE561)+$D$33*$D$32*$D$34*(($D562+273)^4-($AE561+273)^4),$I$24/($F$23/1000)*($D562-$AE561)/(1+P562/3)-(EXP(P562/10)-1)*($D562-$D561)*$AF561*$D$37*$C$8/($I$22*((100-$C$23)/100)*$D$36))</f>
        <v>3432.8293858123575</v>
      </c>
      <c r="R562" s="34">
        <f t="shared" ref="R562:R625" si="272">IF($C$22="onbeschermd",Q562*$I$23*$I$22*$D$36,Q562*$I$23*$I$22*((100-$C$23)/100)*$D$36)</f>
        <v>3432.8293858123579</v>
      </c>
      <c r="S562" s="33">
        <f t="shared" ref="S562:S625" si="273">IF(OR($C$23=0,$C$22="onbeschermd"),0,$D$35*($D562-$AE561)+$D$33*$D$32*$D$34*(($D562+273)^4-($AE561+273)^4))</f>
        <v>0</v>
      </c>
      <c r="T562" s="35">
        <f t="shared" ref="T562:T625" si="274">IF($C$22="onbeschermd",0,S562*$I$23*$I$22*($C$23/100)*$D$36)</f>
        <v>0</v>
      </c>
      <c r="U562" s="31">
        <f t="shared" ref="U562:U625" si="275">IF($C$25="onbeschermd","--",$L$25*$L$26*$F$26/1000*$I$25*((100-$C$26)/100)/($AF561*$D$37*$C$8))</f>
        <v>0</v>
      </c>
      <c r="V562" s="30" t="e">
        <f t="shared" ref="V562:V625" si="276">IF($C$25="onbeschermd",$D$35*($D562-$AE561)+$D$33*$D$32*$D$34*(($D562+273)^4-($AE561+273)^4),$I$27/($F$26/1000)*($D562-$AE561)/(1+U562/3)-(EXP(U562/10)-1)*($D562-$D561)*$AF561*$D$37*$C$8/($I$25*((100-$C$26)/100)*$D$36))</f>
        <v>#DIV/0!</v>
      </c>
      <c r="W562" s="34" t="e">
        <f t="shared" ref="W562:W625" si="277">IF($C$25="onbeschermd",V562*$I$26*$I$25*$D$36,V562*$I$26*$I$25*((100-$C$26)/100)*$D$36)</f>
        <v>#DIV/0!</v>
      </c>
      <c r="X562" s="33">
        <f t="shared" ref="X562:X625" si="278">IF(OR($C$26=0,$C$25="onbeschermd"),0,$D$35*($D562-$AE561)+$D$33*$D$32*$D$34*(($D562+273)^4-($AE561+273)^4))</f>
        <v>0</v>
      </c>
      <c r="Y562" s="35">
        <f t="shared" ref="Y562:Y625" si="279">IF($C$25="onbeschermd",0,X562*$I$26*$I$25*($C$26/100)*$D$36)</f>
        <v>0</v>
      </c>
      <c r="Z562" s="30">
        <f t="shared" ref="Z562:Z625" si="280">IF(C562&lt;C$13,$D$35*($D562-$AE561)+$D$33*$D$32*$D$34*(($D562+273)^4-($AE561+273)^4),$D$35*($E562-$AE561)+$D$33*$D$32*$D$34*(($E562+273)^4-($AE561+273)^4))</f>
        <v>68221.483045186731</v>
      </c>
      <c r="AA562" s="35">
        <f>IF(C562&lt;C$13,0,(IF(VLOOKUP(C$7,profiel!$A$3:$F$297,2,FALSE)&gt;4,VLOOKUP($C$7,profiel!$A$3:$F$297,3,FALSE),IF(B$9="flens loodrecht op gevel",(VLOOKUP(C$7,profiel!$A$3:$F$297,6,FALSE)-2*VLOOKUP(C$7,profiel!$A$3:$F$297,4,FALSE))/2,VLOOKUP(C$7,profiel!$A$3:$F$297,4,FALSE))))/1000*Z562*D$36)</f>
        <v>0</v>
      </c>
      <c r="AB562" s="30">
        <f t="shared" si="252"/>
        <v>68221.483045186731</v>
      </c>
      <c r="AC562" s="35">
        <f t="shared" ref="AC562:AC625" si="281">AB562*2*C$14/1000*$D$36</f>
        <v>13644.296609037347</v>
      </c>
      <c r="AD562" s="32">
        <f t="shared" ref="AD562:AD625" si="282">IF($C$14&gt;30,MAX((H562+J562+M562+O562+R562+T562+W562+Y562)/(AF561*D$37*C$8),0),MAX((H562+J562+M562+O562+R562+T562+AA562+AC562)/(AF561*D$37*C$8),0))</f>
        <v>0.83228932601666394</v>
      </c>
      <c r="AE562" s="32">
        <f t="shared" si="256"/>
        <v>513.41480300039916</v>
      </c>
      <c r="AF562" s="204">
        <f t="shared" si="257"/>
        <v>676.83476129804467</v>
      </c>
    </row>
    <row r="563" spans="1:32" ht="12" customHeight="1" x14ac:dyDescent="0.15">
      <c r="A563" s="199">
        <f t="shared" si="258"/>
        <v>513.41480300039916</v>
      </c>
      <c r="B563" s="38">
        <f t="shared" si="259"/>
        <v>2570</v>
      </c>
      <c r="C563" s="200">
        <f t="shared" si="253"/>
        <v>42.833333333333336</v>
      </c>
      <c r="D563" s="36">
        <f t="shared" si="254"/>
        <v>894.96740664452966</v>
      </c>
      <c r="E563" s="36">
        <f t="shared" si="255"/>
        <v>679.99949444201525</v>
      </c>
      <c r="F563" s="37">
        <f t="shared" si="260"/>
        <v>0.19020074131986683</v>
      </c>
      <c r="G563" s="42">
        <f t="shared" si="261"/>
        <v>3428.259715276854</v>
      </c>
      <c r="H563" s="43">
        <f t="shared" si="262"/>
        <v>3428.259715276854</v>
      </c>
      <c r="I563" s="42">
        <f t="shared" si="263"/>
        <v>0</v>
      </c>
      <c r="J563" s="44">
        <f t="shared" si="264"/>
        <v>0</v>
      </c>
      <c r="K563" s="216">
        <f t="shared" si="265"/>
        <v>0.18069070425387349</v>
      </c>
      <c r="L563" s="42">
        <f t="shared" si="266"/>
        <v>3439.0639011198359</v>
      </c>
      <c r="M563" s="43">
        <f t="shared" si="267"/>
        <v>3267.1107060638442</v>
      </c>
      <c r="N563" s="42">
        <f t="shared" si="268"/>
        <v>0</v>
      </c>
      <c r="O563" s="44">
        <f t="shared" si="269"/>
        <v>0</v>
      </c>
      <c r="P563" s="37">
        <f t="shared" si="270"/>
        <v>0.19020074131986683</v>
      </c>
      <c r="Q563" s="42">
        <f t="shared" si="271"/>
        <v>3428.259715276854</v>
      </c>
      <c r="R563" s="43">
        <f t="shared" si="272"/>
        <v>3428.259715276854</v>
      </c>
      <c r="S563" s="42">
        <f t="shared" si="273"/>
        <v>0</v>
      </c>
      <c r="T563" s="44">
        <f t="shared" si="274"/>
        <v>0</v>
      </c>
      <c r="U563" s="37">
        <f t="shared" si="275"/>
        <v>0</v>
      </c>
      <c r="V563" s="42" t="e">
        <f t="shared" si="276"/>
        <v>#DIV/0!</v>
      </c>
      <c r="W563" s="43" t="e">
        <f t="shared" si="277"/>
        <v>#DIV/0!</v>
      </c>
      <c r="X563" s="42">
        <f t="shared" si="278"/>
        <v>0</v>
      </c>
      <c r="Y563" s="44">
        <f t="shared" si="279"/>
        <v>0</v>
      </c>
      <c r="Z563" s="42">
        <f t="shared" si="280"/>
        <v>68217.351073714133</v>
      </c>
      <c r="AA563" s="44">
        <f>IF(C563&lt;C$13,0,(IF(VLOOKUP(C$7,profiel!$A$3:$F$297,2,FALSE)&gt;4,VLOOKUP($C$7,profiel!$A$3:$F$297,3,FALSE),IF(B$9="flens loodrecht op gevel",(VLOOKUP(C$7,profiel!$A$3:$F$297,6,FALSE)-2*VLOOKUP(C$7,profiel!$A$3:$F$297,4,FALSE))/2,VLOOKUP(C$7,profiel!$A$3:$F$297,4,FALSE))))/1000*Z563*D$36)</f>
        <v>0</v>
      </c>
      <c r="AB563" s="42">
        <f t="shared" ref="AB563:AB626" si="283">$D$35*($D563-$AE562)+$D$33*$D$32*$D$34*(($D563+273)^4-($AE562+273)^4)</f>
        <v>68217.351073714133</v>
      </c>
      <c r="AC563" s="44">
        <f t="shared" si="281"/>
        <v>13643.470214742827</v>
      </c>
      <c r="AD563" s="41">
        <f t="shared" si="282"/>
        <v>0.83097796063463447</v>
      </c>
      <c r="AE563" s="41">
        <f t="shared" si="256"/>
        <v>514.2457809610338</v>
      </c>
      <c r="AF563" s="201">
        <f t="shared" si="257"/>
        <v>677.49508766822851</v>
      </c>
    </row>
    <row r="564" spans="1:32" ht="12" customHeight="1" x14ac:dyDescent="0.15">
      <c r="A564" s="202">
        <f t="shared" si="258"/>
        <v>514.2457809610338</v>
      </c>
      <c r="B564" s="54">
        <f t="shared" si="259"/>
        <v>2575</v>
      </c>
      <c r="C564" s="133">
        <f t="shared" si="253"/>
        <v>42.916666666666664</v>
      </c>
      <c r="D564" s="30">
        <f t="shared" si="254"/>
        <v>895.25777804598556</v>
      </c>
      <c r="E564" s="30">
        <f t="shared" si="255"/>
        <v>679.99950774539479</v>
      </c>
      <c r="F564" s="31">
        <f t="shared" si="260"/>
        <v>0.19001536054381682</v>
      </c>
      <c r="G564" s="30">
        <f t="shared" si="261"/>
        <v>3423.6953178046083</v>
      </c>
      <c r="H564" s="34">
        <f t="shared" si="262"/>
        <v>3423.6953178046087</v>
      </c>
      <c r="I564" s="33">
        <f t="shared" si="263"/>
        <v>0</v>
      </c>
      <c r="J564" s="35">
        <f t="shared" si="264"/>
        <v>0</v>
      </c>
      <c r="K564" s="60">
        <f t="shared" si="265"/>
        <v>0.18051459251662597</v>
      </c>
      <c r="L564" s="30">
        <f t="shared" si="266"/>
        <v>3434.474854163595</v>
      </c>
      <c r="M564" s="34">
        <f t="shared" si="267"/>
        <v>3262.7511114554154</v>
      </c>
      <c r="N564" s="33">
        <f t="shared" si="268"/>
        <v>0</v>
      </c>
      <c r="O564" s="35">
        <f t="shared" si="269"/>
        <v>0</v>
      </c>
      <c r="P564" s="31">
        <f t="shared" si="270"/>
        <v>0.19001536054381682</v>
      </c>
      <c r="Q564" s="30">
        <f t="shared" si="271"/>
        <v>3423.6953178046083</v>
      </c>
      <c r="R564" s="34">
        <f t="shared" si="272"/>
        <v>3423.6953178046087</v>
      </c>
      <c r="S564" s="33">
        <f t="shared" si="273"/>
        <v>0</v>
      </c>
      <c r="T564" s="35">
        <f t="shared" si="274"/>
        <v>0</v>
      </c>
      <c r="U564" s="31">
        <f t="shared" si="275"/>
        <v>0</v>
      </c>
      <c r="V564" s="30" t="e">
        <f t="shared" si="276"/>
        <v>#DIV/0!</v>
      </c>
      <c r="W564" s="34" t="e">
        <f t="shared" si="277"/>
        <v>#DIV/0!</v>
      </c>
      <c r="X564" s="33">
        <f t="shared" si="278"/>
        <v>0</v>
      </c>
      <c r="Y564" s="35">
        <f t="shared" si="279"/>
        <v>0</v>
      </c>
      <c r="Z564" s="30">
        <f t="shared" si="280"/>
        <v>68213.047596174321</v>
      </c>
      <c r="AA564" s="35">
        <f>IF(C564&lt;C$13,0,(IF(VLOOKUP(C$7,profiel!$A$3:$F$297,2,FALSE)&gt;4,VLOOKUP($C$7,profiel!$A$3:$F$297,3,FALSE),IF(B$9="flens loodrecht op gevel",(VLOOKUP(C$7,profiel!$A$3:$F$297,6,FALSE)-2*VLOOKUP(C$7,profiel!$A$3:$F$297,4,FALSE))/2,VLOOKUP(C$7,profiel!$A$3:$F$297,4,FALSE))))/1000*Z564*D$36)</f>
        <v>0</v>
      </c>
      <c r="AB564" s="30">
        <f t="shared" si="283"/>
        <v>68213.047596174321</v>
      </c>
      <c r="AC564" s="35">
        <f t="shared" si="281"/>
        <v>13642.609519234864</v>
      </c>
      <c r="AD564" s="32">
        <f t="shared" si="282"/>
        <v>0.82966683745836411</v>
      </c>
      <c r="AE564" s="32">
        <f t="shared" si="256"/>
        <v>515.07544779849218</v>
      </c>
      <c r="AF564" s="204">
        <f t="shared" si="257"/>
        <v>678.15676244859242</v>
      </c>
    </row>
    <row r="565" spans="1:32" ht="12" customHeight="1" x14ac:dyDescent="0.15">
      <c r="A565" s="199">
        <f t="shared" si="258"/>
        <v>515.07544779849218</v>
      </c>
      <c r="B565" s="38">
        <f t="shared" si="259"/>
        <v>2580</v>
      </c>
      <c r="C565" s="200">
        <f t="shared" si="253"/>
        <v>43</v>
      </c>
      <c r="D565" s="36">
        <f t="shared" si="254"/>
        <v>895.54758780027953</v>
      </c>
      <c r="E565" s="36">
        <f t="shared" si="255"/>
        <v>679.99952069870585</v>
      </c>
      <c r="F565" s="37">
        <f t="shared" si="260"/>
        <v>0.18982996333344374</v>
      </c>
      <c r="G565" s="42">
        <f t="shared" si="261"/>
        <v>3419.136217283698</v>
      </c>
      <c r="H565" s="43">
        <f t="shared" si="262"/>
        <v>3419.1362172836984</v>
      </c>
      <c r="I565" s="42">
        <f t="shared" si="263"/>
        <v>0</v>
      </c>
      <c r="J565" s="44">
        <f t="shared" si="264"/>
        <v>0</v>
      </c>
      <c r="K565" s="216">
        <f t="shared" si="265"/>
        <v>0.18033846516677154</v>
      </c>
      <c r="L565" s="42">
        <f t="shared" si="266"/>
        <v>3429.8911492575339</v>
      </c>
      <c r="M565" s="43">
        <f t="shared" si="267"/>
        <v>3258.3965917946575</v>
      </c>
      <c r="N565" s="42">
        <f t="shared" si="268"/>
        <v>0</v>
      </c>
      <c r="O565" s="44">
        <f t="shared" si="269"/>
        <v>0</v>
      </c>
      <c r="P565" s="37">
        <f t="shared" si="270"/>
        <v>0.18982996333344374</v>
      </c>
      <c r="Q565" s="42">
        <f t="shared" si="271"/>
        <v>3419.136217283698</v>
      </c>
      <c r="R565" s="43">
        <f t="shared" si="272"/>
        <v>3419.1362172836984</v>
      </c>
      <c r="S565" s="42">
        <f t="shared" si="273"/>
        <v>0</v>
      </c>
      <c r="T565" s="44">
        <f t="shared" si="274"/>
        <v>0</v>
      </c>
      <c r="U565" s="37">
        <f t="shared" si="275"/>
        <v>0</v>
      </c>
      <c r="V565" s="42" t="e">
        <f t="shared" si="276"/>
        <v>#DIV/0!</v>
      </c>
      <c r="W565" s="43" t="e">
        <f t="shared" si="277"/>
        <v>#DIV/0!</v>
      </c>
      <c r="X565" s="42">
        <f t="shared" si="278"/>
        <v>0</v>
      </c>
      <c r="Y565" s="44">
        <f t="shared" si="279"/>
        <v>0</v>
      </c>
      <c r="Z565" s="42">
        <f t="shared" si="280"/>
        <v>68208.573436700011</v>
      </c>
      <c r="AA565" s="44">
        <f>IF(C565&lt;C$13,0,(IF(VLOOKUP(C$7,profiel!$A$3:$F$297,2,FALSE)&gt;4,VLOOKUP($C$7,profiel!$A$3:$F$297,3,FALSE),IF(B$9="flens loodrecht op gevel",(VLOOKUP(C$7,profiel!$A$3:$F$297,6,FALSE)-2*VLOOKUP(C$7,profiel!$A$3:$F$297,4,FALSE))/2,VLOOKUP(C$7,profiel!$A$3:$F$297,4,FALSE))))/1000*Z565*D$36)</f>
        <v>0</v>
      </c>
      <c r="AB565" s="42">
        <f t="shared" si="283"/>
        <v>68208.573436700011</v>
      </c>
      <c r="AC565" s="44">
        <f t="shared" si="281"/>
        <v>13641.714687340005</v>
      </c>
      <c r="AD565" s="41">
        <f t="shared" si="282"/>
        <v>0.82835597609692646</v>
      </c>
      <c r="AE565" s="41">
        <f t="shared" si="256"/>
        <v>515.90380377458905</v>
      </c>
      <c r="AF565" s="201">
        <f t="shared" si="257"/>
        <v>678.81978211495675</v>
      </c>
    </row>
    <row r="566" spans="1:32" ht="12" customHeight="1" x14ac:dyDescent="0.15">
      <c r="A566" s="202">
        <f t="shared" si="258"/>
        <v>515.90380377458905</v>
      </c>
      <c r="B566" s="54">
        <f t="shared" si="259"/>
        <v>2585</v>
      </c>
      <c r="C566" s="133">
        <f t="shared" si="253"/>
        <v>43.083333333333336</v>
      </c>
      <c r="D566" s="30">
        <f t="shared" si="254"/>
        <v>895.83683807593559</v>
      </c>
      <c r="E566" s="30">
        <f t="shared" si="255"/>
        <v>679.99953331116023</v>
      </c>
      <c r="F566" s="31">
        <f t="shared" si="260"/>
        <v>0.18964455182619044</v>
      </c>
      <c r="G566" s="30">
        <f t="shared" si="261"/>
        <v>3414.5824372643392</v>
      </c>
      <c r="H566" s="34">
        <f t="shared" si="262"/>
        <v>3414.5824372643392</v>
      </c>
      <c r="I566" s="33">
        <f t="shared" si="263"/>
        <v>0</v>
      </c>
      <c r="J566" s="35">
        <f t="shared" si="264"/>
        <v>0</v>
      </c>
      <c r="K566" s="60">
        <f t="shared" si="265"/>
        <v>0.18016232423488093</v>
      </c>
      <c r="L566" s="30">
        <f t="shared" si="266"/>
        <v>3425.3128100644612</v>
      </c>
      <c r="M566" s="34">
        <f t="shared" si="267"/>
        <v>3254.0471695612382</v>
      </c>
      <c r="N566" s="33">
        <f t="shared" si="268"/>
        <v>0</v>
      </c>
      <c r="O566" s="35">
        <f t="shared" si="269"/>
        <v>0</v>
      </c>
      <c r="P566" s="31">
        <f t="shared" si="270"/>
        <v>0.18964455182619044</v>
      </c>
      <c r="Q566" s="30">
        <f t="shared" si="271"/>
        <v>3414.5824372643392</v>
      </c>
      <c r="R566" s="34">
        <f t="shared" si="272"/>
        <v>3414.5824372643392</v>
      </c>
      <c r="S566" s="33">
        <f t="shared" si="273"/>
        <v>0</v>
      </c>
      <c r="T566" s="35">
        <f t="shared" si="274"/>
        <v>0</v>
      </c>
      <c r="U566" s="31">
        <f t="shared" si="275"/>
        <v>0</v>
      </c>
      <c r="V566" s="30" t="e">
        <f t="shared" si="276"/>
        <v>#DIV/0!</v>
      </c>
      <c r="W566" s="34" t="e">
        <f t="shared" si="277"/>
        <v>#DIV/0!</v>
      </c>
      <c r="X566" s="33">
        <f t="shared" si="278"/>
        <v>0</v>
      </c>
      <c r="Y566" s="35">
        <f t="shared" si="279"/>
        <v>0</v>
      </c>
      <c r="Z566" s="30">
        <f t="shared" si="280"/>
        <v>68203.929417693304</v>
      </c>
      <c r="AA566" s="35">
        <f>IF(C566&lt;C$13,0,(IF(VLOOKUP(C$7,profiel!$A$3:$F$297,2,FALSE)&gt;4,VLOOKUP($C$7,profiel!$A$3:$F$297,3,FALSE),IF(B$9="flens loodrecht op gevel",(VLOOKUP(C$7,profiel!$A$3:$F$297,6,FALSE)-2*VLOOKUP(C$7,profiel!$A$3:$F$297,4,FALSE))/2,VLOOKUP(C$7,profiel!$A$3:$F$297,4,FALSE))))/1000*Z566*D$36)</f>
        <v>0</v>
      </c>
      <c r="AB566" s="30">
        <f t="shared" si="283"/>
        <v>68203.929417693304</v>
      </c>
      <c r="AC566" s="35">
        <f t="shared" si="281"/>
        <v>13640.785883538661</v>
      </c>
      <c r="AD566" s="32">
        <f t="shared" si="282"/>
        <v>0.82704539604974137</v>
      </c>
      <c r="AE566" s="32">
        <f t="shared" si="256"/>
        <v>516.73084917063875</v>
      </c>
      <c r="AF566" s="204">
        <f t="shared" si="257"/>
        <v>679.48414310779935</v>
      </c>
    </row>
    <row r="567" spans="1:32" ht="12" customHeight="1" x14ac:dyDescent="0.15">
      <c r="A567" s="199">
        <f t="shared" si="258"/>
        <v>516.73084917063875</v>
      </c>
      <c r="B567" s="38">
        <f t="shared" si="259"/>
        <v>2590</v>
      </c>
      <c r="C567" s="200">
        <f t="shared" si="253"/>
        <v>43.166666666666664</v>
      </c>
      <c r="D567" s="36">
        <f t="shared" si="254"/>
        <v>896.12553102894265</v>
      </c>
      <c r="E567" s="36">
        <f t="shared" si="255"/>
        <v>679.99954559172738</v>
      </c>
      <c r="F567" s="37">
        <f t="shared" si="260"/>
        <v>0.18945912815734339</v>
      </c>
      <c r="G567" s="42">
        <f t="shared" si="261"/>
        <v>3410.0340009615566</v>
      </c>
      <c r="H567" s="43">
        <f t="shared" si="262"/>
        <v>3410.034000961557</v>
      </c>
      <c r="I567" s="42">
        <f t="shared" si="263"/>
        <v>0</v>
      </c>
      <c r="J567" s="44">
        <f t="shared" si="264"/>
        <v>0</v>
      </c>
      <c r="K567" s="216">
        <f t="shared" si="265"/>
        <v>0.17998617174947623</v>
      </c>
      <c r="L567" s="42">
        <f t="shared" si="266"/>
        <v>3420.7398599103071</v>
      </c>
      <c r="M567" s="43">
        <f t="shared" si="267"/>
        <v>3249.7028669147921</v>
      </c>
      <c r="N567" s="42">
        <f t="shared" si="268"/>
        <v>0</v>
      </c>
      <c r="O567" s="44">
        <f t="shared" si="269"/>
        <v>0</v>
      </c>
      <c r="P567" s="37">
        <f t="shared" si="270"/>
        <v>0.18945912815734339</v>
      </c>
      <c r="Q567" s="42">
        <f t="shared" si="271"/>
        <v>3410.0340009615566</v>
      </c>
      <c r="R567" s="43">
        <f t="shared" si="272"/>
        <v>3410.034000961557</v>
      </c>
      <c r="S567" s="42">
        <f t="shared" si="273"/>
        <v>0</v>
      </c>
      <c r="T567" s="44">
        <f t="shared" si="274"/>
        <v>0</v>
      </c>
      <c r="U567" s="37">
        <f t="shared" si="275"/>
        <v>0</v>
      </c>
      <c r="V567" s="42" t="e">
        <f t="shared" si="276"/>
        <v>#DIV/0!</v>
      </c>
      <c r="W567" s="43" t="e">
        <f t="shared" si="277"/>
        <v>#DIV/0!</v>
      </c>
      <c r="X567" s="42">
        <f t="shared" si="278"/>
        <v>0</v>
      </c>
      <c r="Y567" s="44">
        <f t="shared" si="279"/>
        <v>0</v>
      </c>
      <c r="Z567" s="42">
        <f t="shared" si="280"/>
        <v>68199.116359813837</v>
      </c>
      <c r="AA567" s="44">
        <f>IF(C567&lt;C$13,0,(IF(VLOOKUP(C$7,profiel!$A$3:$F$297,2,FALSE)&gt;4,VLOOKUP($C$7,profiel!$A$3:$F$297,3,FALSE),IF(B$9="flens loodrecht op gevel",(VLOOKUP(C$7,profiel!$A$3:$F$297,6,FALSE)-2*VLOOKUP(C$7,profiel!$A$3:$F$297,4,FALSE))/2,VLOOKUP(C$7,profiel!$A$3:$F$297,4,FALSE))))/1000*Z567*D$36)</f>
        <v>0</v>
      </c>
      <c r="AB567" s="42">
        <f t="shared" si="283"/>
        <v>68199.116359813837</v>
      </c>
      <c r="AC567" s="44">
        <f t="shared" si="281"/>
        <v>13639.823271962769</v>
      </c>
      <c r="AD567" s="41">
        <f t="shared" si="282"/>
        <v>0.8257351167059841</v>
      </c>
      <c r="AE567" s="41">
        <f t="shared" si="256"/>
        <v>517.55658428734478</v>
      </c>
      <c r="AF567" s="201">
        <f t="shared" si="257"/>
        <v>680.14984183274623</v>
      </c>
    </row>
    <row r="568" spans="1:32" ht="12" customHeight="1" x14ac:dyDescent="0.15">
      <c r="A568" s="202">
        <f t="shared" si="258"/>
        <v>517.55658428734478</v>
      </c>
      <c r="B568" s="54">
        <f t="shared" si="259"/>
        <v>2595</v>
      </c>
      <c r="C568" s="133">
        <f t="shared" si="253"/>
        <v>43.25</v>
      </c>
      <c r="D568" s="30">
        <f t="shared" si="254"/>
        <v>896.41366880285136</v>
      </c>
      <c r="E568" s="30">
        <f t="shared" si="255"/>
        <v>679.99955754914049</v>
      </c>
      <c r="F568" s="31">
        <f t="shared" si="260"/>
        <v>0.18927369445981576</v>
      </c>
      <c r="G568" s="30">
        <f t="shared" si="261"/>
        <v>3405.4909312573045</v>
      </c>
      <c r="H568" s="34">
        <f t="shared" si="262"/>
        <v>3405.4909312573045</v>
      </c>
      <c r="I568" s="33">
        <f t="shared" si="263"/>
        <v>0</v>
      </c>
      <c r="J568" s="35">
        <f t="shared" si="264"/>
        <v>0</v>
      </c>
      <c r="K568" s="60">
        <f t="shared" si="265"/>
        <v>0.17981000973682496</v>
      </c>
      <c r="L568" s="30">
        <f t="shared" si="266"/>
        <v>3416.1723217862377</v>
      </c>
      <c r="M568" s="34">
        <f t="shared" si="267"/>
        <v>3245.3637056969255</v>
      </c>
      <c r="N568" s="33">
        <f t="shared" si="268"/>
        <v>0</v>
      </c>
      <c r="O568" s="35">
        <f t="shared" si="269"/>
        <v>0</v>
      </c>
      <c r="P568" s="31">
        <f t="shared" si="270"/>
        <v>0.18927369445981576</v>
      </c>
      <c r="Q568" s="30">
        <f t="shared" si="271"/>
        <v>3405.4909312573045</v>
      </c>
      <c r="R568" s="34">
        <f t="shared" si="272"/>
        <v>3405.4909312573045</v>
      </c>
      <c r="S568" s="33">
        <f t="shared" si="273"/>
        <v>0</v>
      </c>
      <c r="T568" s="35">
        <f t="shared" si="274"/>
        <v>0</v>
      </c>
      <c r="U568" s="31">
        <f t="shared" si="275"/>
        <v>0</v>
      </c>
      <c r="V568" s="30" t="e">
        <f t="shared" si="276"/>
        <v>#DIV/0!</v>
      </c>
      <c r="W568" s="34" t="e">
        <f t="shared" si="277"/>
        <v>#DIV/0!</v>
      </c>
      <c r="X568" s="33">
        <f t="shared" si="278"/>
        <v>0</v>
      </c>
      <c r="Y568" s="35">
        <f t="shared" si="279"/>
        <v>0</v>
      </c>
      <c r="Z568" s="30">
        <f t="shared" si="280"/>
        <v>68194.13508196859</v>
      </c>
      <c r="AA568" s="35">
        <f>IF(C568&lt;C$13,0,(IF(VLOOKUP(C$7,profiel!$A$3:$F$297,2,FALSE)&gt;4,VLOOKUP($C$7,profiel!$A$3:$F$297,3,FALSE),IF(B$9="flens loodrecht op gevel",(VLOOKUP(C$7,profiel!$A$3:$F$297,6,FALSE)-2*VLOOKUP(C$7,profiel!$A$3:$F$297,4,FALSE))/2,VLOOKUP(C$7,profiel!$A$3:$F$297,4,FALSE))))/1000*Z568*D$36)</f>
        <v>0</v>
      </c>
      <c r="AB568" s="30">
        <f t="shared" si="283"/>
        <v>68194.13508196859</v>
      </c>
      <c r="AC568" s="35">
        <f t="shared" si="281"/>
        <v>13638.827016393718</v>
      </c>
      <c r="AD568" s="32">
        <f t="shared" si="282"/>
        <v>0.82442515734396637</v>
      </c>
      <c r="AE568" s="32">
        <f t="shared" si="256"/>
        <v>518.38100944468874</v>
      </c>
      <c r="AF568" s="204">
        <f t="shared" si="257"/>
        <v>680.81687466105723</v>
      </c>
    </row>
    <row r="569" spans="1:32" ht="12" customHeight="1" x14ac:dyDescent="0.15">
      <c r="A569" s="199">
        <f t="shared" si="258"/>
        <v>518.38100944468874</v>
      </c>
      <c r="B569" s="38">
        <f t="shared" si="259"/>
        <v>2600</v>
      </c>
      <c r="C569" s="200">
        <f t="shared" si="253"/>
        <v>43.333333333333336</v>
      </c>
      <c r="D569" s="36">
        <f t="shared" si="254"/>
        <v>896.70125352886953</v>
      </c>
      <c r="E569" s="36">
        <f t="shared" si="255"/>
        <v>679.99956919190333</v>
      </c>
      <c r="F569" s="37">
        <f t="shared" si="260"/>
        <v>0.18908825286393396</v>
      </c>
      <c r="G569" s="42">
        <f t="shared" si="261"/>
        <v>3400.9532507033155</v>
      </c>
      <c r="H569" s="43">
        <f t="shared" si="262"/>
        <v>3400.9532507033155</v>
      </c>
      <c r="I569" s="42">
        <f t="shared" si="263"/>
        <v>0</v>
      </c>
      <c r="J569" s="44">
        <f t="shared" si="264"/>
        <v>0</v>
      </c>
      <c r="K569" s="216">
        <f t="shared" si="265"/>
        <v>0.17963384022073725</v>
      </c>
      <c r="L569" s="42">
        <f t="shared" si="266"/>
        <v>3411.6102183515127</v>
      </c>
      <c r="M569" s="43">
        <f t="shared" si="267"/>
        <v>3241.0297074339369</v>
      </c>
      <c r="N569" s="42">
        <f t="shared" si="268"/>
        <v>0</v>
      </c>
      <c r="O569" s="44">
        <f t="shared" si="269"/>
        <v>0</v>
      </c>
      <c r="P569" s="37">
        <f t="shared" si="270"/>
        <v>0.18908825286393396</v>
      </c>
      <c r="Q569" s="42">
        <f t="shared" si="271"/>
        <v>3400.9532507033155</v>
      </c>
      <c r="R569" s="43">
        <f t="shared" si="272"/>
        <v>3400.9532507033155</v>
      </c>
      <c r="S569" s="42">
        <f t="shared" si="273"/>
        <v>0</v>
      </c>
      <c r="T569" s="44">
        <f t="shared" si="274"/>
        <v>0</v>
      </c>
      <c r="U569" s="37">
        <f t="shared" si="275"/>
        <v>0</v>
      </c>
      <c r="V569" s="42" t="e">
        <f t="shared" si="276"/>
        <v>#DIV/0!</v>
      </c>
      <c r="W569" s="43" t="e">
        <f t="shared" si="277"/>
        <v>#DIV/0!</v>
      </c>
      <c r="X569" s="42">
        <f t="shared" si="278"/>
        <v>0</v>
      </c>
      <c r="Y569" s="44">
        <f t="shared" si="279"/>
        <v>0</v>
      </c>
      <c r="Z569" s="42">
        <f t="shared" si="280"/>
        <v>68188.986401299931</v>
      </c>
      <c r="AA569" s="44">
        <f>IF(C569&lt;C$13,0,(IF(VLOOKUP(C$7,profiel!$A$3:$F$297,2,FALSE)&gt;4,VLOOKUP($C$7,profiel!$A$3:$F$297,3,FALSE),IF(B$9="flens loodrecht op gevel",(VLOOKUP(C$7,profiel!$A$3:$F$297,6,FALSE)-2*VLOOKUP(C$7,profiel!$A$3:$F$297,4,FALSE))/2,VLOOKUP(C$7,profiel!$A$3:$F$297,4,FALSE))))/1000*Z569*D$36)</f>
        <v>0</v>
      </c>
      <c r="AB569" s="42">
        <f t="shared" si="283"/>
        <v>68188.986401299931</v>
      </c>
      <c r="AC569" s="44">
        <f t="shared" si="281"/>
        <v>13637.797280259987</v>
      </c>
      <c r="AD569" s="41">
        <f t="shared" si="282"/>
        <v>0.82311553713060204</v>
      </c>
      <c r="AE569" s="41">
        <f t="shared" si="256"/>
        <v>519.20412498181929</v>
      </c>
      <c r="AF569" s="201">
        <f t="shared" si="257"/>
        <v>681.48523793011486</v>
      </c>
    </row>
    <row r="570" spans="1:32" ht="12" customHeight="1" x14ac:dyDescent="0.15">
      <c r="A570" s="202">
        <f t="shared" si="258"/>
        <v>519.20412498181929</v>
      </c>
      <c r="B570" s="54">
        <f t="shared" si="259"/>
        <v>2605</v>
      </c>
      <c r="C570" s="133">
        <f t="shared" si="253"/>
        <v>43.416666666666664</v>
      </c>
      <c r="D570" s="30">
        <f t="shared" si="254"/>
        <v>896.98828732595655</v>
      </c>
      <c r="E570" s="30">
        <f t="shared" si="255"/>
        <v>679.99958052829561</v>
      </c>
      <c r="F570" s="31">
        <f t="shared" si="260"/>
        <v>0.18890280549722593</v>
      </c>
      <c r="G570" s="30">
        <f t="shared" si="261"/>
        <v>3396.4209815236277</v>
      </c>
      <c r="H570" s="34">
        <f t="shared" si="262"/>
        <v>3396.4209815236281</v>
      </c>
      <c r="I570" s="33">
        <f t="shared" si="263"/>
        <v>0</v>
      </c>
      <c r="J570" s="35">
        <f t="shared" si="264"/>
        <v>0</v>
      </c>
      <c r="K570" s="60">
        <f t="shared" si="265"/>
        <v>0.17945766522236462</v>
      </c>
      <c r="L570" s="30">
        <f t="shared" si="266"/>
        <v>3407.0535719360087</v>
      </c>
      <c r="M570" s="34">
        <f t="shared" si="267"/>
        <v>3236.7008933392081</v>
      </c>
      <c r="N570" s="33">
        <f t="shared" si="268"/>
        <v>0</v>
      </c>
      <c r="O570" s="35">
        <f t="shared" si="269"/>
        <v>0</v>
      </c>
      <c r="P570" s="31">
        <f t="shared" si="270"/>
        <v>0.18890280549722593</v>
      </c>
      <c r="Q570" s="30">
        <f t="shared" si="271"/>
        <v>3396.4209815236277</v>
      </c>
      <c r="R570" s="34">
        <f t="shared" si="272"/>
        <v>3396.4209815236281</v>
      </c>
      <c r="S570" s="33">
        <f t="shared" si="273"/>
        <v>0</v>
      </c>
      <c r="T570" s="35">
        <f t="shared" si="274"/>
        <v>0</v>
      </c>
      <c r="U570" s="31">
        <f t="shared" si="275"/>
        <v>0</v>
      </c>
      <c r="V570" s="30" t="e">
        <f t="shared" si="276"/>
        <v>#DIV/0!</v>
      </c>
      <c r="W570" s="34" t="e">
        <f t="shared" si="277"/>
        <v>#DIV/0!</v>
      </c>
      <c r="X570" s="33">
        <f t="shared" si="278"/>
        <v>0</v>
      </c>
      <c r="Y570" s="35">
        <f t="shared" si="279"/>
        <v>0</v>
      </c>
      <c r="Z570" s="30">
        <f t="shared" si="280"/>
        <v>68183.671133175172</v>
      </c>
      <c r="AA570" s="35">
        <f>IF(C570&lt;C$13,0,(IF(VLOOKUP(C$7,profiel!$A$3:$F$297,2,FALSE)&gt;4,VLOOKUP($C$7,profiel!$A$3:$F$297,3,FALSE),IF(B$9="flens loodrecht op gevel",(VLOOKUP(C$7,profiel!$A$3:$F$297,6,FALSE)-2*VLOOKUP(C$7,profiel!$A$3:$F$297,4,FALSE))/2,VLOOKUP(C$7,profiel!$A$3:$F$297,4,FALSE))))/1000*Z570*D$36)</f>
        <v>0</v>
      </c>
      <c r="AB570" s="30">
        <f t="shared" si="283"/>
        <v>68183.671133175172</v>
      </c>
      <c r="AC570" s="35">
        <f t="shared" si="281"/>
        <v>13636.734226635033</v>
      </c>
      <c r="AD570" s="32">
        <f t="shared" si="282"/>
        <v>0.82180627512085758</v>
      </c>
      <c r="AE570" s="32">
        <f t="shared" si="256"/>
        <v>520.02593125694011</v>
      </c>
      <c r="AF570" s="204">
        <f t="shared" si="257"/>
        <v>682.15492794390661</v>
      </c>
    </row>
    <row r="571" spans="1:32" ht="12" customHeight="1" x14ac:dyDescent="0.15">
      <c r="A571" s="199">
        <f t="shared" si="258"/>
        <v>520.02593125694011</v>
      </c>
      <c r="B571" s="38">
        <f t="shared" si="259"/>
        <v>2610</v>
      </c>
      <c r="C571" s="200">
        <f t="shared" si="253"/>
        <v>43.5</v>
      </c>
      <c r="D571" s="36">
        <f t="shared" si="254"/>
        <v>897.27477230091699</v>
      </c>
      <c r="E571" s="36">
        <f t="shared" si="255"/>
        <v>679.99959156637919</v>
      </c>
      <c r="F571" s="37">
        <f t="shared" si="260"/>
        <v>0.18871735448421331</v>
      </c>
      <c r="G571" s="42">
        <f t="shared" si="261"/>
        <v>3391.8941456171156</v>
      </c>
      <c r="H571" s="43">
        <f t="shared" si="262"/>
        <v>3391.894145617116</v>
      </c>
      <c r="I571" s="42">
        <f t="shared" si="263"/>
        <v>0</v>
      </c>
      <c r="J571" s="44">
        <f t="shared" si="264"/>
        <v>0</v>
      </c>
      <c r="K571" s="216">
        <f t="shared" si="265"/>
        <v>0.17928148676000266</v>
      </c>
      <c r="L571" s="42">
        <f t="shared" si="266"/>
        <v>3402.5024045427481</v>
      </c>
      <c r="M571" s="43">
        <f t="shared" si="267"/>
        <v>3232.3772843156112</v>
      </c>
      <c r="N571" s="42">
        <f t="shared" si="268"/>
        <v>0</v>
      </c>
      <c r="O571" s="44">
        <f t="shared" si="269"/>
        <v>0</v>
      </c>
      <c r="P571" s="37">
        <f t="shared" si="270"/>
        <v>0.18871735448421331</v>
      </c>
      <c r="Q571" s="42">
        <f t="shared" si="271"/>
        <v>3391.8941456171156</v>
      </c>
      <c r="R571" s="43">
        <f t="shared" si="272"/>
        <v>3391.894145617116</v>
      </c>
      <c r="S571" s="42">
        <f t="shared" si="273"/>
        <v>0</v>
      </c>
      <c r="T571" s="44">
        <f t="shared" si="274"/>
        <v>0</v>
      </c>
      <c r="U571" s="37">
        <f t="shared" si="275"/>
        <v>0</v>
      </c>
      <c r="V571" s="42" t="e">
        <f t="shared" si="276"/>
        <v>#DIV/0!</v>
      </c>
      <c r="W571" s="43" t="e">
        <f t="shared" si="277"/>
        <v>#DIV/0!</v>
      </c>
      <c r="X571" s="42">
        <f t="shared" si="278"/>
        <v>0</v>
      </c>
      <c r="Y571" s="44">
        <f t="shared" si="279"/>
        <v>0</v>
      </c>
      <c r="Z571" s="42">
        <f t="shared" si="280"/>
        <v>68178.190091175202</v>
      </c>
      <c r="AA571" s="44">
        <f>IF(C571&lt;C$13,0,(IF(VLOOKUP(C$7,profiel!$A$3:$F$297,2,FALSE)&gt;4,VLOOKUP($C$7,profiel!$A$3:$F$297,3,FALSE),IF(B$9="flens loodrecht op gevel",(VLOOKUP(C$7,profiel!$A$3:$F$297,6,FALSE)-2*VLOOKUP(C$7,profiel!$A$3:$F$297,4,FALSE))/2,VLOOKUP(C$7,profiel!$A$3:$F$297,4,FALSE))))/1000*Z571*D$36)</f>
        <v>0</v>
      </c>
      <c r="AB571" s="42">
        <f t="shared" si="283"/>
        <v>68178.190091175202</v>
      </c>
      <c r="AC571" s="44">
        <f t="shared" si="281"/>
        <v>13635.63801823504</v>
      </c>
      <c r="AD571" s="41">
        <f t="shared" si="282"/>
        <v>0.8204973902572229</v>
      </c>
      <c r="AE571" s="41">
        <f t="shared" si="256"/>
        <v>520.84642864719729</v>
      </c>
      <c r="AF571" s="201">
        <f t="shared" si="257"/>
        <v>682.8259409735083</v>
      </c>
    </row>
    <row r="572" spans="1:32" ht="12" customHeight="1" x14ac:dyDescent="0.15">
      <c r="A572" s="202">
        <f t="shared" si="258"/>
        <v>520.84642864719729</v>
      </c>
      <c r="B572" s="54">
        <f t="shared" si="259"/>
        <v>2615</v>
      </c>
      <c r="C572" s="133">
        <f t="shared" si="253"/>
        <v>43.583333333333336</v>
      </c>
      <c r="D572" s="30">
        <f t="shared" si="254"/>
        <v>897.56071054849394</v>
      </c>
      <c r="E572" s="30">
        <f t="shared" si="255"/>
        <v>679.99960231400382</v>
      </c>
      <c r="F572" s="31">
        <f t="shared" si="260"/>
        <v>0.18853190194620589</v>
      </c>
      <c r="G572" s="30">
        <f t="shared" si="261"/>
        <v>3387.372764559625</v>
      </c>
      <c r="H572" s="34">
        <f t="shared" si="262"/>
        <v>3387.372764559625</v>
      </c>
      <c r="I572" s="33">
        <f t="shared" si="263"/>
        <v>0</v>
      </c>
      <c r="J572" s="35">
        <f t="shared" si="264"/>
        <v>0</v>
      </c>
      <c r="K572" s="60">
        <f t="shared" si="265"/>
        <v>0.17910530684889558</v>
      </c>
      <c r="L572" s="30">
        <f t="shared" si="266"/>
        <v>3397.9567378500424</v>
      </c>
      <c r="M572" s="34">
        <f t="shared" si="267"/>
        <v>3228.0589009575401</v>
      </c>
      <c r="N572" s="33">
        <f t="shared" si="268"/>
        <v>0</v>
      </c>
      <c r="O572" s="35">
        <f t="shared" si="269"/>
        <v>0</v>
      </c>
      <c r="P572" s="31">
        <f t="shared" si="270"/>
        <v>0.18853190194620589</v>
      </c>
      <c r="Q572" s="30">
        <f t="shared" si="271"/>
        <v>3387.372764559625</v>
      </c>
      <c r="R572" s="34">
        <f t="shared" si="272"/>
        <v>3387.372764559625</v>
      </c>
      <c r="S572" s="33">
        <f t="shared" si="273"/>
        <v>0</v>
      </c>
      <c r="T572" s="35">
        <f t="shared" si="274"/>
        <v>0</v>
      </c>
      <c r="U572" s="31">
        <f t="shared" si="275"/>
        <v>0</v>
      </c>
      <c r="V572" s="30" t="e">
        <f t="shared" si="276"/>
        <v>#DIV/0!</v>
      </c>
      <c r="W572" s="34" t="e">
        <f t="shared" si="277"/>
        <v>#DIV/0!</v>
      </c>
      <c r="X572" s="33">
        <f t="shared" si="278"/>
        <v>0</v>
      </c>
      <c r="Y572" s="35">
        <f t="shared" si="279"/>
        <v>0</v>
      </c>
      <c r="Z572" s="30">
        <f t="shared" si="280"/>
        <v>68172.544087084301</v>
      </c>
      <c r="AA572" s="35">
        <f>IF(C572&lt;C$13,0,(IF(VLOOKUP(C$7,profiel!$A$3:$F$297,2,FALSE)&gt;4,VLOOKUP($C$7,profiel!$A$3:$F$297,3,FALSE),IF(B$9="flens loodrecht op gevel",(VLOOKUP(C$7,profiel!$A$3:$F$297,6,FALSE)-2*VLOOKUP(C$7,profiel!$A$3:$F$297,4,FALSE))/2,VLOOKUP(C$7,profiel!$A$3:$F$297,4,FALSE))))/1000*Z572*D$36)</f>
        <v>0</v>
      </c>
      <c r="AB572" s="30">
        <f t="shared" si="283"/>
        <v>68172.544087084301</v>
      </c>
      <c r="AC572" s="35">
        <f t="shared" si="281"/>
        <v>13634.508817416861</v>
      </c>
      <c r="AD572" s="32">
        <f t="shared" si="282"/>
        <v>0.81918890136915923</v>
      </c>
      <c r="AE572" s="32">
        <f t="shared" si="256"/>
        <v>521.66561754856639</v>
      </c>
      <c r="AF572" s="204">
        <f t="shared" si="257"/>
        <v>683.49827325756405</v>
      </c>
    </row>
    <row r="573" spans="1:32" ht="12" customHeight="1" x14ac:dyDescent="0.15">
      <c r="A573" s="199">
        <f t="shared" si="258"/>
        <v>521.66561754856639</v>
      </c>
      <c r="B573" s="38">
        <f t="shared" si="259"/>
        <v>2620</v>
      </c>
      <c r="C573" s="200">
        <f t="shared" si="253"/>
        <v>43.666666666666664</v>
      </c>
      <c r="D573" s="36">
        <f t="shared" si="254"/>
        <v>897.84610415145994</v>
      </c>
      <c r="E573" s="36">
        <f t="shared" si="255"/>
        <v>679.99961277881278</v>
      </c>
      <c r="F573" s="37">
        <f t="shared" si="260"/>
        <v>0.1883464500010989</v>
      </c>
      <c r="G573" s="42">
        <f t="shared" si="261"/>
        <v>3382.8568596072937</v>
      </c>
      <c r="H573" s="43">
        <f t="shared" si="262"/>
        <v>3382.8568596072937</v>
      </c>
      <c r="I573" s="42">
        <f t="shared" si="263"/>
        <v>0</v>
      </c>
      <c r="J573" s="44">
        <f t="shared" si="264"/>
        <v>0</v>
      </c>
      <c r="K573" s="216">
        <f t="shared" si="265"/>
        <v>0.17892912750104395</v>
      </c>
      <c r="L573" s="42">
        <f t="shared" si="266"/>
        <v>3393.4165932148085</v>
      </c>
      <c r="M573" s="43">
        <f t="shared" si="267"/>
        <v>3223.7457635540682</v>
      </c>
      <c r="N573" s="42">
        <f t="shared" si="268"/>
        <v>0</v>
      </c>
      <c r="O573" s="44">
        <f t="shared" si="269"/>
        <v>0</v>
      </c>
      <c r="P573" s="37">
        <f t="shared" si="270"/>
        <v>0.1883464500010989</v>
      </c>
      <c r="Q573" s="42">
        <f t="shared" si="271"/>
        <v>3382.8568596072937</v>
      </c>
      <c r="R573" s="43">
        <f t="shared" si="272"/>
        <v>3382.8568596072937</v>
      </c>
      <c r="S573" s="42">
        <f t="shared" si="273"/>
        <v>0</v>
      </c>
      <c r="T573" s="44">
        <f t="shared" si="274"/>
        <v>0</v>
      </c>
      <c r="U573" s="37">
        <f t="shared" si="275"/>
        <v>0</v>
      </c>
      <c r="V573" s="42" t="e">
        <f t="shared" si="276"/>
        <v>#DIV/0!</v>
      </c>
      <c r="W573" s="43" t="e">
        <f t="shared" si="277"/>
        <v>#DIV/0!</v>
      </c>
      <c r="X573" s="42">
        <f t="shared" si="278"/>
        <v>0</v>
      </c>
      <c r="Y573" s="44">
        <f t="shared" si="279"/>
        <v>0</v>
      </c>
      <c r="Z573" s="42">
        <f t="shared" si="280"/>
        <v>68166.733930878647</v>
      </c>
      <c r="AA573" s="44">
        <f>IF(C573&lt;C$13,0,(IF(VLOOKUP(C$7,profiel!$A$3:$F$297,2,FALSE)&gt;4,VLOOKUP($C$7,profiel!$A$3:$F$297,3,FALSE),IF(B$9="flens loodrecht op gevel",(VLOOKUP(C$7,profiel!$A$3:$F$297,6,FALSE)-2*VLOOKUP(C$7,profiel!$A$3:$F$297,4,FALSE))/2,VLOOKUP(C$7,profiel!$A$3:$F$297,4,FALSE))))/1000*Z573*D$36)</f>
        <v>0</v>
      </c>
      <c r="AB573" s="42">
        <f t="shared" si="283"/>
        <v>68166.733930878647</v>
      </c>
      <c r="AC573" s="44">
        <f t="shared" si="281"/>
        <v>13633.346786175731</v>
      </c>
      <c r="AD573" s="41">
        <f t="shared" si="282"/>
        <v>0.81788082717268007</v>
      </c>
      <c r="AE573" s="41">
        <f t="shared" si="256"/>
        <v>522.48349837573903</v>
      </c>
      <c r="AF573" s="201">
        <f t="shared" si="257"/>
        <v>684.17192100276611</v>
      </c>
    </row>
    <row r="574" spans="1:32" ht="12" customHeight="1" x14ac:dyDescent="0.15">
      <c r="A574" s="202">
        <f t="shared" si="258"/>
        <v>522.48349837573903</v>
      </c>
      <c r="B574" s="54">
        <f t="shared" si="259"/>
        <v>2625</v>
      </c>
      <c r="C574" s="133">
        <f t="shared" si="253"/>
        <v>43.75</v>
      </c>
      <c r="D574" s="30">
        <f t="shared" si="254"/>
        <v>898.13095518070918</v>
      </c>
      <c r="E574" s="30">
        <f t="shared" si="255"/>
        <v>679.99962296824822</v>
      </c>
      <c r="F574" s="31">
        <f t="shared" si="260"/>
        <v>0.1881610007631733</v>
      </c>
      <c r="G574" s="30">
        <f t="shared" si="261"/>
        <v>3378.3464516978661</v>
      </c>
      <c r="H574" s="34">
        <f t="shared" si="262"/>
        <v>3378.3464516978665</v>
      </c>
      <c r="I574" s="33">
        <f t="shared" si="263"/>
        <v>0</v>
      </c>
      <c r="J574" s="35">
        <f t="shared" si="264"/>
        <v>0</v>
      </c>
      <c r="K574" s="60">
        <f t="shared" si="265"/>
        <v>0.17875295072501463</v>
      </c>
      <c r="L574" s="30">
        <f t="shared" si="266"/>
        <v>3388.8819916738889</v>
      </c>
      <c r="M574" s="34">
        <f t="shared" si="267"/>
        <v>3219.4378920901945</v>
      </c>
      <c r="N574" s="33">
        <f t="shared" si="268"/>
        <v>0</v>
      </c>
      <c r="O574" s="35">
        <f t="shared" si="269"/>
        <v>0</v>
      </c>
      <c r="P574" s="31">
        <f t="shared" si="270"/>
        <v>0.1881610007631733</v>
      </c>
      <c r="Q574" s="30">
        <f t="shared" si="271"/>
        <v>3378.3464516978661</v>
      </c>
      <c r="R574" s="34">
        <f t="shared" si="272"/>
        <v>3378.3464516978665</v>
      </c>
      <c r="S574" s="33">
        <f t="shared" si="273"/>
        <v>0</v>
      </c>
      <c r="T574" s="35">
        <f t="shared" si="274"/>
        <v>0</v>
      </c>
      <c r="U574" s="31">
        <f t="shared" si="275"/>
        <v>0</v>
      </c>
      <c r="V574" s="30" t="e">
        <f t="shared" si="276"/>
        <v>#DIV/0!</v>
      </c>
      <c r="W574" s="34" t="e">
        <f t="shared" si="277"/>
        <v>#DIV/0!</v>
      </c>
      <c r="X574" s="33">
        <f t="shared" si="278"/>
        <v>0</v>
      </c>
      <c r="Y574" s="35">
        <f t="shared" si="279"/>
        <v>0</v>
      </c>
      <c r="Z574" s="30">
        <f t="shared" si="280"/>
        <v>68160.760430716356</v>
      </c>
      <c r="AA574" s="35">
        <f>IF(C574&lt;C$13,0,(IF(VLOOKUP(C$7,profiel!$A$3:$F$297,2,FALSE)&gt;4,VLOOKUP($C$7,profiel!$A$3:$F$297,3,FALSE),IF(B$9="flens loodrecht op gevel",(VLOOKUP(C$7,profiel!$A$3:$F$297,6,FALSE)-2*VLOOKUP(C$7,profiel!$A$3:$F$297,4,FALSE))/2,VLOOKUP(C$7,profiel!$A$3:$F$297,4,FALSE))))/1000*Z574*D$36)</f>
        <v>0</v>
      </c>
      <c r="AB574" s="30">
        <f t="shared" si="283"/>
        <v>68160.760430716356</v>
      </c>
      <c r="AC574" s="35">
        <f t="shared" si="281"/>
        <v>13632.152086143269</v>
      </c>
      <c r="AD574" s="32">
        <f t="shared" si="282"/>
        <v>0.8165731862697504</v>
      </c>
      <c r="AE574" s="32">
        <f t="shared" si="256"/>
        <v>523.30007156200884</v>
      </c>
      <c r="AF574" s="204">
        <f t="shared" si="257"/>
        <v>684.84688038432978</v>
      </c>
    </row>
    <row r="575" spans="1:32" ht="12" customHeight="1" x14ac:dyDescent="0.15">
      <c r="A575" s="199">
        <f t="shared" si="258"/>
        <v>523.30007156200884</v>
      </c>
      <c r="B575" s="38">
        <f t="shared" si="259"/>
        <v>2630</v>
      </c>
      <c r="C575" s="200">
        <f t="shared" si="253"/>
        <v>43.833333333333336</v>
      </c>
      <c r="D575" s="36">
        <f t="shared" si="254"/>
        <v>898.41526569534699</v>
      </c>
      <c r="E575" s="36">
        <f t="shared" si="255"/>
        <v>679.99963288955621</v>
      </c>
      <c r="F575" s="37">
        <f t="shared" si="260"/>
        <v>0.187975556342899</v>
      </c>
      <c r="G575" s="42">
        <f t="shared" si="261"/>
        <v>3373.8415614541882</v>
      </c>
      <c r="H575" s="43">
        <f t="shared" si="262"/>
        <v>3373.8415614541882</v>
      </c>
      <c r="I575" s="42">
        <f t="shared" si="263"/>
        <v>0</v>
      </c>
      <c r="J575" s="44">
        <f t="shared" si="264"/>
        <v>0</v>
      </c>
      <c r="K575" s="216">
        <f t="shared" si="265"/>
        <v>0.17857677852575407</v>
      </c>
      <c r="L575" s="42">
        <f t="shared" si="266"/>
        <v>3384.3529539475421</v>
      </c>
      <c r="M575" s="43">
        <f t="shared" si="267"/>
        <v>3215.1353062501653</v>
      </c>
      <c r="N575" s="42">
        <f t="shared" si="268"/>
        <v>0</v>
      </c>
      <c r="O575" s="44">
        <f t="shared" si="269"/>
        <v>0</v>
      </c>
      <c r="P575" s="37">
        <f t="shared" si="270"/>
        <v>0.187975556342899</v>
      </c>
      <c r="Q575" s="42">
        <f t="shared" si="271"/>
        <v>3373.8415614541882</v>
      </c>
      <c r="R575" s="43">
        <f t="shared" si="272"/>
        <v>3373.8415614541882</v>
      </c>
      <c r="S575" s="42">
        <f t="shared" si="273"/>
        <v>0</v>
      </c>
      <c r="T575" s="44">
        <f t="shared" si="274"/>
        <v>0</v>
      </c>
      <c r="U575" s="37">
        <f t="shared" si="275"/>
        <v>0</v>
      </c>
      <c r="V575" s="42" t="e">
        <f t="shared" si="276"/>
        <v>#DIV/0!</v>
      </c>
      <c r="W575" s="43" t="e">
        <f t="shared" si="277"/>
        <v>#DIV/0!</v>
      </c>
      <c r="X575" s="42">
        <f t="shared" si="278"/>
        <v>0</v>
      </c>
      <c r="Y575" s="44">
        <f t="shared" si="279"/>
        <v>0</v>
      </c>
      <c r="Z575" s="42">
        <f t="shared" si="280"/>
        <v>68154.624392926475</v>
      </c>
      <c r="AA575" s="44">
        <f>IF(C575&lt;C$13,0,(IF(VLOOKUP(C$7,profiel!$A$3:$F$297,2,FALSE)&gt;4,VLOOKUP($C$7,profiel!$A$3:$F$297,3,FALSE),IF(B$9="flens loodrecht op gevel",(VLOOKUP(C$7,profiel!$A$3:$F$297,6,FALSE)-2*VLOOKUP(C$7,profiel!$A$3:$F$297,4,FALSE))/2,VLOOKUP(C$7,profiel!$A$3:$F$297,4,FALSE))))/1000*Z575*D$36)</f>
        <v>0</v>
      </c>
      <c r="AB575" s="42">
        <f t="shared" si="283"/>
        <v>68154.624392926475</v>
      </c>
      <c r="AC575" s="44">
        <f t="shared" si="281"/>
        <v>13630.924878585294</v>
      </c>
      <c r="AD575" s="41">
        <f t="shared" si="282"/>
        <v>0.81526599714792247</v>
      </c>
      <c r="AE575" s="41">
        <f t="shared" si="256"/>
        <v>524.11533755915673</v>
      </c>
      <c r="AF575" s="201">
        <f t="shared" si="257"/>
        <v>685.52314754646932</v>
      </c>
    </row>
    <row r="576" spans="1:32" ht="12" customHeight="1" x14ac:dyDescent="0.15">
      <c r="A576" s="202">
        <f t="shared" si="258"/>
        <v>524.11533755915673</v>
      </c>
      <c r="B576" s="54">
        <f t="shared" si="259"/>
        <v>2635</v>
      </c>
      <c r="C576" s="133">
        <f t="shared" si="253"/>
        <v>43.916666666666664</v>
      </c>
      <c r="D576" s="30">
        <f t="shared" si="254"/>
        <v>898.69903774277839</v>
      </c>
      <c r="E576" s="30">
        <f t="shared" si="255"/>
        <v>679.9996425497925</v>
      </c>
      <c r="F576" s="31">
        <f t="shared" si="260"/>
        <v>0.18779011884674066</v>
      </c>
      <c r="G576" s="30">
        <f t="shared" si="261"/>
        <v>3369.3422091866742</v>
      </c>
      <c r="H576" s="34">
        <f t="shared" si="262"/>
        <v>3369.3422091866746</v>
      </c>
      <c r="I576" s="33">
        <f t="shared" si="263"/>
        <v>0</v>
      </c>
      <c r="J576" s="35">
        <f t="shared" si="264"/>
        <v>0</v>
      </c>
      <c r="K576" s="60">
        <f t="shared" si="265"/>
        <v>0.17840061290440362</v>
      </c>
      <c r="L576" s="30">
        <f t="shared" si="266"/>
        <v>3379.8295004419251</v>
      </c>
      <c r="M576" s="34">
        <f t="shared" si="267"/>
        <v>3210.8380254198291</v>
      </c>
      <c r="N576" s="33">
        <f t="shared" si="268"/>
        <v>0</v>
      </c>
      <c r="O576" s="35">
        <f t="shared" si="269"/>
        <v>0</v>
      </c>
      <c r="P576" s="31">
        <f t="shared" si="270"/>
        <v>0.18779011884674066</v>
      </c>
      <c r="Q576" s="30">
        <f t="shared" si="271"/>
        <v>3369.3422091866742</v>
      </c>
      <c r="R576" s="34">
        <f t="shared" si="272"/>
        <v>3369.3422091866746</v>
      </c>
      <c r="S576" s="33">
        <f t="shared" si="273"/>
        <v>0</v>
      </c>
      <c r="T576" s="35">
        <f t="shared" si="274"/>
        <v>0</v>
      </c>
      <c r="U576" s="31">
        <f t="shared" si="275"/>
        <v>0</v>
      </c>
      <c r="V576" s="30" t="e">
        <f t="shared" si="276"/>
        <v>#DIV/0!</v>
      </c>
      <c r="W576" s="34" t="e">
        <f t="shared" si="277"/>
        <v>#DIV/0!</v>
      </c>
      <c r="X576" s="33">
        <f t="shared" si="278"/>
        <v>0</v>
      </c>
      <c r="Y576" s="35">
        <f t="shared" si="279"/>
        <v>0</v>
      </c>
      <c r="Z576" s="30">
        <f t="shared" si="280"/>
        <v>68148.326621998509</v>
      </c>
      <c r="AA576" s="35">
        <f>IF(C576&lt;C$13,0,(IF(VLOOKUP(C$7,profiel!$A$3:$F$297,2,FALSE)&gt;4,VLOOKUP($C$7,profiel!$A$3:$F$297,3,FALSE),IF(B$9="flens loodrecht op gevel",(VLOOKUP(C$7,profiel!$A$3:$F$297,6,FALSE)-2*VLOOKUP(C$7,profiel!$A$3:$F$297,4,FALSE))/2,VLOOKUP(C$7,profiel!$A$3:$F$297,4,FALSE))))/1000*Z576*D$36)</f>
        <v>0</v>
      </c>
      <c r="AB576" s="30">
        <f t="shared" si="283"/>
        <v>68148.326621998509</v>
      </c>
      <c r="AC576" s="35">
        <f t="shared" si="281"/>
        <v>13629.665324399703</v>
      </c>
      <c r="AD576" s="32">
        <f t="shared" si="282"/>
        <v>0.81395927817988145</v>
      </c>
      <c r="AE576" s="32">
        <f t="shared" si="256"/>
        <v>524.92929683733666</v>
      </c>
      <c r="AF576" s="204">
        <f t="shared" si="257"/>
        <v>686.20071860287021</v>
      </c>
    </row>
    <row r="577" spans="1:32" ht="12" customHeight="1" x14ac:dyDescent="0.15">
      <c r="A577" s="199">
        <f t="shared" si="258"/>
        <v>524.92929683733666</v>
      </c>
      <c r="B577" s="38">
        <f t="shared" si="259"/>
        <v>2640</v>
      </c>
      <c r="C577" s="200">
        <f t="shared" si="253"/>
        <v>44</v>
      </c>
      <c r="D577" s="36">
        <f t="shared" si="254"/>
        <v>898.98227335879869</v>
      </c>
      <c r="E577" s="36">
        <f t="shared" si="255"/>
        <v>679.99965195582683</v>
      </c>
      <c r="F577" s="37">
        <f t="shared" si="260"/>
        <v>0.18760469037696625</v>
      </c>
      <c r="G577" s="42">
        <f t="shared" si="261"/>
        <v>3364.8484148941866</v>
      </c>
      <c r="H577" s="43">
        <f t="shared" si="262"/>
        <v>3364.8484148941866</v>
      </c>
      <c r="I577" s="42">
        <f t="shared" si="263"/>
        <v>0</v>
      </c>
      <c r="J577" s="44">
        <f t="shared" si="264"/>
        <v>0</v>
      </c>
      <c r="K577" s="216">
        <f t="shared" si="265"/>
        <v>0.17822445585811794</v>
      </c>
      <c r="L577" s="42">
        <f t="shared" si="266"/>
        <v>3375.3116512499569</v>
      </c>
      <c r="M577" s="43">
        <f t="shared" si="267"/>
        <v>3206.5460686874594</v>
      </c>
      <c r="N577" s="42">
        <f t="shared" si="268"/>
        <v>0</v>
      </c>
      <c r="O577" s="44">
        <f t="shared" si="269"/>
        <v>0</v>
      </c>
      <c r="P577" s="37">
        <f t="shared" si="270"/>
        <v>0.18760469037696625</v>
      </c>
      <c r="Q577" s="42">
        <f t="shared" si="271"/>
        <v>3364.8484148941866</v>
      </c>
      <c r="R577" s="43">
        <f t="shared" si="272"/>
        <v>3364.8484148941866</v>
      </c>
      <c r="S577" s="42">
        <f t="shared" si="273"/>
        <v>0</v>
      </c>
      <c r="T577" s="44">
        <f t="shared" si="274"/>
        <v>0</v>
      </c>
      <c r="U577" s="37">
        <f t="shared" si="275"/>
        <v>0</v>
      </c>
      <c r="V577" s="42" t="e">
        <f t="shared" si="276"/>
        <v>#DIV/0!</v>
      </c>
      <c r="W577" s="43" t="e">
        <f t="shared" si="277"/>
        <v>#DIV/0!</v>
      </c>
      <c r="X577" s="42">
        <f t="shared" si="278"/>
        <v>0</v>
      </c>
      <c r="Y577" s="44">
        <f t="shared" si="279"/>
        <v>0</v>
      </c>
      <c r="Z577" s="42">
        <f t="shared" si="280"/>
        <v>68141.867920572491</v>
      </c>
      <c r="AA577" s="44">
        <f>IF(C577&lt;C$13,0,(IF(VLOOKUP(C$7,profiel!$A$3:$F$297,2,FALSE)&gt;4,VLOOKUP($C$7,profiel!$A$3:$F$297,3,FALSE),IF(B$9="flens loodrecht op gevel",(VLOOKUP(C$7,profiel!$A$3:$F$297,6,FALSE)-2*VLOOKUP(C$7,profiel!$A$3:$F$297,4,FALSE))/2,VLOOKUP(C$7,profiel!$A$3:$F$297,4,FALSE))))/1000*Z577*D$36)</f>
        <v>0</v>
      </c>
      <c r="AB577" s="42">
        <f t="shared" si="283"/>
        <v>68141.867920572491</v>
      </c>
      <c r="AC577" s="44">
        <f t="shared" si="281"/>
        <v>13628.373584114499</v>
      </c>
      <c r="AD577" s="41">
        <f t="shared" si="282"/>
        <v>0.81265304762285206</v>
      </c>
      <c r="AE577" s="41">
        <f t="shared" si="256"/>
        <v>525.74194988495947</v>
      </c>
      <c r="AF577" s="201">
        <f t="shared" si="257"/>
        <v>686.8795896371596</v>
      </c>
    </row>
    <row r="578" spans="1:32" ht="12" customHeight="1" x14ac:dyDescent="0.15">
      <c r="A578" s="202">
        <f t="shared" si="258"/>
        <v>525.74194988495947</v>
      </c>
      <c r="B578" s="54">
        <f t="shared" si="259"/>
        <v>2645</v>
      </c>
      <c r="C578" s="133">
        <f t="shared" si="253"/>
        <v>44.083333333333336</v>
      </c>
      <c r="D578" s="30">
        <f t="shared" si="254"/>
        <v>899.26497456767902</v>
      </c>
      <c r="E578" s="30">
        <f t="shared" si="255"/>
        <v>679.99966111434844</v>
      </c>
      <c r="F578" s="31">
        <f t="shared" si="260"/>
        <v>0.18741927303145883</v>
      </c>
      <c r="G578" s="30">
        <f t="shared" si="261"/>
        <v>3360.3601982687942</v>
      </c>
      <c r="H578" s="34">
        <f t="shared" si="262"/>
        <v>3360.3601982687946</v>
      </c>
      <c r="I578" s="33">
        <f t="shared" si="263"/>
        <v>0</v>
      </c>
      <c r="J578" s="35">
        <f t="shared" si="264"/>
        <v>0</v>
      </c>
      <c r="K578" s="60">
        <f t="shared" si="265"/>
        <v>0.17804830937988589</v>
      </c>
      <c r="L578" s="30">
        <f t="shared" si="266"/>
        <v>3370.7994261560921</v>
      </c>
      <c r="M578" s="34">
        <f t="shared" si="267"/>
        <v>3202.2594548482875</v>
      </c>
      <c r="N578" s="33">
        <f t="shared" si="268"/>
        <v>0</v>
      </c>
      <c r="O578" s="35">
        <f t="shared" si="269"/>
        <v>0</v>
      </c>
      <c r="P578" s="31">
        <f t="shared" si="270"/>
        <v>0.18741927303145883</v>
      </c>
      <c r="Q578" s="30">
        <f t="shared" si="271"/>
        <v>3360.3601982687942</v>
      </c>
      <c r="R578" s="34">
        <f t="shared" si="272"/>
        <v>3360.3601982687946</v>
      </c>
      <c r="S578" s="33">
        <f t="shared" si="273"/>
        <v>0</v>
      </c>
      <c r="T578" s="35">
        <f t="shared" si="274"/>
        <v>0</v>
      </c>
      <c r="U578" s="31">
        <f t="shared" si="275"/>
        <v>0</v>
      </c>
      <c r="V578" s="30" t="e">
        <f t="shared" si="276"/>
        <v>#DIV/0!</v>
      </c>
      <c r="W578" s="34" t="e">
        <f t="shared" si="277"/>
        <v>#DIV/0!</v>
      </c>
      <c r="X578" s="33">
        <f t="shared" si="278"/>
        <v>0</v>
      </c>
      <c r="Y578" s="35">
        <f t="shared" si="279"/>
        <v>0</v>
      </c>
      <c r="Z578" s="30">
        <f t="shared" si="280"/>
        <v>68135.249089428107</v>
      </c>
      <c r="AA578" s="35">
        <f>IF(C578&lt;C$13,0,(IF(VLOOKUP(C$7,profiel!$A$3:$F$297,2,FALSE)&gt;4,VLOOKUP($C$7,profiel!$A$3:$F$297,3,FALSE),IF(B$9="flens loodrecht op gevel",(VLOOKUP(C$7,profiel!$A$3:$F$297,6,FALSE)-2*VLOOKUP(C$7,profiel!$A$3:$F$297,4,FALSE))/2,VLOOKUP(C$7,profiel!$A$3:$F$297,4,FALSE))))/1000*Z578*D$36)</f>
        <v>0</v>
      </c>
      <c r="AB578" s="30">
        <f t="shared" si="283"/>
        <v>68135.249089428107</v>
      </c>
      <c r="AC578" s="35">
        <f t="shared" si="281"/>
        <v>13627.049817885621</v>
      </c>
      <c r="AD578" s="32">
        <f t="shared" si="282"/>
        <v>0.81134732361841011</v>
      </c>
      <c r="AE578" s="32">
        <f t="shared" si="256"/>
        <v>526.55329720857787</v>
      </c>
      <c r="AF578" s="204">
        <f t="shared" si="257"/>
        <v>687.55975670337466</v>
      </c>
    </row>
    <row r="579" spans="1:32" ht="12" customHeight="1" x14ac:dyDescent="0.15">
      <c r="A579" s="199">
        <f t="shared" si="258"/>
        <v>526.55329720857787</v>
      </c>
      <c r="B579" s="38">
        <f t="shared" si="259"/>
        <v>2650</v>
      </c>
      <c r="C579" s="200">
        <f t="shared" si="253"/>
        <v>44.166666666666664</v>
      </c>
      <c r="D579" s="36">
        <f t="shared" si="254"/>
        <v>899.54714338225381</v>
      </c>
      <c r="E579" s="36">
        <f t="shared" si="255"/>
        <v>679.99967003187032</v>
      </c>
      <c r="F579" s="37">
        <f t="shared" si="260"/>
        <v>0.18723386890353086</v>
      </c>
      <c r="G579" s="42">
        <f t="shared" si="261"/>
        <v>3355.8775786966062</v>
      </c>
      <c r="H579" s="43">
        <f t="shared" si="262"/>
        <v>3355.8775786966066</v>
      </c>
      <c r="I579" s="42">
        <f t="shared" si="263"/>
        <v>0</v>
      </c>
      <c r="J579" s="44">
        <f t="shared" si="264"/>
        <v>0</v>
      </c>
      <c r="K579" s="216">
        <f t="shared" si="265"/>
        <v>0.17787217545835429</v>
      </c>
      <c r="L579" s="42">
        <f t="shared" si="266"/>
        <v>3366.2928446371548</v>
      </c>
      <c r="M579" s="43">
        <f t="shared" si="267"/>
        <v>3197.978202405297</v>
      </c>
      <c r="N579" s="42">
        <f t="shared" si="268"/>
        <v>0</v>
      </c>
      <c r="O579" s="44">
        <f t="shared" si="269"/>
        <v>0</v>
      </c>
      <c r="P579" s="37">
        <f t="shared" si="270"/>
        <v>0.18723386890353086</v>
      </c>
      <c r="Q579" s="42">
        <f t="shared" si="271"/>
        <v>3355.8775786966062</v>
      </c>
      <c r="R579" s="43">
        <f t="shared" si="272"/>
        <v>3355.8775786966066</v>
      </c>
      <c r="S579" s="42">
        <f t="shared" si="273"/>
        <v>0</v>
      </c>
      <c r="T579" s="44">
        <f t="shared" si="274"/>
        <v>0</v>
      </c>
      <c r="U579" s="37">
        <f t="shared" si="275"/>
        <v>0</v>
      </c>
      <c r="V579" s="42" t="e">
        <f t="shared" si="276"/>
        <v>#DIV/0!</v>
      </c>
      <c r="W579" s="43" t="e">
        <f t="shared" si="277"/>
        <v>#DIV/0!</v>
      </c>
      <c r="X579" s="42">
        <f t="shared" si="278"/>
        <v>0</v>
      </c>
      <c r="Y579" s="44">
        <f t="shared" si="279"/>
        <v>0</v>
      </c>
      <c r="Z579" s="42">
        <f t="shared" si="280"/>
        <v>68128.470927474875</v>
      </c>
      <c r="AA579" s="44">
        <f>IF(C579&lt;C$13,0,(IF(VLOOKUP(C$7,profiel!$A$3:$F$297,2,FALSE)&gt;4,VLOOKUP($C$7,profiel!$A$3:$F$297,3,FALSE),IF(B$9="flens loodrecht op gevel",(VLOOKUP(C$7,profiel!$A$3:$F$297,6,FALSE)-2*VLOOKUP(C$7,profiel!$A$3:$F$297,4,FALSE))/2,VLOOKUP(C$7,profiel!$A$3:$F$297,4,FALSE))))/1000*Z579*D$36)</f>
        <v>0</v>
      </c>
      <c r="AB579" s="42">
        <f t="shared" si="283"/>
        <v>68128.470927474875</v>
      </c>
      <c r="AC579" s="44">
        <f t="shared" si="281"/>
        <v>13625.694185494976</v>
      </c>
      <c r="AD579" s="41">
        <f t="shared" si="282"/>
        <v>0.81004212419191723</v>
      </c>
      <c r="AE579" s="41">
        <f t="shared" si="256"/>
        <v>527.36333933276978</v>
      </c>
      <c r="AF579" s="201">
        <f t="shared" si="257"/>
        <v>688.24121582642942</v>
      </c>
    </row>
    <row r="580" spans="1:32" ht="12" customHeight="1" x14ac:dyDescent="0.15">
      <c r="A580" s="202">
        <f t="shared" si="258"/>
        <v>527.36333933276978</v>
      </c>
      <c r="B580" s="54">
        <f t="shared" si="259"/>
        <v>2655</v>
      </c>
      <c r="C580" s="133">
        <f t="shared" si="253"/>
        <v>44.25</v>
      </c>
      <c r="D580" s="30">
        <f t="shared" si="254"/>
        <v>899.82878180400746</v>
      </c>
      <c r="E580" s="30">
        <f t="shared" si="255"/>
        <v>679.9996787147345</v>
      </c>
      <c r="F580" s="31">
        <f t="shared" si="260"/>
        <v>0.18704848008174119</v>
      </c>
      <c r="G580" s="30">
        <f t="shared" si="261"/>
        <v>3351.4005752602397</v>
      </c>
      <c r="H580" s="34">
        <f t="shared" si="262"/>
        <v>3351.4005752602402</v>
      </c>
      <c r="I580" s="33">
        <f t="shared" si="263"/>
        <v>0</v>
      </c>
      <c r="J580" s="35">
        <f t="shared" si="264"/>
        <v>0</v>
      </c>
      <c r="K580" s="60">
        <f t="shared" si="265"/>
        <v>0.17769605607765412</v>
      </c>
      <c r="L580" s="30">
        <f t="shared" si="266"/>
        <v>3361.7919258648053</v>
      </c>
      <c r="M580" s="34">
        <f t="shared" si="267"/>
        <v>3193.7023295715653</v>
      </c>
      <c r="N580" s="33">
        <f t="shared" si="268"/>
        <v>0</v>
      </c>
      <c r="O580" s="35">
        <f t="shared" si="269"/>
        <v>0</v>
      </c>
      <c r="P580" s="31">
        <f t="shared" si="270"/>
        <v>0.18704848008174119</v>
      </c>
      <c r="Q580" s="30">
        <f t="shared" si="271"/>
        <v>3351.4005752602397</v>
      </c>
      <c r="R580" s="34">
        <f t="shared" si="272"/>
        <v>3351.4005752602402</v>
      </c>
      <c r="S580" s="33">
        <f t="shared" si="273"/>
        <v>0</v>
      </c>
      <c r="T580" s="35">
        <f t="shared" si="274"/>
        <v>0</v>
      </c>
      <c r="U580" s="31">
        <f t="shared" si="275"/>
        <v>0</v>
      </c>
      <c r="V580" s="30" t="e">
        <f t="shared" si="276"/>
        <v>#DIV/0!</v>
      </c>
      <c r="W580" s="34" t="e">
        <f t="shared" si="277"/>
        <v>#DIV/0!</v>
      </c>
      <c r="X580" s="33">
        <f t="shared" si="278"/>
        <v>0</v>
      </c>
      <c r="Y580" s="35">
        <f t="shared" si="279"/>
        <v>0</v>
      </c>
      <c r="Z580" s="30">
        <f t="shared" si="280"/>
        <v>68121.534231742116</v>
      </c>
      <c r="AA580" s="35">
        <f>IF(C580&lt;C$13,0,(IF(VLOOKUP(C$7,profiel!$A$3:$F$297,2,FALSE)&gt;4,VLOOKUP($C$7,profiel!$A$3:$F$297,3,FALSE),IF(B$9="flens loodrecht op gevel",(VLOOKUP(C$7,profiel!$A$3:$F$297,6,FALSE)-2*VLOOKUP(C$7,profiel!$A$3:$F$297,4,FALSE))/2,VLOOKUP(C$7,profiel!$A$3:$F$297,4,FALSE))))/1000*Z580*D$36)</f>
        <v>0</v>
      </c>
      <c r="AB580" s="30">
        <f t="shared" si="283"/>
        <v>68121.534231742116</v>
      </c>
      <c r="AC580" s="35">
        <f t="shared" si="281"/>
        <v>13624.306846348425</v>
      </c>
      <c r="AD580" s="32">
        <f t="shared" si="282"/>
        <v>0.80873746725213469</v>
      </c>
      <c r="AE580" s="32">
        <f t="shared" si="256"/>
        <v>528.17207680002196</v>
      </c>
      <c r="AF580" s="204">
        <f t="shared" si="257"/>
        <v>688.92396300257792</v>
      </c>
    </row>
    <row r="581" spans="1:32" ht="12" customHeight="1" x14ac:dyDescent="0.15">
      <c r="A581" s="199">
        <f t="shared" si="258"/>
        <v>528.17207680002196</v>
      </c>
      <c r="B581" s="38">
        <f t="shared" si="259"/>
        <v>2660</v>
      </c>
      <c r="C581" s="200">
        <f t="shared" si="253"/>
        <v>44.333333333333336</v>
      </c>
      <c r="D581" s="36">
        <f t="shared" si="254"/>
        <v>900.10989182315859</v>
      </c>
      <c r="E581" s="36">
        <f t="shared" si="255"/>
        <v>679.99968716911542</v>
      </c>
      <c r="F581" s="37">
        <f t="shared" si="260"/>
        <v>0.18686310864971536</v>
      </c>
      <c r="G581" s="42">
        <f t="shared" si="261"/>
        <v>3346.9292067420652</v>
      </c>
      <c r="H581" s="43">
        <f t="shared" si="262"/>
        <v>3346.9292067420656</v>
      </c>
      <c r="I581" s="42">
        <f t="shared" si="263"/>
        <v>0</v>
      </c>
      <c r="J581" s="44">
        <f t="shared" si="264"/>
        <v>0</v>
      </c>
      <c r="K581" s="216">
        <f t="shared" si="265"/>
        <v>0.1775199532172296</v>
      </c>
      <c r="L581" s="42">
        <f t="shared" si="266"/>
        <v>3357.2966887087946</v>
      </c>
      <c r="M581" s="43">
        <f t="shared" si="267"/>
        <v>3189.4318542733549</v>
      </c>
      <c r="N581" s="42">
        <f t="shared" si="268"/>
        <v>0</v>
      </c>
      <c r="O581" s="44">
        <f t="shared" si="269"/>
        <v>0</v>
      </c>
      <c r="P581" s="37">
        <f t="shared" si="270"/>
        <v>0.18686310864971536</v>
      </c>
      <c r="Q581" s="42">
        <f t="shared" si="271"/>
        <v>3346.9292067420652</v>
      </c>
      <c r="R581" s="43">
        <f t="shared" si="272"/>
        <v>3346.9292067420656</v>
      </c>
      <c r="S581" s="42">
        <f t="shared" si="273"/>
        <v>0</v>
      </c>
      <c r="T581" s="44">
        <f t="shared" si="274"/>
        <v>0</v>
      </c>
      <c r="U581" s="37">
        <f t="shared" si="275"/>
        <v>0</v>
      </c>
      <c r="V581" s="42" t="e">
        <f t="shared" si="276"/>
        <v>#DIV/0!</v>
      </c>
      <c r="W581" s="43" t="e">
        <f t="shared" si="277"/>
        <v>#DIV/0!</v>
      </c>
      <c r="X581" s="42">
        <f t="shared" si="278"/>
        <v>0</v>
      </c>
      <c r="Y581" s="44">
        <f t="shared" si="279"/>
        <v>0</v>
      </c>
      <c r="Z581" s="42">
        <f t="shared" si="280"/>
        <v>68114.439797368555</v>
      </c>
      <c r="AA581" s="44">
        <f>IF(C581&lt;C$13,0,(IF(VLOOKUP(C$7,profiel!$A$3:$F$297,2,FALSE)&gt;4,VLOOKUP($C$7,profiel!$A$3:$F$297,3,FALSE),IF(B$9="flens loodrecht op gevel",(VLOOKUP(C$7,profiel!$A$3:$F$297,6,FALSE)-2*VLOOKUP(C$7,profiel!$A$3:$F$297,4,FALSE))/2,VLOOKUP(C$7,profiel!$A$3:$F$297,4,FALSE))))/1000*Z581*D$36)</f>
        <v>0</v>
      </c>
      <c r="AB581" s="42">
        <f t="shared" si="283"/>
        <v>68114.439797368555</v>
      </c>
      <c r="AC581" s="44">
        <f t="shared" si="281"/>
        <v>13622.88795947371</v>
      </c>
      <c r="AD581" s="41">
        <f t="shared" si="282"/>
        <v>0.80743337059093323</v>
      </c>
      <c r="AE581" s="41">
        <f t="shared" si="256"/>
        <v>528.97951017061291</v>
      </c>
      <c r="AF581" s="201">
        <f t="shared" si="257"/>
        <v>689.60799419987723</v>
      </c>
    </row>
    <row r="582" spans="1:32" ht="12" customHeight="1" x14ac:dyDescent="0.15">
      <c r="A582" s="202">
        <f t="shared" si="258"/>
        <v>528.97951017061291</v>
      </c>
      <c r="B582" s="54">
        <f t="shared" si="259"/>
        <v>2665</v>
      </c>
      <c r="C582" s="133">
        <f t="shared" si="253"/>
        <v>44.416666666666664</v>
      </c>
      <c r="D582" s="30">
        <f t="shared" si="254"/>
        <v>900.39047541874493</v>
      </c>
      <c r="E582" s="30">
        <f t="shared" si="255"/>
        <v>679.99969540102575</v>
      </c>
      <c r="F582" s="31">
        <f t="shared" si="260"/>
        <v>0.18667775668596814</v>
      </c>
      <c r="G582" s="30">
        <f t="shared" si="261"/>
        <v>3342.4634916257669</v>
      </c>
      <c r="H582" s="34">
        <f t="shared" si="262"/>
        <v>3342.4634916257673</v>
      </c>
      <c r="I582" s="33">
        <f t="shared" si="263"/>
        <v>0</v>
      </c>
      <c r="J582" s="35">
        <f t="shared" si="264"/>
        <v>0</v>
      </c>
      <c r="K582" s="60">
        <f t="shared" si="265"/>
        <v>0.17734386885166975</v>
      </c>
      <c r="L582" s="30">
        <f t="shared" si="266"/>
        <v>3352.8071517385206</v>
      </c>
      <c r="M582" s="34">
        <f t="shared" si="267"/>
        <v>3185.1667941515943</v>
      </c>
      <c r="N582" s="33">
        <f t="shared" si="268"/>
        <v>0</v>
      </c>
      <c r="O582" s="35">
        <f t="shared" si="269"/>
        <v>0</v>
      </c>
      <c r="P582" s="31">
        <f t="shared" si="270"/>
        <v>0.18667775668596814</v>
      </c>
      <c r="Q582" s="30">
        <f t="shared" si="271"/>
        <v>3342.4634916257669</v>
      </c>
      <c r="R582" s="34">
        <f t="shared" si="272"/>
        <v>3342.4634916257673</v>
      </c>
      <c r="S582" s="33">
        <f t="shared" si="273"/>
        <v>0</v>
      </c>
      <c r="T582" s="35">
        <f t="shared" si="274"/>
        <v>0</v>
      </c>
      <c r="U582" s="31">
        <f t="shared" si="275"/>
        <v>0</v>
      </c>
      <c r="V582" s="30" t="e">
        <f t="shared" si="276"/>
        <v>#DIV/0!</v>
      </c>
      <c r="W582" s="34" t="e">
        <f t="shared" si="277"/>
        <v>#DIV/0!</v>
      </c>
      <c r="X582" s="33">
        <f t="shared" si="278"/>
        <v>0</v>
      </c>
      <c r="Y582" s="35">
        <f t="shared" si="279"/>
        <v>0</v>
      </c>
      <c r="Z582" s="30">
        <f t="shared" si="280"/>
        <v>68107.18841759293</v>
      </c>
      <c r="AA582" s="35">
        <f>IF(C582&lt;C$13,0,(IF(VLOOKUP(C$7,profiel!$A$3:$F$297,2,FALSE)&gt;4,VLOOKUP($C$7,profiel!$A$3:$F$297,3,FALSE),IF(B$9="flens loodrecht op gevel",(VLOOKUP(C$7,profiel!$A$3:$F$297,6,FALSE)-2*VLOOKUP(C$7,profiel!$A$3:$F$297,4,FALSE))/2,VLOOKUP(C$7,profiel!$A$3:$F$297,4,FALSE))))/1000*Z582*D$36)</f>
        <v>0</v>
      </c>
      <c r="AB582" s="30">
        <f t="shared" si="283"/>
        <v>68107.18841759293</v>
      </c>
      <c r="AC582" s="35">
        <f t="shared" si="281"/>
        <v>13621.437683518583</v>
      </c>
      <c r="AD582" s="32">
        <f t="shared" si="282"/>
        <v>0.80612985188285102</v>
      </c>
      <c r="AE582" s="32">
        <f t="shared" si="256"/>
        <v>529.78564002249573</v>
      </c>
      <c r="AF582" s="204">
        <f t="shared" si="257"/>
        <v>690.29330535864619</v>
      </c>
    </row>
    <row r="583" spans="1:32" ht="12" customHeight="1" x14ac:dyDescent="0.15">
      <c r="A583" s="199">
        <f t="shared" si="258"/>
        <v>529.78564002249573</v>
      </c>
      <c r="B583" s="38">
        <f t="shared" si="259"/>
        <v>2670</v>
      </c>
      <c r="C583" s="200">
        <f t="shared" si="253"/>
        <v>44.5</v>
      </c>
      <c r="D583" s="36">
        <f t="shared" si="254"/>
        <v>900.67053455870666</v>
      </c>
      <c r="E583" s="36">
        <f t="shared" si="255"/>
        <v>679.99970341631956</v>
      </c>
      <c r="F583" s="37">
        <f t="shared" si="260"/>
        <v>0.18649242626372917</v>
      </c>
      <c r="G583" s="42">
        <f t="shared" si="261"/>
        <v>3338.003448099153</v>
      </c>
      <c r="H583" s="43">
        <f t="shared" si="262"/>
        <v>3338.003448099153</v>
      </c>
      <c r="I583" s="42">
        <f t="shared" si="263"/>
        <v>0</v>
      </c>
      <c r="J583" s="44">
        <f t="shared" si="264"/>
        <v>0</v>
      </c>
      <c r="K583" s="216">
        <f t="shared" si="265"/>
        <v>0.17716780495054271</v>
      </c>
      <c r="L583" s="42">
        <f t="shared" si="266"/>
        <v>3348.323333225846</v>
      </c>
      <c r="M583" s="43">
        <f t="shared" si="267"/>
        <v>3180.9071665645533</v>
      </c>
      <c r="N583" s="42">
        <f t="shared" si="268"/>
        <v>0</v>
      </c>
      <c r="O583" s="44">
        <f t="shared" si="269"/>
        <v>0</v>
      </c>
      <c r="P583" s="37">
        <f t="shared" si="270"/>
        <v>0.18649242626372917</v>
      </c>
      <c r="Q583" s="42">
        <f t="shared" si="271"/>
        <v>3338.003448099153</v>
      </c>
      <c r="R583" s="43">
        <f t="shared" si="272"/>
        <v>3338.003448099153</v>
      </c>
      <c r="S583" s="42">
        <f t="shared" si="273"/>
        <v>0</v>
      </c>
      <c r="T583" s="44">
        <f t="shared" si="274"/>
        <v>0</v>
      </c>
      <c r="U583" s="37">
        <f t="shared" si="275"/>
        <v>0</v>
      </c>
      <c r="V583" s="42" t="e">
        <f t="shared" si="276"/>
        <v>#DIV/0!</v>
      </c>
      <c r="W583" s="43" t="e">
        <f t="shared" si="277"/>
        <v>#DIV/0!</v>
      </c>
      <c r="X583" s="42">
        <f t="shared" si="278"/>
        <v>0</v>
      </c>
      <c r="Y583" s="44">
        <f t="shared" si="279"/>
        <v>0</v>
      </c>
      <c r="Z583" s="42">
        <f t="shared" si="280"/>
        <v>68099.780883743922</v>
      </c>
      <c r="AA583" s="44">
        <f>IF(C583&lt;C$13,0,(IF(VLOOKUP(C$7,profiel!$A$3:$F$297,2,FALSE)&gt;4,VLOOKUP($C$7,profiel!$A$3:$F$297,3,FALSE),IF(B$9="flens loodrecht op gevel",(VLOOKUP(C$7,profiel!$A$3:$F$297,6,FALSE)-2*VLOOKUP(C$7,profiel!$A$3:$F$297,4,FALSE))/2,VLOOKUP(C$7,profiel!$A$3:$F$297,4,FALSE))))/1000*Z583*D$36)</f>
        <v>0</v>
      </c>
      <c r="AB583" s="42">
        <f t="shared" si="283"/>
        <v>68099.780883743922</v>
      </c>
      <c r="AC583" s="44">
        <f t="shared" si="281"/>
        <v>13619.956176748783</v>
      </c>
      <c r="AD583" s="41">
        <f t="shared" si="282"/>
        <v>0.80482692868479089</v>
      </c>
      <c r="AE583" s="41">
        <f t="shared" si="256"/>
        <v>530.59046695118047</v>
      </c>
      <c r="AF583" s="201">
        <f t="shared" si="257"/>
        <v>690.97989239192475</v>
      </c>
    </row>
    <row r="584" spans="1:32" ht="12" customHeight="1" x14ac:dyDescent="0.15">
      <c r="A584" s="202">
        <f t="shared" si="258"/>
        <v>530.59046695118047</v>
      </c>
      <c r="B584" s="54">
        <f t="shared" si="259"/>
        <v>2675</v>
      </c>
      <c r="C584" s="133">
        <f t="shared" si="253"/>
        <v>44.583333333333336</v>
      </c>
      <c r="D584" s="30">
        <f t="shared" si="254"/>
        <v>900.95007119996956</v>
      </c>
      <c r="E584" s="30">
        <f t="shared" si="255"/>
        <v>679.99971122069689</v>
      </c>
      <c r="F584" s="31">
        <f t="shared" si="260"/>
        <v>0.186307119450771</v>
      </c>
      <c r="G584" s="30">
        <f t="shared" si="261"/>
        <v>3333.5490940561931</v>
      </c>
      <c r="H584" s="34">
        <f t="shared" si="262"/>
        <v>3333.5490940561931</v>
      </c>
      <c r="I584" s="33">
        <f t="shared" si="263"/>
        <v>0</v>
      </c>
      <c r="J584" s="35">
        <f t="shared" si="264"/>
        <v>0</v>
      </c>
      <c r="K584" s="60">
        <f t="shared" si="265"/>
        <v>0.17699176347823245</v>
      </c>
      <c r="L584" s="30">
        <f t="shared" si="266"/>
        <v>3343.845251147141</v>
      </c>
      <c r="M584" s="34">
        <f t="shared" si="267"/>
        <v>3176.6529885897844</v>
      </c>
      <c r="N584" s="33">
        <f t="shared" si="268"/>
        <v>0</v>
      </c>
      <c r="O584" s="35">
        <f t="shared" si="269"/>
        <v>0</v>
      </c>
      <c r="P584" s="31">
        <f t="shared" si="270"/>
        <v>0.186307119450771</v>
      </c>
      <c r="Q584" s="30">
        <f t="shared" si="271"/>
        <v>3333.5490940561931</v>
      </c>
      <c r="R584" s="34">
        <f t="shared" si="272"/>
        <v>3333.5490940561931</v>
      </c>
      <c r="S584" s="33">
        <f t="shared" si="273"/>
        <v>0</v>
      </c>
      <c r="T584" s="35">
        <f t="shared" si="274"/>
        <v>0</v>
      </c>
      <c r="U584" s="31">
        <f t="shared" si="275"/>
        <v>0</v>
      </c>
      <c r="V584" s="30" t="e">
        <f t="shared" si="276"/>
        <v>#DIV/0!</v>
      </c>
      <c r="W584" s="34" t="e">
        <f t="shared" si="277"/>
        <v>#DIV/0!</v>
      </c>
      <c r="X584" s="33">
        <f t="shared" si="278"/>
        <v>0</v>
      </c>
      <c r="Y584" s="35">
        <f t="shared" si="279"/>
        <v>0</v>
      </c>
      <c r="Z584" s="30">
        <f t="shared" si="280"/>
        <v>68092.217985230556</v>
      </c>
      <c r="AA584" s="35">
        <f>IF(C584&lt;C$13,0,(IF(VLOOKUP(C$7,profiel!$A$3:$F$297,2,FALSE)&gt;4,VLOOKUP($C$7,profiel!$A$3:$F$297,3,FALSE),IF(B$9="flens loodrecht op gevel",(VLOOKUP(C$7,profiel!$A$3:$F$297,6,FALSE)-2*VLOOKUP(C$7,profiel!$A$3:$F$297,4,FALSE))/2,VLOOKUP(C$7,profiel!$A$3:$F$297,4,FALSE))))/1000*Z584*D$36)</f>
        <v>0</v>
      </c>
      <c r="AB584" s="30">
        <f t="shared" si="283"/>
        <v>68092.217985230556</v>
      </c>
      <c r="AC584" s="35">
        <f t="shared" si="281"/>
        <v>13618.443597046113</v>
      </c>
      <c r="AD584" s="32">
        <f t="shared" si="282"/>
        <v>0.80352461843565748</v>
      </c>
      <c r="AE584" s="32">
        <f t="shared" si="256"/>
        <v>531.39399156961611</v>
      </c>
      <c r="AF584" s="204">
        <f t="shared" si="257"/>
        <v>691.66775118592636</v>
      </c>
    </row>
    <row r="585" spans="1:32" ht="12" customHeight="1" x14ac:dyDescent="0.15">
      <c r="A585" s="199">
        <f t="shared" si="258"/>
        <v>531.39399156961611</v>
      </c>
      <c r="B585" s="38">
        <f t="shared" si="259"/>
        <v>2680</v>
      </c>
      <c r="C585" s="200">
        <f t="shared" si="253"/>
        <v>44.666666666666664</v>
      </c>
      <c r="D585" s="36">
        <f t="shared" si="254"/>
        <v>901.22908728852678</v>
      </c>
      <c r="E585" s="36">
        <f t="shared" si="255"/>
        <v>679.99971881970782</v>
      </c>
      <c r="F585" s="37">
        <f t="shared" si="260"/>
        <v>0.18612183830924084</v>
      </c>
      <c r="G585" s="42">
        <f t="shared" si="261"/>
        <v>3329.1004470996249</v>
      </c>
      <c r="H585" s="43">
        <f t="shared" si="262"/>
        <v>3329.1004470996249</v>
      </c>
      <c r="I585" s="42">
        <f t="shared" si="263"/>
        <v>0</v>
      </c>
      <c r="J585" s="44">
        <f t="shared" si="264"/>
        <v>0</v>
      </c>
      <c r="K585" s="216">
        <f t="shared" si="265"/>
        <v>0.17681574639377881</v>
      </c>
      <c r="L585" s="42">
        <f t="shared" si="266"/>
        <v>3339.3729231858847</v>
      </c>
      <c r="M585" s="43">
        <f t="shared" si="267"/>
        <v>3172.4042770265905</v>
      </c>
      <c r="N585" s="42">
        <f t="shared" si="268"/>
        <v>0</v>
      </c>
      <c r="O585" s="44">
        <f t="shared" si="269"/>
        <v>0</v>
      </c>
      <c r="P585" s="37">
        <f t="shared" si="270"/>
        <v>0.18612183830924084</v>
      </c>
      <c r="Q585" s="42">
        <f t="shared" si="271"/>
        <v>3329.1004470996249</v>
      </c>
      <c r="R585" s="43">
        <f t="shared" si="272"/>
        <v>3329.1004470996249</v>
      </c>
      <c r="S585" s="42">
        <f t="shared" si="273"/>
        <v>0</v>
      </c>
      <c r="T585" s="44">
        <f t="shared" si="274"/>
        <v>0</v>
      </c>
      <c r="U585" s="37">
        <f t="shared" si="275"/>
        <v>0</v>
      </c>
      <c r="V585" s="42" t="e">
        <f t="shared" si="276"/>
        <v>#DIV/0!</v>
      </c>
      <c r="W585" s="43" t="e">
        <f t="shared" si="277"/>
        <v>#DIV/0!</v>
      </c>
      <c r="X585" s="42">
        <f t="shared" si="278"/>
        <v>0</v>
      </c>
      <c r="Y585" s="44">
        <f t="shared" si="279"/>
        <v>0</v>
      </c>
      <c r="Z585" s="42">
        <f t="shared" si="280"/>
        <v>68084.500509532591</v>
      </c>
      <c r="AA585" s="44">
        <f>IF(C585&lt;C$13,0,(IF(VLOOKUP(C$7,profiel!$A$3:$F$297,2,FALSE)&gt;4,VLOOKUP($C$7,profiel!$A$3:$F$297,3,FALSE),IF(B$9="flens loodrecht op gevel",(VLOOKUP(C$7,profiel!$A$3:$F$297,6,FALSE)-2*VLOOKUP(C$7,profiel!$A$3:$F$297,4,FALSE))/2,VLOOKUP(C$7,profiel!$A$3:$F$297,4,FALSE))))/1000*Z585*D$36)</f>
        <v>0</v>
      </c>
      <c r="AB585" s="42">
        <f t="shared" si="283"/>
        <v>68084.500509532591</v>
      </c>
      <c r="AC585" s="44">
        <f t="shared" si="281"/>
        <v>13616.900101906518</v>
      </c>
      <c r="AD585" s="41">
        <f t="shared" si="282"/>
        <v>0.80222293845606862</v>
      </c>
      <c r="AE585" s="41">
        <f t="shared" si="256"/>
        <v>532.19621450807222</v>
      </c>
      <c r="AF585" s="201">
        <f t="shared" si="257"/>
        <v>692.35687760049336</v>
      </c>
    </row>
    <row r="586" spans="1:32" ht="12" customHeight="1" x14ac:dyDescent="0.15">
      <c r="A586" s="202">
        <f t="shared" si="258"/>
        <v>532.19621450807222</v>
      </c>
      <c r="B586" s="54">
        <f t="shared" si="259"/>
        <v>2685</v>
      </c>
      <c r="C586" s="133">
        <f t="shared" si="253"/>
        <v>44.75</v>
      </c>
      <c r="D586" s="30">
        <f t="shared" si="254"/>
        <v>901.50758475952023</v>
      </c>
      <c r="E586" s="30">
        <f t="shared" si="255"/>
        <v>679.99972621875645</v>
      </c>
      <c r="F586" s="31">
        <f t="shared" si="260"/>
        <v>0.18593658489549392</v>
      </c>
      <c r="G586" s="30">
        <f t="shared" si="261"/>
        <v>3324.6575245431613</v>
      </c>
      <c r="H586" s="34">
        <f t="shared" si="262"/>
        <v>3324.6575245431613</v>
      </c>
      <c r="I586" s="33">
        <f t="shared" si="263"/>
        <v>0</v>
      </c>
      <c r="J586" s="35">
        <f t="shared" si="264"/>
        <v>0</v>
      </c>
      <c r="K586" s="60">
        <f t="shared" si="265"/>
        <v>0.17663975565071921</v>
      </c>
      <c r="L586" s="30">
        <f t="shared" si="266"/>
        <v>3334.906366734886</v>
      </c>
      <c r="M586" s="34">
        <f t="shared" si="267"/>
        <v>3168.1610483981417</v>
      </c>
      <c r="N586" s="33">
        <f t="shared" si="268"/>
        <v>0</v>
      </c>
      <c r="O586" s="35">
        <f t="shared" si="269"/>
        <v>0</v>
      </c>
      <c r="P586" s="31">
        <f t="shared" si="270"/>
        <v>0.18593658489549392</v>
      </c>
      <c r="Q586" s="30">
        <f t="shared" si="271"/>
        <v>3324.6575245431613</v>
      </c>
      <c r="R586" s="34">
        <f t="shared" si="272"/>
        <v>3324.6575245431613</v>
      </c>
      <c r="S586" s="33">
        <f t="shared" si="273"/>
        <v>0</v>
      </c>
      <c r="T586" s="35">
        <f t="shared" si="274"/>
        <v>0</v>
      </c>
      <c r="U586" s="31">
        <f t="shared" si="275"/>
        <v>0</v>
      </c>
      <c r="V586" s="30" t="e">
        <f t="shared" si="276"/>
        <v>#DIV/0!</v>
      </c>
      <c r="W586" s="34" t="e">
        <f t="shared" si="277"/>
        <v>#DIV/0!</v>
      </c>
      <c r="X586" s="33">
        <f t="shared" si="278"/>
        <v>0</v>
      </c>
      <c r="Y586" s="35">
        <f t="shared" si="279"/>
        <v>0</v>
      </c>
      <c r="Z586" s="30">
        <f t="shared" si="280"/>
        <v>68076.629242191033</v>
      </c>
      <c r="AA586" s="35">
        <f>IF(C586&lt;C$13,0,(IF(VLOOKUP(C$7,profiel!$A$3:$F$297,2,FALSE)&gt;4,VLOOKUP($C$7,profiel!$A$3:$F$297,3,FALSE),IF(B$9="flens loodrecht op gevel",(VLOOKUP(C$7,profiel!$A$3:$F$297,6,FALSE)-2*VLOOKUP(C$7,profiel!$A$3:$F$297,4,FALSE))/2,VLOOKUP(C$7,profiel!$A$3:$F$297,4,FALSE))))/1000*Z586*D$36)</f>
        <v>0</v>
      </c>
      <c r="AB586" s="30">
        <f t="shared" si="283"/>
        <v>68076.629242191033</v>
      </c>
      <c r="AC586" s="35">
        <f t="shared" si="281"/>
        <v>13615.325848438206</v>
      </c>
      <c r="AD586" s="32">
        <f t="shared" si="282"/>
        <v>0.80092190594804147</v>
      </c>
      <c r="AE586" s="32">
        <f t="shared" si="256"/>
        <v>532.99713641402025</v>
      </c>
      <c r="AF586" s="204">
        <f t="shared" si="257"/>
        <v>693.04726746954657</v>
      </c>
    </row>
    <row r="587" spans="1:32" ht="12" customHeight="1" x14ac:dyDescent="0.15">
      <c r="A587" s="199">
        <f t="shared" si="258"/>
        <v>532.99713641402025</v>
      </c>
      <c r="B587" s="38">
        <f t="shared" si="259"/>
        <v>2690</v>
      </c>
      <c r="C587" s="200">
        <f t="shared" si="253"/>
        <v>44.833333333333336</v>
      </c>
      <c r="D587" s="36">
        <f t="shared" si="254"/>
        <v>901.78556553732062</v>
      </c>
      <c r="E587" s="36">
        <f t="shared" si="255"/>
        <v>679.99973342310477</v>
      </c>
      <c r="F587" s="37">
        <f t="shared" si="260"/>
        <v>0.18575136125993022</v>
      </c>
      <c r="G587" s="42">
        <f t="shared" si="261"/>
        <v>3320.2203434140183</v>
      </c>
      <c r="H587" s="43">
        <f t="shared" si="262"/>
        <v>3320.2203434140188</v>
      </c>
      <c r="I587" s="42">
        <f t="shared" si="263"/>
        <v>0</v>
      </c>
      <c r="J587" s="44">
        <f t="shared" si="264"/>
        <v>0</v>
      </c>
      <c r="K587" s="216">
        <f t="shared" si="265"/>
        <v>0.1764637931969337</v>
      </c>
      <c r="L587" s="42">
        <f t="shared" si="266"/>
        <v>3330.4455988988111</v>
      </c>
      <c r="M587" s="43">
        <f t="shared" si="267"/>
        <v>3163.9233189538709</v>
      </c>
      <c r="N587" s="42">
        <f t="shared" si="268"/>
        <v>0</v>
      </c>
      <c r="O587" s="44">
        <f t="shared" si="269"/>
        <v>0</v>
      </c>
      <c r="P587" s="37">
        <f t="shared" si="270"/>
        <v>0.18575136125993022</v>
      </c>
      <c r="Q587" s="42">
        <f t="shared" si="271"/>
        <v>3320.2203434140183</v>
      </c>
      <c r="R587" s="43">
        <f t="shared" si="272"/>
        <v>3320.2203434140188</v>
      </c>
      <c r="S587" s="42">
        <f t="shared" si="273"/>
        <v>0</v>
      </c>
      <c r="T587" s="44">
        <f t="shared" si="274"/>
        <v>0</v>
      </c>
      <c r="U587" s="37">
        <f t="shared" si="275"/>
        <v>0</v>
      </c>
      <c r="V587" s="42" t="e">
        <f t="shared" si="276"/>
        <v>#DIV/0!</v>
      </c>
      <c r="W587" s="43" t="e">
        <f t="shared" si="277"/>
        <v>#DIV/0!</v>
      </c>
      <c r="X587" s="42">
        <f t="shared" si="278"/>
        <v>0</v>
      </c>
      <c r="Y587" s="44">
        <f t="shared" si="279"/>
        <v>0</v>
      </c>
      <c r="Z587" s="42">
        <f t="shared" si="280"/>
        <v>68068.604966798637</v>
      </c>
      <c r="AA587" s="44">
        <f>IF(C587&lt;C$13,0,(IF(VLOOKUP(C$7,profiel!$A$3:$F$297,2,FALSE)&gt;4,VLOOKUP($C$7,profiel!$A$3:$F$297,3,FALSE),IF(B$9="flens loodrecht op gevel",(VLOOKUP(C$7,profiel!$A$3:$F$297,6,FALSE)-2*VLOOKUP(C$7,profiel!$A$3:$F$297,4,FALSE))/2,VLOOKUP(C$7,profiel!$A$3:$F$297,4,FALSE))))/1000*Z587*D$36)</f>
        <v>0</v>
      </c>
      <c r="AB587" s="42">
        <f t="shared" si="283"/>
        <v>68068.604966798637</v>
      </c>
      <c r="AC587" s="44">
        <f t="shared" si="281"/>
        <v>13613.720993359728</v>
      </c>
      <c r="AD587" s="41">
        <f t="shared" si="282"/>
        <v>0.79962153799472624</v>
      </c>
      <c r="AE587" s="41">
        <f t="shared" si="256"/>
        <v>533.79675795201501</v>
      </c>
      <c r="AF587" s="201">
        <f t="shared" si="257"/>
        <v>693.73891660153356</v>
      </c>
    </row>
    <row r="588" spans="1:32" ht="12" customHeight="1" x14ac:dyDescent="0.15">
      <c r="A588" s="202">
        <f t="shared" si="258"/>
        <v>533.79675795201501</v>
      </c>
      <c r="B588" s="54">
        <f t="shared" si="259"/>
        <v>2695</v>
      </c>
      <c r="C588" s="133">
        <f t="shared" si="253"/>
        <v>44.916666666666664</v>
      </c>
      <c r="D588" s="30">
        <f t="shared" si="254"/>
        <v>902.0630315356085</v>
      </c>
      <c r="E588" s="30">
        <f t="shared" si="255"/>
        <v>679.99974043787597</v>
      </c>
      <c r="F588" s="31">
        <f t="shared" si="260"/>
        <v>0.18556616944683399</v>
      </c>
      <c r="G588" s="30">
        <f t="shared" si="261"/>
        <v>3315.7889204543635</v>
      </c>
      <c r="H588" s="34">
        <f t="shared" si="262"/>
        <v>3315.7889204543635</v>
      </c>
      <c r="I588" s="33">
        <f t="shared" si="263"/>
        <v>0</v>
      </c>
      <c r="J588" s="35">
        <f t="shared" si="264"/>
        <v>0</v>
      </c>
      <c r="K588" s="60">
        <f t="shared" si="265"/>
        <v>0.17628786097449231</v>
      </c>
      <c r="L588" s="30">
        <f t="shared" si="266"/>
        <v>3325.990636495636</v>
      </c>
      <c r="M588" s="34">
        <f t="shared" si="267"/>
        <v>3159.6911046708547</v>
      </c>
      <c r="N588" s="33">
        <f t="shared" si="268"/>
        <v>0</v>
      </c>
      <c r="O588" s="35">
        <f t="shared" si="269"/>
        <v>0</v>
      </c>
      <c r="P588" s="31">
        <f t="shared" si="270"/>
        <v>0.18556616944683399</v>
      </c>
      <c r="Q588" s="30">
        <f t="shared" si="271"/>
        <v>3315.7889204543635</v>
      </c>
      <c r="R588" s="34">
        <f t="shared" si="272"/>
        <v>3315.7889204543635</v>
      </c>
      <c r="S588" s="33">
        <f t="shared" si="273"/>
        <v>0</v>
      </c>
      <c r="T588" s="35">
        <f t="shared" si="274"/>
        <v>0</v>
      </c>
      <c r="U588" s="31">
        <f t="shared" si="275"/>
        <v>0</v>
      </c>
      <c r="V588" s="30" t="e">
        <f t="shared" si="276"/>
        <v>#DIV/0!</v>
      </c>
      <c r="W588" s="34" t="e">
        <f t="shared" si="277"/>
        <v>#DIV/0!</v>
      </c>
      <c r="X588" s="33">
        <f t="shared" si="278"/>
        <v>0</v>
      </c>
      <c r="Y588" s="35">
        <f t="shared" si="279"/>
        <v>0</v>
      </c>
      <c r="Z588" s="30">
        <f t="shared" si="280"/>
        <v>68060.428464991346</v>
      </c>
      <c r="AA588" s="35">
        <f>IF(C588&lt;C$13,0,(IF(VLOOKUP(C$7,profiel!$A$3:$F$297,2,FALSE)&gt;4,VLOOKUP($C$7,profiel!$A$3:$F$297,3,FALSE),IF(B$9="flens loodrecht op gevel",(VLOOKUP(C$7,profiel!$A$3:$F$297,6,FALSE)-2*VLOOKUP(C$7,profiel!$A$3:$F$297,4,FALSE))/2,VLOOKUP(C$7,profiel!$A$3:$F$297,4,FALSE))))/1000*Z588*D$36)</f>
        <v>0</v>
      </c>
      <c r="AB588" s="30">
        <f t="shared" si="283"/>
        <v>68060.428464991346</v>
      </c>
      <c r="AC588" s="35">
        <f t="shared" si="281"/>
        <v>13612.085692998269</v>
      </c>
      <c r="AD588" s="32">
        <f t="shared" si="282"/>
        <v>0.79832185156005253</v>
      </c>
      <c r="AE588" s="32">
        <f t="shared" si="256"/>
        <v>534.59507980357512</v>
      </c>
      <c r="AF588" s="204">
        <f t="shared" si="257"/>
        <v>694.4318207798749</v>
      </c>
    </row>
    <row r="589" spans="1:32" ht="12" customHeight="1" x14ac:dyDescent="0.15">
      <c r="A589" s="199">
        <f t="shared" si="258"/>
        <v>534.59507980357512</v>
      </c>
      <c r="B589" s="38">
        <f t="shared" si="259"/>
        <v>2700</v>
      </c>
      <c r="C589" s="200">
        <f t="shared" si="253"/>
        <v>45</v>
      </c>
      <c r="D589" s="36">
        <f t="shared" si="254"/>
        <v>902.33998465745196</v>
      </c>
      <c r="E589" s="36">
        <f t="shared" si="255"/>
        <v>679.99974726805874</v>
      </c>
      <c r="F589" s="37">
        <f t="shared" si="260"/>
        <v>0.18538101149421582</v>
      </c>
      <c r="G589" s="42">
        <f t="shared" si="261"/>
        <v>3311.3632721249492</v>
      </c>
      <c r="H589" s="43">
        <f t="shared" si="262"/>
        <v>3311.3632721249496</v>
      </c>
      <c r="I589" s="42">
        <f t="shared" si="263"/>
        <v>0</v>
      </c>
      <c r="J589" s="44">
        <f t="shared" si="264"/>
        <v>0</v>
      </c>
      <c r="K589" s="216">
        <f t="shared" si="265"/>
        <v>0.17611196091950504</v>
      </c>
      <c r="L589" s="42">
        <f t="shared" si="266"/>
        <v>3321.5414960602789</v>
      </c>
      <c r="M589" s="43">
        <f t="shared" si="267"/>
        <v>3155.4644212572653</v>
      </c>
      <c r="N589" s="42">
        <f t="shared" si="268"/>
        <v>0</v>
      </c>
      <c r="O589" s="44">
        <f t="shared" si="269"/>
        <v>0</v>
      </c>
      <c r="P589" s="37">
        <f t="shared" si="270"/>
        <v>0.18538101149421582</v>
      </c>
      <c r="Q589" s="42">
        <f t="shared" si="271"/>
        <v>3311.3632721249492</v>
      </c>
      <c r="R589" s="43">
        <f t="shared" si="272"/>
        <v>3311.3632721249496</v>
      </c>
      <c r="S589" s="42">
        <f t="shared" si="273"/>
        <v>0</v>
      </c>
      <c r="T589" s="44">
        <f t="shared" si="274"/>
        <v>0</v>
      </c>
      <c r="U589" s="37">
        <f t="shared" si="275"/>
        <v>0</v>
      </c>
      <c r="V589" s="42" t="e">
        <f t="shared" si="276"/>
        <v>#DIV/0!</v>
      </c>
      <c r="W589" s="43" t="e">
        <f t="shared" si="277"/>
        <v>#DIV/0!</v>
      </c>
      <c r="X589" s="42">
        <f t="shared" si="278"/>
        <v>0</v>
      </c>
      <c r="Y589" s="44">
        <f t="shared" si="279"/>
        <v>0</v>
      </c>
      <c r="Z589" s="42">
        <f t="shared" si="280"/>
        <v>68052.100516438193</v>
      </c>
      <c r="AA589" s="44">
        <f>IF(C589&lt;C$13,0,(IF(VLOOKUP(C$7,profiel!$A$3:$F$297,2,FALSE)&gt;4,VLOOKUP($C$7,profiel!$A$3:$F$297,3,FALSE),IF(B$9="flens loodrecht op gevel",(VLOOKUP(C$7,profiel!$A$3:$F$297,6,FALSE)-2*VLOOKUP(C$7,profiel!$A$3:$F$297,4,FALSE))/2,VLOOKUP(C$7,profiel!$A$3:$F$297,4,FALSE))))/1000*Z589*D$36)</f>
        <v>0</v>
      </c>
      <c r="AB589" s="42">
        <f t="shared" si="283"/>
        <v>68052.100516438193</v>
      </c>
      <c r="AC589" s="44">
        <f t="shared" si="281"/>
        <v>13610.420103287637</v>
      </c>
      <c r="AD589" s="41">
        <f t="shared" si="282"/>
        <v>0.79702286348860163</v>
      </c>
      <c r="AE589" s="41">
        <f t="shared" si="256"/>
        <v>535.39210266706368</v>
      </c>
      <c r="AF589" s="201">
        <f t="shared" si="257"/>
        <v>695.12597576340715</v>
      </c>
    </row>
    <row r="590" spans="1:32" ht="12" customHeight="1" x14ac:dyDescent="0.15">
      <c r="A590" s="202">
        <f t="shared" si="258"/>
        <v>535.39210266706368</v>
      </c>
      <c r="B590" s="54">
        <f t="shared" si="259"/>
        <v>2705</v>
      </c>
      <c r="C590" s="133">
        <f t="shared" si="253"/>
        <v>45.083333333333336</v>
      </c>
      <c r="D590" s="30">
        <f t="shared" si="254"/>
        <v>902.61642679538556</v>
      </c>
      <c r="E590" s="30">
        <f t="shared" si="255"/>
        <v>679.99975391851035</v>
      </c>
      <c r="F590" s="31">
        <f t="shared" si="260"/>
        <v>0.18519588943365747</v>
      </c>
      <c r="G590" s="30">
        <f t="shared" si="261"/>
        <v>3306.9434146063491</v>
      </c>
      <c r="H590" s="34">
        <f t="shared" si="262"/>
        <v>3306.9434146063491</v>
      </c>
      <c r="I590" s="33">
        <f t="shared" si="263"/>
        <v>0</v>
      </c>
      <c r="J590" s="35">
        <f t="shared" si="264"/>
        <v>0</v>
      </c>
      <c r="K590" s="60">
        <f t="shared" si="265"/>
        <v>0.1759360949619746</v>
      </c>
      <c r="L590" s="30">
        <f t="shared" si="266"/>
        <v>3317.0981938458499</v>
      </c>
      <c r="M590" s="34">
        <f t="shared" si="267"/>
        <v>3151.2432841535574</v>
      </c>
      <c r="N590" s="33">
        <f t="shared" si="268"/>
        <v>0</v>
      </c>
      <c r="O590" s="35">
        <f t="shared" si="269"/>
        <v>0</v>
      </c>
      <c r="P590" s="31">
        <f t="shared" si="270"/>
        <v>0.18519588943365747</v>
      </c>
      <c r="Q590" s="30">
        <f t="shared" si="271"/>
        <v>3306.9434146063491</v>
      </c>
      <c r="R590" s="34">
        <f t="shared" si="272"/>
        <v>3306.9434146063491</v>
      </c>
      <c r="S590" s="33">
        <f t="shared" si="273"/>
        <v>0</v>
      </c>
      <c r="T590" s="35">
        <f t="shared" si="274"/>
        <v>0</v>
      </c>
      <c r="U590" s="31">
        <f t="shared" si="275"/>
        <v>0</v>
      </c>
      <c r="V590" s="30" t="e">
        <f t="shared" si="276"/>
        <v>#DIV/0!</v>
      </c>
      <c r="W590" s="34" t="e">
        <f t="shared" si="277"/>
        <v>#DIV/0!</v>
      </c>
      <c r="X590" s="33">
        <f t="shared" si="278"/>
        <v>0</v>
      </c>
      <c r="Y590" s="35">
        <f t="shared" si="279"/>
        <v>0</v>
      </c>
      <c r="Z590" s="30">
        <f t="shared" si="280"/>
        <v>68043.621898832673</v>
      </c>
      <c r="AA590" s="35">
        <f>IF(C590&lt;C$13,0,(IF(VLOOKUP(C$7,profiel!$A$3:$F$297,2,FALSE)&gt;4,VLOOKUP($C$7,profiel!$A$3:$F$297,3,FALSE),IF(B$9="flens loodrecht op gevel",(VLOOKUP(C$7,profiel!$A$3:$F$297,6,FALSE)-2*VLOOKUP(C$7,profiel!$A$3:$F$297,4,FALSE))/2,VLOOKUP(C$7,profiel!$A$3:$F$297,4,FALSE))))/1000*Z590*D$36)</f>
        <v>0</v>
      </c>
      <c r="AB590" s="30">
        <f t="shared" si="283"/>
        <v>68043.621898832673</v>
      </c>
      <c r="AC590" s="35">
        <f t="shared" si="281"/>
        <v>13608.724379766534</v>
      </c>
      <c r="AD590" s="32">
        <f t="shared" si="282"/>
        <v>0.79572459050526057</v>
      </c>
      <c r="AE590" s="32">
        <f t="shared" si="256"/>
        <v>536.18782725756898</v>
      </c>
      <c r="AF590" s="204">
        <f t="shared" si="257"/>
        <v>695.82137728682483</v>
      </c>
    </row>
    <row r="591" spans="1:32" ht="12" customHeight="1" x14ac:dyDescent="0.15">
      <c r="A591" s="199">
        <f t="shared" si="258"/>
        <v>536.18782725756898</v>
      </c>
      <c r="B591" s="38">
        <f t="shared" si="259"/>
        <v>2710</v>
      </c>
      <c r="C591" s="200">
        <f t="shared" si="253"/>
        <v>45.166666666666664</v>
      </c>
      <c r="D591" s="36">
        <f t="shared" si="254"/>
        <v>902.89235983148808</v>
      </c>
      <c r="E591" s="36">
        <f t="shared" si="255"/>
        <v>679.9997603939604</v>
      </c>
      <c r="F591" s="37">
        <f t="shared" si="260"/>
        <v>0.18501080529015929</v>
      </c>
      <c r="G591" s="42">
        <f t="shared" si="261"/>
        <v>3302.5293638014559</v>
      </c>
      <c r="H591" s="43">
        <f t="shared" si="262"/>
        <v>3302.5293638014564</v>
      </c>
      <c r="I591" s="42">
        <f t="shared" si="263"/>
        <v>0</v>
      </c>
      <c r="J591" s="44">
        <f t="shared" si="264"/>
        <v>0</v>
      </c>
      <c r="K591" s="216">
        <f t="shared" si="265"/>
        <v>0.17576026502565131</v>
      </c>
      <c r="L591" s="42">
        <f t="shared" si="266"/>
        <v>3312.6607458261533</v>
      </c>
      <c r="M591" s="43">
        <f t="shared" si="267"/>
        <v>3147.0277085348462</v>
      </c>
      <c r="N591" s="42">
        <f t="shared" si="268"/>
        <v>0</v>
      </c>
      <c r="O591" s="44">
        <f t="shared" si="269"/>
        <v>0</v>
      </c>
      <c r="P591" s="37">
        <f t="shared" si="270"/>
        <v>0.18501080529015929</v>
      </c>
      <c r="Q591" s="42">
        <f t="shared" si="271"/>
        <v>3302.5293638014559</v>
      </c>
      <c r="R591" s="43">
        <f t="shared" si="272"/>
        <v>3302.5293638014564</v>
      </c>
      <c r="S591" s="42">
        <f t="shared" si="273"/>
        <v>0</v>
      </c>
      <c r="T591" s="44">
        <f t="shared" si="274"/>
        <v>0</v>
      </c>
      <c r="U591" s="37">
        <f t="shared" si="275"/>
        <v>0</v>
      </c>
      <c r="V591" s="42" t="e">
        <f t="shared" si="276"/>
        <v>#DIV/0!</v>
      </c>
      <c r="W591" s="43" t="e">
        <f t="shared" si="277"/>
        <v>#DIV/0!</v>
      </c>
      <c r="X591" s="42">
        <f t="shared" si="278"/>
        <v>0</v>
      </c>
      <c r="Y591" s="44">
        <f t="shared" si="279"/>
        <v>0</v>
      </c>
      <c r="Z591" s="42">
        <f t="shared" si="280"/>
        <v>68034.993387884228</v>
      </c>
      <c r="AA591" s="44">
        <f>IF(C591&lt;C$13,0,(IF(VLOOKUP(C$7,profiel!$A$3:$F$297,2,FALSE)&gt;4,VLOOKUP($C$7,profiel!$A$3:$F$297,3,FALSE),IF(B$9="flens loodrecht op gevel",(VLOOKUP(C$7,profiel!$A$3:$F$297,6,FALSE)-2*VLOOKUP(C$7,profiel!$A$3:$F$297,4,FALSE))/2,VLOOKUP(C$7,profiel!$A$3:$F$297,4,FALSE))))/1000*Z591*D$36)</f>
        <v>0</v>
      </c>
      <c r="AB591" s="42">
        <f t="shared" si="283"/>
        <v>68034.993387884228</v>
      </c>
      <c r="AC591" s="44">
        <f t="shared" si="281"/>
        <v>13606.998677576847</v>
      </c>
      <c r="AD591" s="41">
        <f t="shared" si="282"/>
        <v>0.79442704921502039</v>
      </c>
      <c r="AE591" s="41">
        <f t="shared" si="256"/>
        <v>536.98225430678406</v>
      </c>
      <c r="AF591" s="201">
        <f t="shared" si="257"/>
        <v>696.51802106111745</v>
      </c>
    </row>
    <row r="592" spans="1:32" ht="12" customHeight="1" x14ac:dyDescent="0.15">
      <c r="A592" s="202">
        <f t="shared" si="258"/>
        <v>536.98225430678406</v>
      </c>
      <c r="B592" s="54">
        <f t="shared" si="259"/>
        <v>2715</v>
      </c>
      <c r="C592" s="133">
        <f t="shared" si="253"/>
        <v>45.25</v>
      </c>
      <c r="D592" s="30">
        <f t="shared" si="254"/>
        <v>903.16778563745879</v>
      </c>
      <c r="E592" s="30">
        <f t="shared" si="255"/>
        <v>679.99976669901378</v>
      </c>
      <c r="F592" s="31">
        <f t="shared" si="260"/>
        <v>0.18482576108199092</v>
      </c>
      <c r="G592" s="30">
        <f t="shared" si="261"/>
        <v>3298.121135338145</v>
      </c>
      <c r="H592" s="34">
        <f t="shared" si="262"/>
        <v>3298.121135338145</v>
      </c>
      <c r="I592" s="33">
        <f t="shared" si="263"/>
        <v>0</v>
      </c>
      <c r="J592" s="35">
        <f t="shared" si="264"/>
        <v>0</v>
      </c>
      <c r="K592" s="60">
        <f t="shared" si="265"/>
        <v>0.17558447302789137</v>
      </c>
      <c r="L592" s="30">
        <f t="shared" si="266"/>
        <v>3308.229167698345</v>
      </c>
      <c r="M592" s="34">
        <f t="shared" si="267"/>
        <v>3142.8177093134282</v>
      </c>
      <c r="N592" s="33">
        <f t="shared" si="268"/>
        <v>0</v>
      </c>
      <c r="O592" s="35">
        <f t="shared" si="269"/>
        <v>0</v>
      </c>
      <c r="P592" s="31">
        <f t="shared" si="270"/>
        <v>0.18482576108199092</v>
      </c>
      <c r="Q592" s="30">
        <f t="shared" si="271"/>
        <v>3298.121135338145</v>
      </c>
      <c r="R592" s="34">
        <f t="shared" si="272"/>
        <v>3298.121135338145</v>
      </c>
      <c r="S592" s="33">
        <f t="shared" si="273"/>
        <v>0</v>
      </c>
      <c r="T592" s="35">
        <f t="shared" si="274"/>
        <v>0</v>
      </c>
      <c r="U592" s="31">
        <f t="shared" si="275"/>
        <v>0</v>
      </c>
      <c r="V592" s="30" t="e">
        <f t="shared" si="276"/>
        <v>#DIV/0!</v>
      </c>
      <c r="W592" s="34" t="e">
        <f t="shared" si="277"/>
        <v>#DIV/0!</v>
      </c>
      <c r="X592" s="33">
        <f t="shared" si="278"/>
        <v>0</v>
      </c>
      <c r="Y592" s="35">
        <f t="shared" si="279"/>
        <v>0</v>
      </c>
      <c r="Z592" s="30">
        <f t="shared" si="280"/>
        <v>68026.215757308644</v>
      </c>
      <c r="AA592" s="35">
        <f>IF(C592&lt;C$13,0,(IF(VLOOKUP(C$7,profiel!$A$3:$F$297,2,FALSE)&gt;4,VLOOKUP($C$7,profiel!$A$3:$F$297,3,FALSE),IF(B$9="flens loodrecht op gevel",(VLOOKUP(C$7,profiel!$A$3:$F$297,6,FALSE)-2*VLOOKUP(C$7,profiel!$A$3:$F$297,4,FALSE))/2,VLOOKUP(C$7,profiel!$A$3:$F$297,4,FALSE))))/1000*Z592*D$36)</f>
        <v>0</v>
      </c>
      <c r="AB592" s="30">
        <f t="shared" si="283"/>
        <v>68026.215757308644</v>
      </c>
      <c r="AC592" s="35">
        <f t="shared" si="281"/>
        <v>13605.243151461729</v>
      </c>
      <c r="AD592" s="32">
        <f t="shared" si="282"/>
        <v>0.7931302561027973</v>
      </c>
      <c r="AE592" s="32">
        <f t="shared" si="256"/>
        <v>537.77538456288687</v>
      </c>
      <c r="AF592" s="204">
        <f t="shared" si="257"/>
        <v>697.21590277400776</v>
      </c>
    </row>
    <row r="593" spans="1:32" ht="12" customHeight="1" x14ac:dyDescent="0.15">
      <c r="A593" s="199">
        <f t="shared" si="258"/>
        <v>537.77538456288687</v>
      </c>
      <c r="B593" s="38">
        <f t="shared" si="259"/>
        <v>2720</v>
      </c>
      <c r="C593" s="200">
        <f t="shared" ref="C593:C656" si="284">B593/60</f>
        <v>45.333333333333336</v>
      </c>
      <c r="D593" s="36">
        <f t="shared" ref="D593:D656" si="285">20+345*LOG10(8*C593+1)</f>
        <v>903.44270607469446</v>
      </c>
      <c r="E593" s="36">
        <f t="shared" ref="E593:E656" si="286">20+660*(1-0.687*EXP(-0.32*C593)-0.313*EXP(-3.8*C593))</f>
        <v>679.9997728381544</v>
      </c>
      <c r="F593" s="37">
        <f t="shared" si="260"/>
        <v>0.1846407588205437</v>
      </c>
      <c r="G593" s="42">
        <f t="shared" si="261"/>
        <v>3293.7187445707546</v>
      </c>
      <c r="H593" s="43">
        <f t="shared" si="262"/>
        <v>3293.718744570755</v>
      </c>
      <c r="I593" s="42">
        <f t="shared" si="263"/>
        <v>0</v>
      </c>
      <c r="J593" s="44">
        <f t="shared" si="264"/>
        <v>0</v>
      </c>
      <c r="K593" s="216">
        <f t="shared" si="265"/>
        <v>0.17540872087951651</v>
      </c>
      <c r="L593" s="42">
        <f t="shared" si="266"/>
        <v>3303.8034748844225</v>
      </c>
      <c r="M593" s="43">
        <f t="shared" si="267"/>
        <v>3138.6133011402012</v>
      </c>
      <c r="N593" s="42">
        <f t="shared" si="268"/>
        <v>0</v>
      </c>
      <c r="O593" s="44">
        <f t="shared" si="269"/>
        <v>0</v>
      </c>
      <c r="P593" s="37">
        <f t="shared" si="270"/>
        <v>0.1846407588205437</v>
      </c>
      <c r="Q593" s="42">
        <f t="shared" si="271"/>
        <v>3293.7187445707546</v>
      </c>
      <c r="R593" s="43">
        <f t="shared" si="272"/>
        <v>3293.718744570755</v>
      </c>
      <c r="S593" s="42">
        <f t="shared" si="273"/>
        <v>0</v>
      </c>
      <c r="T593" s="44">
        <f t="shared" si="274"/>
        <v>0</v>
      </c>
      <c r="U593" s="37">
        <f t="shared" si="275"/>
        <v>0</v>
      </c>
      <c r="V593" s="42" t="e">
        <f t="shared" si="276"/>
        <v>#DIV/0!</v>
      </c>
      <c r="W593" s="43" t="e">
        <f t="shared" si="277"/>
        <v>#DIV/0!</v>
      </c>
      <c r="X593" s="42">
        <f t="shared" si="278"/>
        <v>0</v>
      </c>
      <c r="Y593" s="44">
        <f t="shared" si="279"/>
        <v>0</v>
      </c>
      <c r="Z593" s="42">
        <f t="shared" si="280"/>
        <v>68017.289778820021</v>
      </c>
      <c r="AA593" s="44">
        <f>IF(C593&lt;C$13,0,(IF(VLOOKUP(C$7,profiel!$A$3:$F$297,2,FALSE)&gt;4,VLOOKUP($C$7,profiel!$A$3:$F$297,3,FALSE),IF(B$9="flens loodrecht op gevel",(VLOOKUP(C$7,profiel!$A$3:$F$297,6,FALSE)-2*VLOOKUP(C$7,profiel!$A$3:$F$297,4,FALSE))/2,VLOOKUP(C$7,profiel!$A$3:$F$297,4,FALSE))))/1000*Z593*D$36)</f>
        <v>0</v>
      </c>
      <c r="AB593" s="42">
        <f t="shared" si="283"/>
        <v>68017.289778820021</v>
      </c>
      <c r="AC593" s="44">
        <f t="shared" si="281"/>
        <v>13603.457955764005</v>
      </c>
      <c r="AD593" s="41">
        <f t="shared" si="282"/>
        <v>0.79183422753316024</v>
      </c>
      <c r="AE593" s="41">
        <f t="shared" ref="AE593:AE656" si="287">AE592+AD593</f>
        <v>538.56721879042004</v>
      </c>
      <c r="AF593" s="201">
        <f t="shared" ref="AF593:AF656" si="288">IF(AE593&lt;600,425+0.773*AE593-0.00169*AE593^2+0.00000222*AE593^3,IF(AE593&lt;735,666+(13002/(738-AE593)),IF(AE593&lt;900,545+(17820/(AE593-731)),650)))</f>
        <v>697.91501809038368</v>
      </c>
    </row>
    <row r="594" spans="1:32" ht="12" customHeight="1" x14ac:dyDescent="0.15">
      <c r="A594" s="202">
        <f t="shared" si="258"/>
        <v>538.56721879042004</v>
      </c>
      <c r="B594" s="54">
        <f t="shared" si="259"/>
        <v>2725</v>
      </c>
      <c r="C594" s="133">
        <f t="shared" si="284"/>
        <v>45.416666666666664</v>
      </c>
      <c r="D594" s="30">
        <f t="shared" si="285"/>
        <v>903.71712299436388</v>
      </c>
      <c r="E594" s="30">
        <f t="shared" si="286"/>
        <v>679.99977881574819</v>
      </c>
      <c r="F594" s="31">
        <f t="shared" si="260"/>
        <v>0.18445580051018681</v>
      </c>
      <c r="G594" s="30">
        <f t="shared" si="261"/>
        <v>3289.3222065832165</v>
      </c>
      <c r="H594" s="34">
        <f t="shared" si="262"/>
        <v>3289.3222065832169</v>
      </c>
      <c r="I594" s="33">
        <f t="shared" si="263"/>
        <v>0</v>
      </c>
      <c r="J594" s="35">
        <f t="shared" si="264"/>
        <v>0</v>
      </c>
      <c r="K594" s="60">
        <f t="shared" si="265"/>
        <v>0.17523301048467746</v>
      </c>
      <c r="L594" s="30">
        <f t="shared" si="266"/>
        <v>3299.3836825343715</v>
      </c>
      <c r="M594" s="34">
        <f t="shared" si="267"/>
        <v>3134.4144984076529</v>
      </c>
      <c r="N594" s="33">
        <f t="shared" si="268"/>
        <v>0</v>
      </c>
      <c r="O594" s="35">
        <f t="shared" si="269"/>
        <v>0</v>
      </c>
      <c r="P594" s="31">
        <f t="shared" si="270"/>
        <v>0.18445580051018681</v>
      </c>
      <c r="Q594" s="30">
        <f t="shared" si="271"/>
        <v>3289.3222065832165</v>
      </c>
      <c r="R594" s="34">
        <f t="shared" si="272"/>
        <v>3289.3222065832169</v>
      </c>
      <c r="S594" s="33">
        <f t="shared" si="273"/>
        <v>0</v>
      </c>
      <c r="T594" s="35">
        <f t="shared" si="274"/>
        <v>0</v>
      </c>
      <c r="U594" s="31">
        <f t="shared" si="275"/>
        <v>0</v>
      </c>
      <c r="V594" s="30" t="e">
        <f t="shared" si="276"/>
        <v>#DIV/0!</v>
      </c>
      <c r="W594" s="34" t="e">
        <f t="shared" si="277"/>
        <v>#DIV/0!</v>
      </c>
      <c r="X594" s="33">
        <f t="shared" si="278"/>
        <v>0</v>
      </c>
      <c r="Y594" s="35">
        <f t="shared" si="279"/>
        <v>0</v>
      </c>
      <c r="Z594" s="30">
        <f t="shared" si="280"/>
        <v>68008.216222121962</v>
      </c>
      <c r="AA594" s="35">
        <f>IF(C594&lt;C$13,0,(IF(VLOOKUP(C$7,profiel!$A$3:$F$297,2,FALSE)&gt;4,VLOOKUP($C$7,profiel!$A$3:$F$297,3,FALSE),IF(B$9="flens loodrecht op gevel",(VLOOKUP(C$7,profiel!$A$3:$F$297,6,FALSE)-2*VLOOKUP(C$7,profiel!$A$3:$F$297,4,FALSE))/2,VLOOKUP(C$7,profiel!$A$3:$F$297,4,FALSE))))/1000*Z594*D$36)</f>
        <v>0</v>
      </c>
      <c r="AB594" s="30">
        <f t="shared" si="283"/>
        <v>68008.216222121962</v>
      </c>
      <c r="AC594" s="35">
        <f t="shared" si="281"/>
        <v>13601.643244424393</v>
      </c>
      <c r="AD594" s="32">
        <f t="shared" si="282"/>
        <v>0.7905389797502349</v>
      </c>
      <c r="AE594" s="32">
        <f t="shared" si="287"/>
        <v>539.35775777017022</v>
      </c>
      <c r="AF594" s="204">
        <f t="shared" si="288"/>
        <v>698.61536265273071</v>
      </c>
    </row>
    <row r="595" spans="1:32" ht="12" customHeight="1" x14ac:dyDescent="0.15">
      <c r="A595" s="199">
        <f t="shared" si="258"/>
        <v>539.35775777017022</v>
      </c>
      <c r="B595" s="38">
        <f t="shared" si="259"/>
        <v>2730</v>
      </c>
      <c r="C595" s="200">
        <f t="shared" si="284"/>
        <v>45.5</v>
      </c>
      <c r="D595" s="36">
        <f t="shared" si="285"/>
        <v>903.99103823748374</v>
      </c>
      <c r="E595" s="36">
        <f t="shared" si="286"/>
        <v>679.999784636046</v>
      </c>
      <c r="F595" s="37">
        <f t="shared" si="260"/>
        <v>0.18427088814812514</v>
      </c>
      <c r="G595" s="42">
        <f t="shared" si="261"/>
        <v>3284.9315361902286</v>
      </c>
      <c r="H595" s="43">
        <f t="shared" si="262"/>
        <v>3284.9315361902291</v>
      </c>
      <c r="I595" s="42">
        <f t="shared" si="263"/>
        <v>0</v>
      </c>
      <c r="J595" s="44">
        <f t="shared" si="264"/>
        <v>0</v>
      </c>
      <c r="K595" s="216">
        <f t="shared" si="265"/>
        <v>0.17505734374071888</v>
      </c>
      <c r="L595" s="42">
        <f t="shared" si="266"/>
        <v>3294.9698055273266</v>
      </c>
      <c r="M595" s="43">
        <f t="shared" si="267"/>
        <v>3130.2213152509603</v>
      </c>
      <c r="N595" s="42">
        <f t="shared" si="268"/>
        <v>0</v>
      </c>
      <c r="O595" s="44">
        <f t="shared" si="269"/>
        <v>0</v>
      </c>
      <c r="P595" s="37">
        <f t="shared" si="270"/>
        <v>0.18427088814812514</v>
      </c>
      <c r="Q595" s="42">
        <f t="shared" si="271"/>
        <v>3284.9315361902286</v>
      </c>
      <c r="R595" s="43">
        <f t="shared" si="272"/>
        <v>3284.9315361902291</v>
      </c>
      <c r="S595" s="42">
        <f t="shared" si="273"/>
        <v>0</v>
      </c>
      <c r="T595" s="44">
        <f t="shared" si="274"/>
        <v>0</v>
      </c>
      <c r="U595" s="37">
        <f t="shared" si="275"/>
        <v>0</v>
      </c>
      <c r="V595" s="42" t="e">
        <f t="shared" si="276"/>
        <v>#DIV/0!</v>
      </c>
      <c r="W595" s="43" t="e">
        <f t="shared" si="277"/>
        <v>#DIV/0!</v>
      </c>
      <c r="X595" s="42">
        <f t="shared" si="278"/>
        <v>0</v>
      </c>
      <c r="Y595" s="44">
        <f t="shared" si="279"/>
        <v>0</v>
      </c>
      <c r="Z595" s="42">
        <f t="shared" si="280"/>
        <v>67998.99585489904</v>
      </c>
      <c r="AA595" s="44">
        <f>IF(C595&lt;C$13,0,(IF(VLOOKUP(C$7,profiel!$A$3:$F$297,2,FALSE)&gt;4,VLOOKUP($C$7,profiel!$A$3:$F$297,3,FALSE),IF(B$9="flens loodrecht op gevel",(VLOOKUP(C$7,profiel!$A$3:$F$297,6,FALSE)-2*VLOOKUP(C$7,profiel!$A$3:$F$297,4,FALSE))/2,VLOOKUP(C$7,profiel!$A$3:$F$297,4,FALSE))))/1000*Z595*D$36)</f>
        <v>0</v>
      </c>
      <c r="AB595" s="42">
        <f t="shared" si="283"/>
        <v>67998.99585489904</v>
      </c>
      <c r="AC595" s="44">
        <f t="shared" si="281"/>
        <v>13599.799170979808</v>
      </c>
      <c r="AD595" s="41">
        <f t="shared" si="282"/>
        <v>0.78924452887742447</v>
      </c>
      <c r="AE595" s="41">
        <f t="shared" si="287"/>
        <v>540.1470022990477</v>
      </c>
      <c r="AF595" s="201">
        <f t="shared" si="288"/>
        <v>699.31693208155968</v>
      </c>
    </row>
    <row r="596" spans="1:32" ht="12" customHeight="1" x14ac:dyDescent="0.15">
      <c r="A596" s="202">
        <f t="shared" si="258"/>
        <v>540.1470022990477</v>
      </c>
      <c r="B596" s="54">
        <f t="shared" si="259"/>
        <v>2735</v>
      </c>
      <c r="C596" s="133">
        <f t="shared" si="284"/>
        <v>45.583333333333336</v>
      </c>
      <c r="D596" s="30">
        <f t="shared" si="285"/>
        <v>904.26445363499181</v>
      </c>
      <c r="E596" s="30">
        <f t="shared" si="286"/>
        <v>679.99979030318707</v>
      </c>
      <c r="F596" s="31">
        <f t="shared" si="260"/>
        <v>0.18408602372426072</v>
      </c>
      <c r="G596" s="30">
        <f t="shared" si="261"/>
        <v>3280.5467479404933</v>
      </c>
      <c r="H596" s="34">
        <f t="shared" si="262"/>
        <v>3280.5467479404933</v>
      </c>
      <c r="I596" s="33">
        <f t="shared" si="263"/>
        <v>0</v>
      </c>
      <c r="J596" s="35">
        <f t="shared" si="264"/>
        <v>0</v>
      </c>
      <c r="K596" s="60">
        <f t="shared" si="265"/>
        <v>0.17488172253804768</v>
      </c>
      <c r="L596" s="30">
        <f t="shared" si="266"/>
        <v>3290.5618584748231</v>
      </c>
      <c r="M596" s="34">
        <f t="shared" si="267"/>
        <v>3126.0337655510821</v>
      </c>
      <c r="N596" s="33">
        <f t="shared" si="268"/>
        <v>0</v>
      </c>
      <c r="O596" s="35">
        <f t="shared" si="269"/>
        <v>0</v>
      </c>
      <c r="P596" s="31">
        <f t="shared" si="270"/>
        <v>0.18408602372426072</v>
      </c>
      <c r="Q596" s="30">
        <f t="shared" si="271"/>
        <v>3280.5467479404933</v>
      </c>
      <c r="R596" s="34">
        <f t="shared" si="272"/>
        <v>3280.5467479404933</v>
      </c>
      <c r="S596" s="33">
        <f t="shared" si="273"/>
        <v>0</v>
      </c>
      <c r="T596" s="35">
        <f t="shared" si="274"/>
        <v>0</v>
      </c>
      <c r="U596" s="31">
        <f t="shared" si="275"/>
        <v>0</v>
      </c>
      <c r="V596" s="30" t="e">
        <f t="shared" si="276"/>
        <v>#DIV/0!</v>
      </c>
      <c r="W596" s="34" t="e">
        <f t="shared" si="277"/>
        <v>#DIV/0!</v>
      </c>
      <c r="X596" s="33">
        <f t="shared" si="278"/>
        <v>0</v>
      </c>
      <c r="Y596" s="35">
        <f t="shared" si="279"/>
        <v>0</v>
      </c>
      <c r="Z596" s="30">
        <f t="shared" si="280"/>
        <v>67989.629442808495</v>
      </c>
      <c r="AA596" s="35">
        <f>IF(C596&lt;C$13,0,(IF(VLOOKUP(C$7,profiel!$A$3:$F$297,2,FALSE)&gt;4,VLOOKUP($C$7,profiel!$A$3:$F$297,3,FALSE),IF(B$9="flens loodrecht op gevel",(VLOOKUP(C$7,profiel!$A$3:$F$297,6,FALSE)-2*VLOOKUP(C$7,profiel!$A$3:$F$297,4,FALSE))/2,VLOOKUP(C$7,profiel!$A$3:$F$297,4,FALSE))))/1000*Z596*D$36)</f>
        <v>0</v>
      </c>
      <c r="AB596" s="30">
        <f t="shared" si="283"/>
        <v>67989.629442808495</v>
      </c>
      <c r="AC596" s="35">
        <f t="shared" si="281"/>
        <v>13597.925888561698</v>
      </c>
      <c r="AD596" s="32">
        <f t="shared" si="282"/>
        <v>0.78795089091735748</v>
      </c>
      <c r="AE596" s="32">
        <f t="shared" si="287"/>
        <v>540.93495318996509</v>
      </c>
      <c r="AF596" s="204">
        <f t="shared" si="288"/>
        <v>700.01972197583359</v>
      </c>
    </row>
    <row r="597" spans="1:32" ht="12" customHeight="1" x14ac:dyDescent="0.15">
      <c r="A597" s="199">
        <f t="shared" si="258"/>
        <v>540.93495318996509</v>
      </c>
      <c r="B597" s="38">
        <f t="shared" si="259"/>
        <v>2740</v>
      </c>
      <c r="C597" s="200">
        <f t="shared" si="284"/>
        <v>45.666666666666664</v>
      </c>
      <c r="D597" s="36">
        <f t="shared" si="285"/>
        <v>904.53737100782064</v>
      </c>
      <c r="E597" s="36">
        <f t="shared" si="286"/>
        <v>679.99979582120159</v>
      </c>
      <c r="F597" s="37">
        <f t="shared" si="260"/>
        <v>0.18390120922105599</v>
      </c>
      <c r="G597" s="42">
        <f t="shared" si="261"/>
        <v>3276.1678561182894</v>
      </c>
      <c r="H597" s="43">
        <f t="shared" si="262"/>
        <v>3276.1678561182898</v>
      </c>
      <c r="I597" s="42">
        <f t="shared" si="263"/>
        <v>0</v>
      </c>
      <c r="J597" s="44">
        <f t="shared" si="264"/>
        <v>0</v>
      </c>
      <c r="K597" s="216">
        <f t="shared" si="265"/>
        <v>0.17470614876000318</v>
      </c>
      <c r="L597" s="42">
        <f t="shared" si="266"/>
        <v>3286.1598557223697</v>
      </c>
      <c r="M597" s="43">
        <f t="shared" si="267"/>
        <v>3121.8518629362511</v>
      </c>
      <c r="N597" s="42">
        <f t="shared" si="268"/>
        <v>0</v>
      </c>
      <c r="O597" s="44">
        <f t="shared" si="269"/>
        <v>0</v>
      </c>
      <c r="P597" s="37">
        <f t="shared" si="270"/>
        <v>0.18390120922105599</v>
      </c>
      <c r="Q597" s="42">
        <f t="shared" si="271"/>
        <v>3276.1678561182894</v>
      </c>
      <c r="R597" s="43">
        <f t="shared" si="272"/>
        <v>3276.1678561182898</v>
      </c>
      <c r="S597" s="42">
        <f t="shared" si="273"/>
        <v>0</v>
      </c>
      <c r="T597" s="44">
        <f t="shared" si="274"/>
        <v>0</v>
      </c>
      <c r="U597" s="37">
        <f t="shared" si="275"/>
        <v>0</v>
      </c>
      <c r="V597" s="42" t="e">
        <f t="shared" si="276"/>
        <v>#DIV/0!</v>
      </c>
      <c r="W597" s="43" t="e">
        <f t="shared" si="277"/>
        <v>#DIV/0!</v>
      </c>
      <c r="X597" s="42">
        <f t="shared" si="278"/>
        <v>0</v>
      </c>
      <c r="Y597" s="44">
        <f t="shared" si="279"/>
        <v>0</v>
      </c>
      <c r="Z597" s="42">
        <f t="shared" si="280"/>
        <v>67980.117749472076</v>
      </c>
      <c r="AA597" s="44">
        <f>IF(C597&lt;C$13,0,(IF(VLOOKUP(C$7,profiel!$A$3:$F$297,2,FALSE)&gt;4,VLOOKUP($C$7,profiel!$A$3:$F$297,3,FALSE),IF(B$9="flens loodrecht op gevel",(VLOOKUP(C$7,profiel!$A$3:$F$297,6,FALSE)-2*VLOOKUP(C$7,profiel!$A$3:$F$297,4,FALSE))/2,VLOOKUP(C$7,profiel!$A$3:$F$297,4,FALSE))))/1000*Z597*D$36)</f>
        <v>0</v>
      </c>
      <c r="AB597" s="42">
        <f t="shared" si="283"/>
        <v>67980.117749472076</v>
      </c>
      <c r="AC597" s="44">
        <f t="shared" si="281"/>
        <v>13596.023549894417</v>
      </c>
      <c r="AD597" s="41">
        <f t="shared" si="282"/>
        <v>0.78665808175167939</v>
      </c>
      <c r="AE597" s="41">
        <f t="shared" si="287"/>
        <v>541.72161127171671</v>
      </c>
      <c r="AF597" s="201">
        <f t="shared" si="288"/>
        <v>700.7237279133908</v>
      </c>
    </row>
    <row r="598" spans="1:32" ht="12" customHeight="1" x14ac:dyDescent="0.15">
      <c r="A598" s="202">
        <f t="shared" si="258"/>
        <v>541.72161127171671</v>
      </c>
      <c r="B598" s="54">
        <f t="shared" si="259"/>
        <v>2745</v>
      </c>
      <c r="C598" s="133">
        <f t="shared" si="284"/>
        <v>45.75</v>
      </c>
      <c r="D598" s="30">
        <f t="shared" si="285"/>
        <v>904.80979216697085</v>
      </c>
      <c r="E598" s="30">
        <f t="shared" si="286"/>
        <v>679.99980119401368</v>
      </c>
      <c r="F598" s="31">
        <f t="shared" si="260"/>
        <v>0.18371644661340017</v>
      </c>
      <c r="G598" s="30">
        <f t="shared" si="261"/>
        <v>3271.7948747454693</v>
      </c>
      <c r="H598" s="34">
        <f t="shared" si="262"/>
        <v>3271.7948747454693</v>
      </c>
      <c r="I598" s="33">
        <f t="shared" si="263"/>
        <v>0</v>
      </c>
      <c r="J598" s="35">
        <f t="shared" si="264"/>
        <v>0</v>
      </c>
      <c r="K598" s="60">
        <f t="shared" si="265"/>
        <v>0.17453062428273017</v>
      </c>
      <c r="L598" s="30">
        <f t="shared" si="266"/>
        <v>3281.7638113514654</v>
      </c>
      <c r="M598" s="34">
        <f t="shared" si="267"/>
        <v>3117.6756207838926</v>
      </c>
      <c r="N598" s="33">
        <f t="shared" si="268"/>
        <v>0</v>
      </c>
      <c r="O598" s="35">
        <f t="shared" si="269"/>
        <v>0</v>
      </c>
      <c r="P598" s="31">
        <f t="shared" si="270"/>
        <v>0.18371644661340017</v>
      </c>
      <c r="Q598" s="30">
        <f t="shared" si="271"/>
        <v>3271.7948747454693</v>
      </c>
      <c r="R598" s="34">
        <f t="shared" si="272"/>
        <v>3271.7948747454693</v>
      </c>
      <c r="S598" s="33">
        <f t="shared" si="273"/>
        <v>0</v>
      </c>
      <c r="T598" s="35">
        <f t="shared" si="274"/>
        <v>0</v>
      </c>
      <c r="U598" s="31">
        <f t="shared" si="275"/>
        <v>0</v>
      </c>
      <c r="V598" s="30" t="e">
        <f t="shared" si="276"/>
        <v>#DIV/0!</v>
      </c>
      <c r="W598" s="34" t="e">
        <f t="shared" si="277"/>
        <v>#DIV/0!</v>
      </c>
      <c r="X598" s="33">
        <f t="shared" si="278"/>
        <v>0</v>
      </c>
      <c r="Y598" s="35">
        <f t="shared" si="279"/>
        <v>0</v>
      </c>
      <c r="Z598" s="30">
        <f t="shared" si="280"/>
        <v>67970.461536467905</v>
      </c>
      <c r="AA598" s="35">
        <f>IF(C598&lt;C$13,0,(IF(VLOOKUP(C$7,profiel!$A$3:$F$297,2,FALSE)&gt;4,VLOOKUP($C$7,profiel!$A$3:$F$297,3,FALSE),IF(B$9="flens loodrecht op gevel",(VLOOKUP(C$7,profiel!$A$3:$F$297,6,FALSE)-2*VLOOKUP(C$7,profiel!$A$3:$F$297,4,FALSE))/2,VLOOKUP(C$7,profiel!$A$3:$F$297,4,FALSE))))/1000*Z598*D$36)</f>
        <v>0</v>
      </c>
      <c r="AB598" s="30">
        <f t="shared" si="283"/>
        <v>67970.461536467905</v>
      </c>
      <c r="AC598" s="35">
        <f t="shared" si="281"/>
        <v>13594.09230729358</v>
      </c>
      <c r="AD598" s="32">
        <f t="shared" si="282"/>
        <v>0.78536611714090498</v>
      </c>
      <c r="AE598" s="32">
        <f t="shared" si="287"/>
        <v>542.50697738885765</v>
      </c>
      <c r="AF598" s="204">
        <f t="shared" si="288"/>
        <v>701.42894545136596</v>
      </c>
    </row>
    <row r="599" spans="1:32" ht="12" customHeight="1" x14ac:dyDescent="0.15">
      <c r="A599" s="199">
        <f t="shared" si="258"/>
        <v>542.50697738885765</v>
      </c>
      <c r="B599" s="38">
        <f t="shared" si="259"/>
        <v>2750</v>
      </c>
      <c r="C599" s="200">
        <f t="shared" si="284"/>
        <v>45.833333333333336</v>
      </c>
      <c r="D599" s="36">
        <f t="shared" si="285"/>
        <v>905.08171891358234</v>
      </c>
      <c r="E599" s="36">
        <f t="shared" si="286"/>
        <v>679.99980642544426</v>
      </c>
      <c r="F599" s="37">
        <f t="shared" si="260"/>
        <v>0.18353173786847823</v>
      </c>
      <c r="G599" s="42">
        <f t="shared" si="261"/>
        <v>3267.4278175844379</v>
      </c>
      <c r="H599" s="43">
        <f t="shared" si="262"/>
        <v>3267.4278175844383</v>
      </c>
      <c r="I599" s="42">
        <f t="shared" si="263"/>
        <v>0</v>
      </c>
      <c r="J599" s="44">
        <f t="shared" si="264"/>
        <v>0</v>
      </c>
      <c r="K599" s="216">
        <f t="shared" si="265"/>
        <v>0.1743551509750543</v>
      </c>
      <c r="L599" s="42">
        <f t="shared" si="266"/>
        <v>3277.373739182563</v>
      </c>
      <c r="M599" s="43">
        <f t="shared" si="267"/>
        <v>3113.5050522234351</v>
      </c>
      <c r="N599" s="42">
        <f t="shared" si="268"/>
        <v>0</v>
      </c>
      <c r="O599" s="44">
        <f t="shared" si="269"/>
        <v>0</v>
      </c>
      <c r="P599" s="37">
        <f t="shared" si="270"/>
        <v>0.18353173786847823</v>
      </c>
      <c r="Q599" s="42">
        <f t="shared" si="271"/>
        <v>3267.4278175844379</v>
      </c>
      <c r="R599" s="43">
        <f t="shared" si="272"/>
        <v>3267.4278175844383</v>
      </c>
      <c r="S599" s="42">
        <f t="shared" si="273"/>
        <v>0</v>
      </c>
      <c r="T599" s="44">
        <f t="shared" si="274"/>
        <v>0</v>
      </c>
      <c r="U599" s="37">
        <f t="shared" si="275"/>
        <v>0</v>
      </c>
      <c r="V599" s="42" t="e">
        <f t="shared" si="276"/>
        <v>#DIV/0!</v>
      </c>
      <c r="W599" s="43" t="e">
        <f t="shared" si="277"/>
        <v>#DIV/0!</v>
      </c>
      <c r="X599" s="42">
        <f t="shared" si="278"/>
        <v>0</v>
      </c>
      <c r="Y599" s="44">
        <f t="shared" si="279"/>
        <v>0</v>
      </c>
      <c r="Z599" s="42">
        <f t="shared" si="280"/>
        <v>67960.661563322326</v>
      </c>
      <c r="AA599" s="44">
        <f>IF(C599&lt;C$13,0,(IF(VLOOKUP(C$7,profiel!$A$3:$F$297,2,FALSE)&gt;4,VLOOKUP($C$7,profiel!$A$3:$F$297,3,FALSE),IF(B$9="flens loodrecht op gevel",(VLOOKUP(C$7,profiel!$A$3:$F$297,6,FALSE)-2*VLOOKUP(C$7,profiel!$A$3:$F$297,4,FALSE))/2,VLOOKUP(C$7,profiel!$A$3:$F$297,4,FALSE))))/1000*Z599*D$36)</f>
        <v>0</v>
      </c>
      <c r="AB599" s="42">
        <f t="shared" si="283"/>
        <v>67960.661563322326</v>
      </c>
      <c r="AC599" s="44">
        <f t="shared" si="281"/>
        <v>13592.132312664464</v>
      </c>
      <c r="AD599" s="41">
        <f t="shared" si="282"/>
        <v>0.78407501272437929</v>
      </c>
      <c r="AE599" s="41">
        <f t="shared" si="287"/>
        <v>543.29105240158208</v>
      </c>
      <c r="AF599" s="201">
        <f t="shared" si="288"/>
        <v>702.13537012660879</v>
      </c>
    </row>
    <row r="600" spans="1:32" ht="12" customHeight="1" x14ac:dyDescent="0.15">
      <c r="A600" s="202">
        <f t="shared" si="258"/>
        <v>543.29105240158208</v>
      </c>
      <c r="B600" s="54">
        <f t="shared" si="259"/>
        <v>2755</v>
      </c>
      <c r="C600" s="133">
        <f t="shared" si="284"/>
        <v>45.916666666666664</v>
      </c>
      <c r="D600" s="30">
        <f t="shared" si="285"/>
        <v>905.3531530390062</v>
      </c>
      <c r="E600" s="30">
        <f t="shared" si="286"/>
        <v>679.99981151921361</v>
      </c>
      <c r="F600" s="31">
        <f t="shared" si="260"/>
        <v>0.18334708494564214</v>
      </c>
      <c r="G600" s="30">
        <f t="shared" si="261"/>
        <v>3263.0666981395084</v>
      </c>
      <c r="H600" s="34">
        <f t="shared" si="262"/>
        <v>3263.0666981395088</v>
      </c>
      <c r="I600" s="33">
        <f t="shared" si="263"/>
        <v>0</v>
      </c>
      <c r="J600" s="35">
        <f t="shared" si="264"/>
        <v>0</v>
      </c>
      <c r="K600" s="60">
        <f t="shared" si="265"/>
        <v>0.17417973069836004</v>
      </c>
      <c r="L600" s="30">
        <f t="shared" si="266"/>
        <v>3272.9896527764449</v>
      </c>
      <c r="M600" s="34">
        <f t="shared" si="267"/>
        <v>3109.3401701376229</v>
      </c>
      <c r="N600" s="33">
        <f t="shared" si="268"/>
        <v>0</v>
      </c>
      <c r="O600" s="35">
        <f t="shared" si="269"/>
        <v>0</v>
      </c>
      <c r="P600" s="31">
        <f t="shared" si="270"/>
        <v>0.18334708494564214</v>
      </c>
      <c r="Q600" s="30">
        <f t="shared" si="271"/>
        <v>3263.0666981395084</v>
      </c>
      <c r="R600" s="34">
        <f t="shared" si="272"/>
        <v>3263.0666981395088</v>
      </c>
      <c r="S600" s="33">
        <f t="shared" si="273"/>
        <v>0</v>
      </c>
      <c r="T600" s="35">
        <f t="shared" si="274"/>
        <v>0</v>
      </c>
      <c r="U600" s="31">
        <f t="shared" si="275"/>
        <v>0</v>
      </c>
      <c r="V600" s="30" t="e">
        <f t="shared" si="276"/>
        <v>#DIV/0!</v>
      </c>
      <c r="W600" s="34" t="e">
        <f t="shared" si="277"/>
        <v>#DIV/0!</v>
      </c>
      <c r="X600" s="33">
        <f t="shared" si="278"/>
        <v>0</v>
      </c>
      <c r="Y600" s="35">
        <f t="shared" si="279"/>
        <v>0</v>
      </c>
      <c r="Z600" s="30">
        <f t="shared" si="280"/>
        <v>67950.718587502255</v>
      </c>
      <c r="AA600" s="35">
        <f>IF(C600&lt;C$13,0,(IF(VLOOKUP(C$7,profiel!$A$3:$F$297,2,FALSE)&gt;4,VLOOKUP($C$7,profiel!$A$3:$F$297,3,FALSE),IF(B$9="flens loodrecht op gevel",(VLOOKUP(C$7,profiel!$A$3:$F$297,6,FALSE)-2*VLOOKUP(C$7,profiel!$A$3:$F$297,4,FALSE))/2,VLOOKUP(C$7,profiel!$A$3:$F$297,4,FALSE))))/1000*Z600*D$36)</f>
        <v>0</v>
      </c>
      <c r="AB600" s="30">
        <f t="shared" si="283"/>
        <v>67950.718587502255</v>
      </c>
      <c r="AC600" s="35">
        <f t="shared" si="281"/>
        <v>13590.14371750045</v>
      </c>
      <c r="AD600" s="32">
        <f t="shared" si="282"/>
        <v>0.78278478402009577</v>
      </c>
      <c r="AE600" s="32">
        <f t="shared" si="287"/>
        <v>544.0738371856022</v>
      </c>
      <c r="AF600" s="204">
        <f t="shared" si="288"/>
        <v>702.84299745609906</v>
      </c>
    </row>
    <row r="601" spans="1:32" ht="12" customHeight="1" x14ac:dyDescent="0.15">
      <c r="A601" s="199">
        <f t="shared" si="258"/>
        <v>544.0738371856022</v>
      </c>
      <c r="B601" s="38">
        <f t="shared" si="259"/>
        <v>2760</v>
      </c>
      <c r="C601" s="200">
        <f t="shared" si="284"/>
        <v>46</v>
      </c>
      <c r="D601" s="36">
        <f t="shared" si="285"/>
        <v>905.62409632487572</v>
      </c>
      <c r="E601" s="36">
        <f t="shared" si="286"/>
        <v>679.99981647894424</v>
      </c>
      <c r="F601" s="37">
        <f t="shared" si="260"/>
        <v>0.18316248979628516</v>
      </c>
      <c r="G601" s="42">
        <f t="shared" si="261"/>
        <v>3258.7115296592519</v>
      </c>
      <c r="H601" s="43">
        <f t="shared" si="262"/>
        <v>3258.7115296592519</v>
      </c>
      <c r="I601" s="42">
        <f t="shared" si="263"/>
        <v>0</v>
      </c>
      <c r="J601" s="44">
        <f t="shared" si="264"/>
        <v>0</v>
      </c>
      <c r="K601" s="216">
        <f t="shared" si="265"/>
        <v>0.1740043653064709</v>
      </c>
      <c r="L601" s="42">
        <f t="shared" si="266"/>
        <v>3268.6115654365722</v>
      </c>
      <c r="M601" s="43">
        <f t="shared" si="267"/>
        <v>3105.1809871647438</v>
      </c>
      <c r="N601" s="42">
        <f t="shared" si="268"/>
        <v>0</v>
      </c>
      <c r="O601" s="44">
        <f t="shared" si="269"/>
        <v>0</v>
      </c>
      <c r="P601" s="37">
        <f t="shared" si="270"/>
        <v>0.18316248979628516</v>
      </c>
      <c r="Q601" s="42">
        <f t="shared" si="271"/>
        <v>3258.7115296592519</v>
      </c>
      <c r="R601" s="43">
        <f t="shared" si="272"/>
        <v>3258.7115296592519</v>
      </c>
      <c r="S601" s="42">
        <f t="shared" si="273"/>
        <v>0</v>
      </c>
      <c r="T601" s="44">
        <f t="shared" si="274"/>
        <v>0</v>
      </c>
      <c r="U601" s="37">
        <f t="shared" si="275"/>
        <v>0</v>
      </c>
      <c r="V601" s="42" t="e">
        <f t="shared" si="276"/>
        <v>#DIV/0!</v>
      </c>
      <c r="W601" s="43" t="e">
        <f t="shared" si="277"/>
        <v>#DIV/0!</v>
      </c>
      <c r="X601" s="42">
        <f t="shared" si="278"/>
        <v>0</v>
      </c>
      <c r="Y601" s="44">
        <f t="shared" si="279"/>
        <v>0</v>
      </c>
      <c r="Z601" s="42">
        <f t="shared" si="280"/>
        <v>67940.633364407346</v>
      </c>
      <c r="AA601" s="44">
        <f>IF(C601&lt;C$13,0,(IF(VLOOKUP(C$7,profiel!$A$3:$F$297,2,FALSE)&gt;4,VLOOKUP($C$7,profiel!$A$3:$F$297,3,FALSE),IF(B$9="flens loodrecht op gevel",(VLOOKUP(C$7,profiel!$A$3:$F$297,6,FALSE)-2*VLOOKUP(C$7,profiel!$A$3:$F$297,4,FALSE))/2,VLOOKUP(C$7,profiel!$A$3:$F$297,4,FALSE))))/1000*Z601*D$36)</f>
        <v>0</v>
      </c>
      <c r="AB601" s="42">
        <f t="shared" si="283"/>
        <v>67940.633364407346</v>
      </c>
      <c r="AC601" s="44">
        <f t="shared" si="281"/>
        <v>13588.12667288147</v>
      </c>
      <c r="AD601" s="41">
        <f t="shared" si="282"/>
        <v>0.78149544642462554</v>
      </c>
      <c r="AE601" s="41">
        <f t="shared" si="287"/>
        <v>544.85533263202683</v>
      </c>
      <c r="AF601" s="201">
        <f t="shared" si="288"/>
        <v>703.55182293736073</v>
      </c>
    </row>
    <row r="602" spans="1:32" ht="12" customHeight="1" x14ac:dyDescent="0.15">
      <c r="A602" s="202">
        <f t="shared" si="258"/>
        <v>544.85533263202683</v>
      </c>
      <c r="B602" s="54">
        <f t="shared" si="259"/>
        <v>2765</v>
      </c>
      <c r="C602" s="133">
        <f t="shared" si="284"/>
        <v>46.083333333333336</v>
      </c>
      <c r="D602" s="30">
        <f t="shared" si="285"/>
        <v>905.89455054317671</v>
      </c>
      <c r="E602" s="30">
        <f t="shared" si="286"/>
        <v>679.99982130816329</v>
      </c>
      <c r="F602" s="31">
        <f t="shared" si="260"/>
        <v>0.1829779543637183</v>
      </c>
      <c r="G602" s="30">
        <f t="shared" si="261"/>
        <v>3254.3623251385816</v>
      </c>
      <c r="H602" s="34">
        <f t="shared" si="262"/>
        <v>3254.3623251385816</v>
      </c>
      <c r="I602" s="33">
        <f t="shared" si="263"/>
        <v>0</v>
      </c>
      <c r="J602" s="35">
        <f t="shared" si="264"/>
        <v>0</v>
      </c>
      <c r="K602" s="60">
        <f t="shared" si="265"/>
        <v>0.17382905664553241</v>
      </c>
      <c r="L602" s="30">
        <f t="shared" si="266"/>
        <v>3264.2394902111782</v>
      </c>
      <c r="M602" s="34">
        <f t="shared" si="267"/>
        <v>3101.027515700619</v>
      </c>
      <c r="N602" s="33">
        <f t="shared" si="268"/>
        <v>0</v>
      </c>
      <c r="O602" s="35">
        <f t="shared" si="269"/>
        <v>0</v>
      </c>
      <c r="P602" s="31">
        <f t="shared" si="270"/>
        <v>0.1829779543637183</v>
      </c>
      <c r="Q602" s="30">
        <f t="shared" si="271"/>
        <v>3254.3623251385816</v>
      </c>
      <c r="R602" s="34">
        <f t="shared" si="272"/>
        <v>3254.3623251385816</v>
      </c>
      <c r="S602" s="33">
        <f t="shared" si="273"/>
        <v>0</v>
      </c>
      <c r="T602" s="35">
        <f t="shared" si="274"/>
        <v>0</v>
      </c>
      <c r="U602" s="31">
        <f t="shared" si="275"/>
        <v>0</v>
      </c>
      <c r="V602" s="30" t="e">
        <f t="shared" si="276"/>
        <v>#DIV/0!</v>
      </c>
      <c r="W602" s="34" t="e">
        <f t="shared" si="277"/>
        <v>#DIV/0!</v>
      </c>
      <c r="X602" s="33">
        <f t="shared" si="278"/>
        <v>0</v>
      </c>
      <c r="Y602" s="35">
        <f t="shared" si="279"/>
        <v>0</v>
      </c>
      <c r="Z602" s="30">
        <f t="shared" si="280"/>
        <v>67930.406647362513</v>
      </c>
      <c r="AA602" s="35">
        <f>IF(C602&lt;C$13,0,(IF(VLOOKUP(C$7,profiel!$A$3:$F$297,2,FALSE)&gt;4,VLOOKUP($C$7,profiel!$A$3:$F$297,3,FALSE),IF(B$9="flens loodrecht op gevel",(VLOOKUP(C$7,profiel!$A$3:$F$297,6,FALSE)-2*VLOOKUP(C$7,profiel!$A$3:$F$297,4,FALSE))/2,VLOOKUP(C$7,profiel!$A$3:$F$297,4,FALSE))))/1000*Z602*D$36)</f>
        <v>0</v>
      </c>
      <c r="AB602" s="30">
        <f t="shared" si="283"/>
        <v>67930.406647362513</v>
      </c>
      <c r="AC602" s="35">
        <f t="shared" si="281"/>
        <v>13586.081329472501</v>
      </c>
      <c r="AD602" s="32">
        <f t="shared" si="282"/>
        <v>0.78020701521303504</v>
      </c>
      <c r="AE602" s="32">
        <f t="shared" si="287"/>
        <v>545.63553964723985</v>
      </c>
      <c r="AF602" s="204">
        <f t="shared" si="288"/>
        <v>704.26184204887181</v>
      </c>
    </row>
    <row r="603" spans="1:32" ht="12" customHeight="1" x14ac:dyDescent="0.15">
      <c r="A603" s="199">
        <f t="shared" si="258"/>
        <v>545.63553964723985</v>
      </c>
      <c r="B603" s="38">
        <f t="shared" si="259"/>
        <v>2770</v>
      </c>
      <c r="C603" s="200">
        <f t="shared" si="284"/>
        <v>46.166666666666664</v>
      </c>
      <c r="D603" s="36">
        <f t="shared" si="285"/>
        <v>906.16451745631571</v>
      </c>
      <c r="E603" s="36">
        <f t="shared" si="286"/>
        <v>679.99982601030501</v>
      </c>
      <c r="F603" s="37">
        <f t="shared" si="260"/>
        <v>0.18279348058304962</v>
      </c>
      <c r="G603" s="42">
        <f t="shared" si="261"/>
        <v>3250.01909732169</v>
      </c>
      <c r="H603" s="43">
        <f t="shared" si="262"/>
        <v>3250.01909732169</v>
      </c>
      <c r="I603" s="42">
        <f t="shared" si="263"/>
        <v>0</v>
      </c>
      <c r="J603" s="44">
        <f t="shared" si="264"/>
        <v>0</v>
      </c>
      <c r="K603" s="216">
        <f t="shared" si="265"/>
        <v>0.17365380655389714</v>
      </c>
      <c r="L603" s="42">
        <f t="shared" si="266"/>
        <v>3259.8734398962119</v>
      </c>
      <c r="M603" s="43">
        <f t="shared" si="267"/>
        <v>3096.879767901401</v>
      </c>
      <c r="N603" s="42">
        <f t="shared" si="268"/>
        <v>0</v>
      </c>
      <c r="O603" s="44">
        <f t="shared" si="269"/>
        <v>0</v>
      </c>
      <c r="P603" s="37">
        <f t="shared" si="270"/>
        <v>0.18279348058304962</v>
      </c>
      <c r="Q603" s="42">
        <f t="shared" si="271"/>
        <v>3250.01909732169</v>
      </c>
      <c r="R603" s="43">
        <f t="shared" si="272"/>
        <v>3250.01909732169</v>
      </c>
      <c r="S603" s="42">
        <f t="shared" si="273"/>
        <v>0</v>
      </c>
      <c r="T603" s="44">
        <f t="shared" si="274"/>
        <v>0</v>
      </c>
      <c r="U603" s="37">
        <f t="shared" si="275"/>
        <v>0</v>
      </c>
      <c r="V603" s="42" t="e">
        <f t="shared" si="276"/>
        <v>#DIV/0!</v>
      </c>
      <c r="W603" s="43" t="e">
        <f t="shared" si="277"/>
        <v>#DIV/0!</v>
      </c>
      <c r="X603" s="42">
        <f t="shared" si="278"/>
        <v>0</v>
      </c>
      <c r="Y603" s="44">
        <f t="shared" si="279"/>
        <v>0</v>
      </c>
      <c r="Z603" s="42">
        <f t="shared" si="280"/>
        <v>67920.039187609946</v>
      </c>
      <c r="AA603" s="44">
        <f>IF(C603&lt;C$13,0,(IF(VLOOKUP(C$7,profiel!$A$3:$F$297,2,FALSE)&gt;4,VLOOKUP($C$7,profiel!$A$3:$F$297,3,FALSE),IF(B$9="flens loodrecht op gevel",(VLOOKUP(C$7,profiel!$A$3:$F$297,6,FALSE)-2*VLOOKUP(C$7,profiel!$A$3:$F$297,4,FALSE))/2,VLOOKUP(C$7,profiel!$A$3:$F$297,4,FALSE))))/1000*Z603*D$36)</f>
        <v>0</v>
      </c>
      <c r="AB603" s="42">
        <f t="shared" si="283"/>
        <v>67920.039187609946</v>
      </c>
      <c r="AC603" s="44">
        <f t="shared" si="281"/>
        <v>13584.007837521987</v>
      </c>
      <c r="AD603" s="41">
        <f t="shared" si="282"/>
        <v>0.77891950553890055</v>
      </c>
      <c r="AE603" s="41">
        <f t="shared" si="287"/>
        <v>546.4144591527787</v>
      </c>
      <c r="AF603" s="201">
        <f t="shared" si="288"/>
        <v>704.97305025047217</v>
      </c>
    </row>
    <row r="604" spans="1:32" ht="12" customHeight="1" x14ac:dyDescent="0.15">
      <c r="A604" s="202">
        <f t="shared" si="258"/>
        <v>546.4144591527787</v>
      </c>
      <c r="B604" s="54">
        <f t="shared" si="259"/>
        <v>2775</v>
      </c>
      <c r="C604" s="133">
        <f t="shared" si="284"/>
        <v>46.25</v>
      </c>
      <c r="D604" s="30">
        <f t="shared" si="285"/>
        <v>906.43399881719085</v>
      </c>
      <c r="E604" s="30">
        <f t="shared" si="286"/>
        <v>679.99983058871351</v>
      </c>
      <c r="F604" s="31">
        <f t="shared" si="260"/>
        <v>0.18260907038106597</v>
      </c>
      <c r="G604" s="30">
        <f t="shared" si="261"/>
        <v>3245.6818587023972</v>
      </c>
      <c r="H604" s="34">
        <f t="shared" si="262"/>
        <v>3245.6818587023972</v>
      </c>
      <c r="I604" s="33">
        <f t="shared" si="263"/>
        <v>0</v>
      </c>
      <c r="J604" s="35">
        <f t="shared" si="264"/>
        <v>0</v>
      </c>
      <c r="K604" s="60">
        <f t="shared" si="265"/>
        <v>0.17347861686201266</v>
      </c>
      <c r="L604" s="30">
        <f t="shared" si="266"/>
        <v>3255.5134270356871</v>
      </c>
      <c r="M604" s="34">
        <f t="shared" si="267"/>
        <v>3092.7377556839024</v>
      </c>
      <c r="N604" s="33">
        <f t="shared" si="268"/>
        <v>0</v>
      </c>
      <c r="O604" s="35">
        <f t="shared" si="269"/>
        <v>0</v>
      </c>
      <c r="P604" s="31">
        <f t="shared" si="270"/>
        <v>0.18260907038106597</v>
      </c>
      <c r="Q604" s="30">
        <f t="shared" si="271"/>
        <v>3245.6818587023972</v>
      </c>
      <c r="R604" s="34">
        <f t="shared" si="272"/>
        <v>3245.6818587023972</v>
      </c>
      <c r="S604" s="33">
        <f t="shared" si="273"/>
        <v>0</v>
      </c>
      <c r="T604" s="35">
        <f t="shared" si="274"/>
        <v>0</v>
      </c>
      <c r="U604" s="31">
        <f t="shared" si="275"/>
        <v>0</v>
      </c>
      <c r="V604" s="30" t="e">
        <f t="shared" si="276"/>
        <v>#DIV/0!</v>
      </c>
      <c r="W604" s="34" t="e">
        <f t="shared" si="277"/>
        <v>#DIV/0!</v>
      </c>
      <c r="X604" s="33">
        <f t="shared" si="278"/>
        <v>0</v>
      </c>
      <c r="Y604" s="35">
        <f t="shared" si="279"/>
        <v>0</v>
      </c>
      <c r="Z604" s="30">
        <f t="shared" si="280"/>
        <v>67909.531734302291</v>
      </c>
      <c r="AA604" s="35">
        <f>IF(C604&lt;C$13,0,(IF(VLOOKUP(C$7,profiel!$A$3:$F$297,2,FALSE)&gt;4,VLOOKUP($C$7,profiel!$A$3:$F$297,3,FALSE),IF(B$9="flens loodrecht op gevel",(VLOOKUP(C$7,profiel!$A$3:$F$297,6,FALSE)-2*VLOOKUP(C$7,profiel!$A$3:$F$297,4,FALSE))/2,VLOOKUP(C$7,profiel!$A$3:$F$297,4,FALSE))))/1000*Z604*D$36)</f>
        <v>0</v>
      </c>
      <c r="AB604" s="30">
        <f t="shared" si="283"/>
        <v>67909.531734302291</v>
      </c>
      <c r="AC604" s="35">
        <f t="shared" si="281"/>
        <v>13581.906346860458</v>
      </c>
      <c r="AD604" s="32">
        <f t="shared" si="282"/>
        <v>0.77763293243408449</v>
      </c>
      <c r="AE604" s="32">
        <f t="shared" si="287"/>
        <v>547.19209208521283</v>
      </c>
      <c r="AF604" s="204">
        <f t="shared" si="288"/>
        <v>705.68544298376924</v>
      </c>
    </row>
    <row r="605" spans="1:32" ht="12" customHeight="1" x14ac:dyDescent="0.15">
      <c r="A605" s="199">
        <f t="shared" si="258"/>
        <v>547.19209208521283</v>
      </c>
      <c r="B605" s="38">
        <f t="shared" si="259"/>
        <v>2780</v>
      </c>
      <c r="C605" s="200">
        <f t="shared" si="284"/>
        <v>46.333333333333336</v>
      </c>
      <c r="D605" s="36">
        <f t="shared" si="285"/>
        <v>906.70299636925847</v>
      </c>
      <c r="E605" s="36">
        <f t="shared" si="286"/>
        <v>679.99983504664453</v>
      </c>
      <c r="F605" s="37">
        <f t="shared" si="260"/>
        <v>0.18242472567611703</v>
      </c>
      <c r="G605" s="42">
        <f t="shared" si="261"/>
        <v>3241.35062152819</v>
      </c>
      <c r="H605" s="43">
        <f t="shared" si="262"/>
        <v>3241.3506215281905</v>
      </c>
      <c r="I605" s="42">
        <f t="shared" si="263"/>
        <v>0</v>
      </c>
      <c r="J605" s="44">
        <f t="shared" si="264"/>
        <v>0</v>
      </c>
      <c r="K605" s="216">
        <f t="shared" si="265"/>
        <v>0.17330348939231116</v>
      </c>
      <c r="L605" s="42">
        <f t="shared" si="266"/>
        <v>3251.1594639257319</v>
      </c>
      <c r="M605" s="43">
        <f t="shared" si="267"/>
        <v>3088.6014907294452</v>
      </c>
      <c r="N605" s="42">
        <f t="shared" si="268"/>
        <v>0</v>
      </c>
      <c r="O605" s="44">
        <f t="shared" si="269"/>
        <v>0</v>
      </c>
      <c r="P605" s="37">
        <f t="shared" si="270"/>
        <v>0.18242472567611703</v>
      </c>
      <c r="Q605" s="42">
        <f t="shared" si="271"/>
        <v>3241.35062152819</v>
      </c>
      <c r="R605" s="43">
        <f t="shared" si="272"/>
        <v>3241.3506215281905</v>
      </c>
      <c r="S605" s="42">
        <f t="shared" si="273"/>
        <v>0</v>
      </c>
      <c r="T605" s="44">
        <f t="shared" si="274"/>
        <v>0</v>
      </c>
      <c r="U605" s="37">
        <f t="shared" si="275"/>
        <v>0</v>
      </c>
      <c r="V605" s="42" t="e">
        <f t="shared" si="276"/>
        <v>#DIV/0!</v>
      </c>
      <c r="W605" s="43" t="e">
        <f t="shared" si="277"/>
        <v>#DIV/0!</v>
      </c>
      <c r="X605" s="42">
        <f t="shared" si="278"/>
        <v>0</v>
      </c>
      <c r="Y605" s="44">
        <f t="shared" si="279"/>
        <v>0</v>
      </c>
      <c r="Z605" s="42">
        <f t="shared" si="280"/>
        <v>67898.885034494888</v>
      </c>
      <c r="AA605" s="44">
        <f>IF(C605&lt;C$13,0,(IF(VLOOKUP(C$7,profiel!$A$3:$F$297,2,FALSE)&gt;4,VLOOKUP($C$7,profiel!$A$3:$F$297,3,FALSE),IF(B$9="flens loodrecht op gevel",(VLOOKUP(C$7,profiel!$A$3:$F$297,6,FALSE)-2*VLOOKUP(C$7,profiel!$A$3:$F$297,4,FALSE))/2,VLOOKUP(C$7,profiel!$A$3:$F$297,4,FALSE))))/1000*Z605*D$36)</f>
        <v>0</v>
      </c>
      <c r="AB605" s="42">
        <f t="shared" si="283"/>
        <v>67898.885034494888</v>
      </c>
      <c r="AC605" s="44">
        <f t="shared" si="281"/>
        <v>13579.777006898978</v>
      </c>
      <c r="AD605" s="41">
        <f t="shared" si="282"/>
        <v>0.77634731080888519</v>
      </c>
      <c r="AE605" s="41">
        <f t="shared" si="287"/>
        <v>547.96843939602172</v>
      </c>
      <c r="AF605" s="201">
        <f t="shared" si="288"/>
        <v>706.39901567253969</v>
      </c>
    </row>
    <row r="606" spans="1:32" ht="12" customHeight="1" x14ac:dyDescent="0.15">
      <c r="A606" s="202">
        <f t="shared" si="258"/>
        <v>547.96843939602172</v>
      </c>
      <c r="B606" s="54">
        <f t="shared" si="259"/>
        <v>2785</v>
      </c>
      <c r="C606" s="133">
        <f t="shared" si="284"/>
        <v>46.416666666666664</v>
      </c>
      <c r="D606" s="30">
        <f t="shared" si="285"/>
        <v>906.97151184660163</v>
      </c>
      <c r="E606" s="30">
        <f t="shared" si="286"/>
        <v>679.99983938726848</v>
      </c>
      <c r="F606" s="31">
        <f t="shared" si="260"/>
        <v>0.18224044837800246</v>
      </c>
      <c r="G606" s="30">
        <f t="shared" si="261"/>
        <v>3237.0253978009064</v>
      </c>
      <c r="H606" s="34">
        <f t="shared" si="262"/>
        <v>3237.0253978009068</v>
      </c>
      <c r="I606" s="33">
        <f t="shared" si="263"/>
        <v>0</v>
      </c>
      <c r="J606" s="35">
        <f t="shared" si="264"/>
        <v>0</v>
      </c>
      <c r="K606" s="60">
        <f t="shared" si="265"/>
        <v>0.17312842595910233</v>
      </c>
      <c r="L606" s="30">
        <f t="shared" si="266"/>
        <v>3246.8115626152821</v>
      </c>
      <c r="M606" s="34">
        <f t="shared" si="267"/>
        <v>3084.4709844845183</v>
      </c>
      <c r="N606" s="33">
        <f t="shared" si="268"/>
        <v>0</v>
      </c>
      <c r="O606" s="35">
        <f t="shared" si="269"/>
        <v>0</v>
      </c>
      <c r="P606" s="31">
        <f t="shared" si="270"/>
        <v>0.18224044837800246</v>
      </c>
      <c r="Q606" s="30">
        <f t="shared" si="271"/>
        <v>3237.0253978009064</v>
      </c>
      <c r="R606" s="34">
        <f t="shared" si="272"/>
        <v>3237.0253978009068</v>
      </c>
      <c r="S606" s="33">
        <f t="shared" si="273"/>
        <v>0</v>
      </c>
      <c r="T606" s="35">
        <f t="shared" si="274"/>
        <v>0</v>
      </c>
      <c r="U606" s="31">
        <f t="shared" si="275"/>
        <v>0</v>
      </c>
      <c r="V606" s="30" t="e">
        <f t="shared" si="276"/>
        <v>#DIV/0!</v>
      </c>
      <c r="W606" s="34" t="e">
        <f t="shared" si="277"/>
        <v>#DIV/0!</v>
      </c>
      <c r="X606" s="33">
        <f t="shared" si="278"/>
        <v>0</v>
      </c>
      <c r="Y606" s="35">
        <f t="shared" si="279"/>
        <v>0</v>
      </c>
      <c r="Z606" s="30">
        <f t="shared" si="280"/>
        <v>67888.099833139058</v>
      </c>
      <c r="AA606" s="35">
        <f>IF(C606&lt;C$13,0,(IF(VLOOKUP(C$7,profiel!$A$3:$F$297,2,FALSE)&gt;4,VLOOKUP($C$7,profiel!$A$3:$F$297,3,FALSE),IF(B$9="flens loodrecht op gevel",(VLOOKUP(C$7,profiel!$A$3:$F$297,6,FALSE)-2*VLOOKUP(C$7,profiel!$A$3:$F$297,4,FALSE))/2,VLOOKUP(C$7,profiel!$A$3:$F$297,4,FALSE))))/1000*Z606*D$36)</f>
        <v>0</v>
      </c>
      <c r="AB606" s="30">
        <f t="shared" si="283"/>
        <v>67888.099833139058</v>
      </c>
      <c r="AC606" s="35">
        <f t="shared" si="281"/>
        <v>13577.61996662781</v>
      </c>
      <c r="AD606" s="32">
        <f t="shared" si="282"/>
        <v>0.77506265545187625</v>
      </c>
      <c r="AE606" s="32">
        <f t="shared" si="287"/>
        <v>548.74350205147357</v>
      </c>
      <c r="AF606" s="204">
        <f t="shared" si="288"/>
        <v>707.11376372312975</v>
      </c>
    </row>
    <row r="607" spans="1:32" ht="12" customHeight="1" x14ac:dyDescent="0.15">
      <c r="A607" s="199">
        <f t="shared" si="258"/>
        <v>548.74350205147357</v>
      </c>
      <c r="B607" s="38">
        <f t="shared" si="259"/>
        <v>2790</v>
      </c>
      <c r="C607" s="200">
        <f t="shared" si="284"/>
        <v>46.5</v>
      </c>
      <c r="D607" s="36">
        <f t="shared" si="285"/>
        <v>907.23954697399734</v>
      </c>
      <c r="E607" s="36">
        <f t="shared" si="286"/>
        <v>679.99984361367217</v>
      </c>
      <c r="F607" s="37">
        <f t="shared" si="260"/>
        <v>0.18205624038786095</v>
      </c>
      <c r="G607" s="42">
        <f t="shared" si="261"/>
        <v>3232.7061992792246</v>
      </c>
      <c r="H607" s="43">
        <f t="shared" si="262"/>
        <v>3232.7061992792251</v>
      </c>
      <c r="I607" s="42">
        <f t="shared" si="263"/>
        <v>0</v>
      </c>
      <c r="J607" s="44">
        <f t="shared" si="264"/>
        <v>0</v>
      </c>
      <c r="K607" s="216">
        <f t="shared" si="265"/>
        <v>0.17295342836846792</v>
      </c>
      <c r="L607" s="42">
        <f t="shared" si="266"/>
        <v>3242.4697349085714</v>
      </c>
      <c r="M607" s="43">
        <f t="shared" si="267"/>
        <v>3080.3462481631432</v>
      </c>
      <c r="N607" s="42">
        <f t="shared" si="268"/>
        <v>0</v>
      </c>
      <c r="O607" s="44">
        <f t="shared" si="269"/>
        <v>0</v>
      </c>
      <c r="P607" s="37">
        <f t="shared" si="270"/>
        <v>0.18205624038786095</v>
      </c>
      <c r="Q607" s="42">
        <f t="shared" si="271"/>
        <v>3232.7061992792246</v>
      </c>
      <c r="R607" s="43">
        <f t="shared" si="272"/>
        <v>3232.7061992792251</v>
      </c>
      <c r="S607" s="42">
        <f t="shared" si="273"/>
        <v>0</v>
      </c>
      <c r="T607" s="44">
        <f t="shared" si="274"/>
        <v>0</v>
      </c>
      <c r="U607" s="37">
        <f t="shared" si="275"/>
        <v>0</v>
      </c>
      <c r="V607" s="42" t="e">
        <f t="shared" si="276"/>
        <v>#DIV/0!</v>
      </c>
      <c r="W607" s="43" t="e">
        <f t="shared" si="277"/>
        <v>#DIV/0!</v>
      </c>
      <c r="X607" s="42">
        <f t="shared" si="278"/>
        <v>0</v>
      </c>
      <c r="Y607" s="44">
        <f t="shared" si="279"/>
        <v>0</v>
      </c>
      <c r="Z607" s="42">
        <f t="shared" si="280"/>
        <v>67877.176873074917</v>
      </c>
      <c r="AA607" s="44">
        <f>IF(C607&lt;C$13,0,(IF(VLOOKUP(C$7,profiel!$A$3:$F$297,2,FALSE)&gt;4,VLOOKUP($C$7,profiel!$A$3:$F$297,3,FALSE),IF(B$9="flens loodrecht op gevel",(VLOOKUP(C$7,profiel!$A$3:$F$297,6,FALSE)-2*VLOOKUP(C$7,profiel!$A$3:$F$297,4,FALSE))/2,VLOOKUP(C$7,profiel!$A$3:$F$297,4,FALSE))))/1000*Z607*D$36)</f>
        <v>0</v>
      </c>
      <c r="AB607" s="42">
        <f t="shared" si="283"/>
        <v>67877.176873074917</v>
      </c>
      <c r="AC607" s="44">
        <f t="shared" si="281"/>
        <v>13575.435374614983</v>
      </c>
      <c r="AD607" s="41">
        <f t="shared" si="282"/>
        <v>0.77377898102993103</v>
      </c>
      <c r="AE607" s="41">
        <f t="shared" si="287"/>
        <v>549.51728103250355</v>
      </c>
      <c r="AF607" s="201">
        <f t="shared" si="288"/>
        <v>707.82968252485216</v>
      </c>
    </row>
    <row r="608" spans="1:32" ht="12" customHeight="1" x14ac:dyDescent="0.15">
      <c r="A608" s="202">
        <f t="shared" si="258"/>
        <v>549.51728103250355</v>
      </c>
      <c r="B608" s="54">
        <f t="shared" si="259"/>
        <v>2795</v>
      </c>
      <c r="C608" s="133">
        <f t="shared" si="284"/>
        <v>46.583333333333336</v>
      </c>
      <c r="D608" s="30">
        <f t="shared" si="285"/>
        <v>907.50710346698224</v>
      </c>
      <c r="E608" s="30">
        <f t="shared" si="286"/>
        <v>679.99984772886114</v>
      </c>
      <c r="F608" s="31">
        <f t="shared" si="260"/>
        <v>0.18187210359806197</v>
      </c>
      <c r="G608" s="30">
        <f t="shared" si="261"/>
        <v>3228.3930374811912</v>
      </c>
      <c r="H608" s="34">
        <f t="shared" si="262"/>
        <v>3228.3930374811916</v>
      </c>
      <c r="I608" s="33">
        <f t="shared" si="263"/>
        <v>0</v>
      </c>
      <c r="J608" s="35">
        <f t="shared" si="264"/>
        <v>0</v>
      </c>
      <c r="K608" s="60">
        <f t="shared" si="265"/>
        <v>0.17277849841815887</v>
      </c>
      <c r="L608" s="30">
        <f t="shared" si="266"/>
        <v>3238.133992367666</v>
      </c>
      <c r="M608" s="34">
        <f t="shared" si="267"/>
        <v>3076.2272927492822</v>
      </c>
      <c r="N608" s="33">
        <f t="shared" si="268"/>
        <v>0</v>
      </c>
      <c r="O608" s="35">
        <f t="shared" si="269"/>
        <v>0</v>
      </c>
      <c r="P608" s="31">
        <f t="shared" si="270"/>
        <v>0.18187210359806197</v>
      </c>
      <c r="Q608" s="30">
        <f t="shared" si="271"/>
        <v>3228.3930374811912</v>
      </c>
      <c r="R608" s="34">
        <f t="shared" si="272"/>
        <v>3228.3930374811916</v>
      </c>
      <c r="S608" s="33">
        <f t="shared" si="273"/>
        <v>0</v>
      </c>
      <c r="T608" s="35">
        <f t="shared" si="274"/>
        <v>0</v>
      </c>
      <c r="U608" s="31">
        <f t="shared" si="275"/>
        <v>0</v>
      </c>
      <c r="V608" s="30" t="e">
        <f t="shared" si="276"/>
        <v>#DIV/0!</v>
      </c>
      <c r="W608" s="34" t="e">
        <f t="shared" si="277"/>
        <v>#DIV/0!</v>
      </c>
      <c r="X608" s="33">
        <f t="shared" si="278"/>
        <v>0</v>
      </c>
      <c r="Y608" s="35">
        <f t="shared" si="279"/>
        <v>0</v>
      </c>
      <c r="Z608" s="30">
        <f t="shared" si="280"/>
        <v>67866.116895024301</v>
      </c>
      <c r="AA608" s="35">
        <f>IF(C608&lt;C$13,0,(IF(VLOOKUP(C$7,profiel!$A$3:$F$297,2,FALSE)&gt;4,VLOOKUP($C$7,profiel!$A$3:$F$297,3,FALSE),IF(B$9="flens loodrecht op gevel",(VLOOKUP(C$7,profiel!$A$3:$F$297,6,FALSE)-2*VLOOKUP(C$7,profiel!$A$3:$F$297,4,FALSE))/2,VLOOKUP(C$7,profiel!$A$3:$F$297,4,FALSE))))/1000*Z608*D$36)</f>
        <v>0</v>
      </c>
      <c r="AB608" s="30">
        <f t="shared" si="283"/>
        <v>67866.116895024301</v>
      </c>
      <c r="AC608" s="35">
        <f t="shared" si="281"/>
        <v>13573.223379004859</v>
      </c>
      <c r="AD608" s="32">
        <f t="shared" si="282"/>
        <v>0.77249630208826725</v>
      </c>
      <c r="AE608" s="32">
        <f t="shared" si="287"/>
        <v>550.2897773345918</v>
      </c>
      <c r="AF608" s="204">
        <f t="shared" si="288"/>
        <v>708.54676745038057</v>
      </c>
    </row>
    <row r="609" spans="1:32" ht="12" customHeight="1" x14ac:dyDescent="0.15">
      <c r="A609" s="199">
        <f t="shared" si="258"/>
        <v>550.2897773345918</v>
      </c>
      <c r="B609" s="38">
        <f t="shared" si="259"/>
        <v>2800</v>
      </c>
      <c r="C609" s="200">
        <f t="shared" si="284"/>
        <v>46.666666666666664</v>
      </c>
      <c r="D609" s="36">
        <f t="shared" si="285"/>
        <v>907.77418303191939</v>
      </c>
      <c r="E609" s="36">
        <f t="shared" si="286"/>
        <v>679.99985173576215</v>
      </c>
      <c r="F609" s="37">
        <f t="shared" si="260"/>
        <v>0.18168803989209997</v>
      </c>
      <c r="G609" s="42">
        <f t="shared" si="261"/>
        <v>3224.0859236853803</v>
      </c>
      <c r="H609" s="43">
        <f t="shared" si="262"/>
        <v>3224.0859236853803</v>
      </c>
      <c r="I609" s="42">
        <f t="shared" si="263"/>
        <v>0</v>
      </c>
      <c r="J609" s="44">
        <f t="shared" si="264"/>
        <v>0</v>
      </c>
      <c r="K609" s="216">
        <f t="shared" si="265"/>
        <v>0.17260363789749497</v>
      </c>
      <c r="L609" s="42">
        <f t="shared" si="266"/>
        <v>3233.8043463136401</v>
      </c>
      <c r="M609" s="43">
        <f t="shared" si="267"/>
        <v>3072.1141289979578</v>
      </c>
      <c r="N609" s="42">
        <f t="shared" si="268"/>
        <v>0</v>
      </c>
      <c r="O609" s="44">
        <f t="shared" si="269"/>
        <v>0</v>
      </c>
      <c r="P609" s="37">
        <f t="shared" si="270"/>
        <v>0.18168803989209997</v>
      </c>
      <c r="Q609" s="42">
        <f t="shared" si="271"/>
        <v>3224.0859236853803</v>
      </c>
      <c r="R609" s="43">
        <f t="shared" si="272"/>
        <v>3224.0859236853803</v>
      </c>
      <c r="S609" s="42">
        <f t="shared" si="273"/>
        <v>0</v>
      </c>
      <c r="T609" s="44">
        <f t="shared" si="274"/>
        <v>0</v>
      </c>
      <c r="U609" s="37">
        <f t="shared" si="275"/>
        <v>0</v>
      </c>
      <c r="V609" s="42" t="e">
        <f t="shared" si="276"/>
        <v>#DIV/0!</v>
      </c>
      <c r="W609" s="43" t="e">
        <f t="shared" si="277"/>
        <v>#DIV/0!</v>
      </c>
      <c r="X609" s="42">
        <f t="shared" si="278"/>
        <v>0</v>
      </c>
      <c r="Y609" s="44">
        <f t="shared" si="279"/>
        <v>0</v>
      </c>
      <c r="Z609" s="42">
        <f t="shared" si="280"/>
        <v>67854.920637584219</v>
      </c>
      <c r="AA609" s="44">
        <f>IF(C609&lt;C$13,0,(IF(VLOOKUP(C$7,profiel!$A$3:$F$297,2,FALSE)&gt;4,VLOOKUP($C$7,profiel!$A$3:$F$297,3,FALSE),IF(B$9="flens loodrecht op gevel",(VLOOKUP(C$7,profiel!$A$3:$F$297,6,FALSE)-2*VLOOKUP(C$7,profiel!$A$3:$F$297,4,FALSE))/2,VLOOKUP(C$7,profiel!$A$3:$F$297,4,FALSE))))/1000*Z609*D$36)</f>
        <v>0</v>
      </c>
      <c r="AB609" s="42">
        <f t="shared" si="283"/>
        <v>67854.920637584219</v>
      </c>
      <c r="AC609" s="44">
        <f t="shared" si="281"/>
        <v>13570.984127516844</v>
      </c>
      <c r="AD609" s="41">
        <f t="shared" si="282"/>
        <v>0.77121463305037052</v>
      </c>
      <c r="AE609" s="41">
        <f t="shared" si="287"/>
        <v>551.06099196764217</v>
      </c>
      <c r="AF609" s="201">
        <f t="shared" si="288"/>
        <v>709.2650138561404</v>
      </c>
    </row>
    <row r="610" spans="1:32" ht="12" customHeight="1" x14ac:dyDescent="0.15">
      <c r="A610" s="202">
        <f t="shared" si="258"/>
        <v>551.06099196764217</v>
      </c>
      <c r="B610" s="54">
        <f t="shared" si="259"/>
        <v>2805</v>
      </c>
      <c r="C610" s="133">
        <f t="shared" si="284"/>
        <v>46.75</v>
      </c>
      <c r="D610" s="30">
        <f t="shared" si="285"/>
        <v>908.040787366063</v>
      </c>
      <c r="E610" s="30">
        <f t="shared" si="286"/>
        <v>679.99985563722441</v>
      </c>
      <c r="F610" s="31">
        <f t="shared" si="260"/>
        <v>0.18150405114449128</v>
      </c>
      <c r="G610" s="30">
        <f t="shared" si="261"/>
        <v>3219.7848689336611</v>
      </c>
      <c r="H610" s="34">
        <f t="shared" si="262"/>
        <v>3219.7848689336615</v>
      </c>
      <c r="I610" s="33">
        <f t="shared" si="263"/>
        <v>0</v>
      </c>
      <c r="J610" s="35">
        <f t="shared" si="264"/>
        <v>0</v>
      </c>
      <c r="K610" s="60">
        <f t="shared" si="265"/>
        <v>0.1724288485872667</v>
      </c>
      <c r="L610" s="30">
        <f t="shared" si="266"/>
        <v>3229.4808078293336</v>
      </c>
      <c r="M610" s="34">
        <f t="shared" si="267"/>
        <v>3068.006767437867</v>
      </c>
      <c r="N610" s="33">
        <f t="shared" si="268"/>
        <v>0</v>
      </c>
      <c r="O610" s="35">
        <f t="shared" si="269"/>
        <v>0</v>
      </c>
      <c r="P610" s="31">
        <f t="shared" si="270"/>
        <v>0.18150405114449128</v>
      </c>
      <c r="Q610" s="30">
        <f t="shared" si="271"/>
        <v>3219.7848689336611</v>
      </c>
      <c r="R610" s="34">
        <f t="shared" si="272"/>
        <v>3219.7848689336615</v>
      </c>
      <c r="S610" s="33">
        <f t="shared" si="273"/>
        <v>0</v>
      </c>
      <c r="T610" s="35">
        <f t="shared" si="274"/>
        <v>0</v>
      </c>
      <c r="U610" s="31">
        <f t="shared" si="275"/>
        <v>0</v>
      </c>
      <c r="V610" s="30" t="e">
        <f t="shared" si="276"/>
        <v>#DIV/0!</v>
      </c>
      <c r="W610" s="34" t="e">
        <f t="shared" si="277"/>
        <v>#DIV/0!</v>
      </c>
      <c r="X610" s="33">
        <f t="shared" si="278"/>
        <v>0</v>
      </c>
      <c r="Y610" s="35">
        <f t="shared" si="279"/>
        <v>0</v>
      </c>
      <c r="Z610" s="30">
        <f t="shared" si="280"/>
        <v>67843.588837220159</v>
      </c>
      <c r="AA610" s="35">
        <f>IF(C610&lt;C$13,0,(IF(VLOOKUP(C$7,profiel!$A$3:$F$297,2,FALSE)&gt;4,VLOOKUP($C$7,profiel!$A$3:$F$297,3,FALSE),IF(B$9="flens loodrecht op gevel",(VLOOKUP(C$7,profiel!$A$3:$F$297,6,FALSE)-2*VLOOKUP(C$7,profiel!$A$3:$F$297,4,FALSE))/2,VLOOKUP(C$7,profiel!$A$3:$F$297,4,FALSE))))/1000*Z610*D$36)</f>
        <v>0</v>
      </c>
      <c r="AB610" s="30">
        <f t="shared" si="283"/>
        <v>67843.588837220159</v>
      </c>
      <c r="AC610" s="35">
        <f t="shared" si="281"/>
        <v>13568.717767444032</v>
      </c>
      <c r="AD610" s="32">
        <f t="shared" si="282"/>
        <v>0.76993398821808934</v>
      </c>
      <c r="AE610" s="32">
        <f t="shared" si="287"/>
        <v>551.83092595586027</v>
      </c>
      <c r="AF610" s="204">
        <f t="shared" si="288"/>
        <v>709.98441708269888</v>
      </c>
    </row>
    <row r="611" spans="1:32" ht="12" customHeight="1" x14ac:dyDescent="0.15">
      <c r="A611" s="199">
        <f t="shared" si="258"/>
        <v>551.83092595586027</v>
      </c>
      <c r="B611" s="38">
        <f t="shared" si="259"/>
        <v>2810</v>
      </c>
      <c r="C611" s="200">
        <f t="shared" si="284"/>
        <v>46.833333333333336</v>
      </c>
      <c r="D611" s="36">
        <f t="shared" si="285"/>
        <v>908.30691815762327</v>
      </c>
      <c r="E611" s="36">
        <f t="shared" si="286"/>
        <v>679.99985943602269</v>
      </c>
      <c r="F611" s="37">
        <f t="shared" si="260"/>
        <v>0.18132013922067283</v>
      </c>
      <c r="G611" s="42">
        <f t="shared" si="261"/>
        <v>3215.489884032901</v>
      </c>
      <c r="H611" s="43">
        <f t="shared" si="262"/>
        <v>3215.4898840329015</v>
      </c>
      <c r="I611" s="42">
        <f t="shared" si="263"/>
        <v>0</v>
      </c>
      <c r="J611" s="44">
        <f t="shared" si="264"/>
        <v>0</v>
      </c>
      <c r="K611" s="216">
        <f t="shared" si="265"/>
        <v>0.17225413225963918</v>
      </c>
      <c r="L611" s="42">
        <f t="shared" si="266"/>
        <v>3225.1633877610784</v>
      </c>
      <c r="M611" s="43">
        <f t="shared" si="267"/>
        <v>3063.9052183730246</v>
      </c>
      <c r="N611" s="42">
        <f t="shared" si="268"/>
        <v>0</v>
      </c>
      <c r="O611" s="44">
        <f t="shared" si="269"/>
        <v>0</v>
      </c>
      <c r="P611" s="37">
        <f t="shared" si="270"/>
        <v>0.18132013922067283</v>
      </c>
      <c r="Q611" s="42">
        <f t="shared" si="271"/>
        <v>3215.489884032901</v>
      </c>
      <c r="R611" s="43">
        <f t="shared" si="272"/>
        <v>3215.4898840329015</v>
      </c>
      <c r="S611" s="42">
        <f t="shared" si="273"/>
        <v>0</v>
      </c>
      <c r="T611" s="44">
        <f t="shared" si="274"/>
        <v>0</v>
      </c>
      <c r="U611" s="37">
        <f t="shared" si="275"/>
        <v>0</v>
      </c>
      <c r="V611" s="42" t="e">
        <f t="shared" si="276"/>
        <v>#DIV/0!</v>
      </c>
      <c r="W611" s="43" t="e">
        <f t="shared" si="277"/>
        <v>#DIV/0!</v>
      </c>
      <c r="X611" s="42">
        <f t="shared" si="278"/>
        <v>0</v>
      </c>
      <c r="Y611" s="44">
        <f t="shared" si="279"/>
        <v>0</v>
      </c>
      <c r="Z611" s="42">
        <f t="shared" si="280"/>
        <v>67832.122228259585</v>
      </c>
      <c r="AA611" s="44">
        <f>IF(C611&lt;C$13,0,(IF(VLOOKUP(C$7,profiel!$A$3:$F$297,2,FALSE)&gt;4,VLOOKUP($C$7,profiel!$A$3:$F$297,3,FALSE),IF(B$9="flens loodrecht op gevel",(VLOOKUP(C$7,profiel!$A$3:$F$297,6,FALSE)-2*VLOOKUP(C$7,profiel!$A$3:$F$297,4,FALSE))/2,VLOOKUP(C$7,profiel!$A$3:$F$297,4,FALSE))))/1000*Z611*D$36)</f>
        <v>0</v>
      </c>
      <c r="AB611" s="42">
        <f t="shared" si="283"/>
        <v>67832.122228259585</v>
      </c>
      <c r="AC611" s="44">
        <f t="shared" si="281"/>
        <v>13566.424445651917</v>
      </c>
      <c r="AD611" s="41">
        <f t="shared" si="282"/>
        <v>0.76865438177163781</v>
      </c>
      <c r="AE611" s="41">
        <f t="shared" si="287"/>
        <v>552.59958033763189</v>
      </c>
      <c r="AF611" s="201">
        <f t="shared" si="288"/>
        <v>710.70497245515037</v>
      </c>
    </row>
    <row r="612" spans="1:32" ht="12" customHeight="1" x14ac:dyDescent="0.15">
      <c r="A612" s="202">
        <f t="shared" si="258"/>
        <v>552.59958033763189</v>
      </c>
      <c r="B612" s="54">
        <f t="shared" si="259"/>
        <v>2815</v>
      </c>
      <c r="C612" s="133">
        <f t="shared" si="284"/>
        <v>46.916666666666664</v>
      </c>
      <c r="D612" s="30">
        <f t="shared" si="285"/>
        <v>908.57257708583029</v>
      </c>
      <c r="E612" s="30">
        <f t="shared" si="286"/>
        <v>679.9998631348584</v>
      </c>
      <c r="F612" s="31">
        <f t="shared" si="260"/>
        <v>0.18113630597690394</v>
      </c>
      <c r="G612" s="30">
        <f t="shared" si="261"/>
        <v>3211.2009795571475</v>
      </c>
      <c r="H612" s="34">
        <f t="shared" si="262"/>
        <v>3211.2009795571475</v>
      </c>
      <c r="I612" s="33">
        <f t="shared" si="263"/>
        <v>0</v>
      </c>
      <c r="J612" s="35">
        <f t="shared" si="264"/>
        <v>0</v>
      </c>
      <c r="K612" s="60">
        <f t="shared" si="265"/>
        <v>0.17207949067805875</v>
      </c>
      <c r="L612" s="30">
        <f t="shared" si="266"/>
        <v>3220.8520967208756</v>
      </c>
      <c r="M612" s="34">
        <f t="shared" si="267"/>
        <v>3059.8094918848319</v>
      </c>
      <c r="N612" s="33">
        <f t="shared" si="268"/>
        <v>0</v>
      </c>
      <c r="O612" s="35">
        <f t="shared" si="269"/>
        <v>0</v>
      </c>
      <c r="P612" s="31">
        <f t="shared" si="270"/>
        <v>0.18113630597690394</v>
      </c>
      <c r="Q612" s="30">
        <f t="shared" si="271"/>
        <v>3211.2009795571475</v>
      </c>
      <c r="R612" s="34">
        <f t="shared" si="272"/>
        <v>3211.2009795571475</v>
      </c>
      <c r="S612" s="33">
        <f t="shared" si="273"/>
        <v>0</v>
      </c>
      <c r="T612" s="35">
        <f t="shared" si="274"/>
        <v>0</v>
      </c>
      <c r="U612" s="31">
        <f t="shared" si="275"/>
        <v>0</v>
      </c>
      <c r="V612" s="30" t="e">
        <f t="shared" si="276"/>
        <v>#DIV/0!</v>
      </c>
      <c r="W612" s="34" t="e">
        <f t="shared" si="277"/>
        <v>#DIV/0!</v>
      </c>
      <c r="X612" s="33">
        <f t="shared" si="278"/>
        <v>0</v>
      </c>
      <c r="Y612" s="35">
        <f t="shared" si="279"/>
        <v>0</v>
      </c>
      <c r="Z612" s="30">
        <f t="shared" si="280"/>
        <v>67820.521542885181</v>
      </c>
      <c r="AA612" s="35">
        <f>IF(C612&lt;C$13,0,(IF(VLOOKUP(C$7,profiel!$A$3:$F$297,2,FALSE)&gt;4,VLOOKUP($C$7,profiel!$A$3:$F$297,3,FALSE),IF(B$9="flens loodrecht op gevel",(VLOOKUP(C$7,profiel!$A$3:$F$297,6,FALSE)-2*VLOOKUP(C$7,profiel!$A$3:$F$297,4,FALSE))/2,VLOOKUP(C$7,profiel!$A$3:$F$297,4,FALSE))))/1000*Z612*D$36)</f>
        <v>0</v>
      </c>
      <c r="AB612" s="30">
        <f t="shared" si="283"/>
        <v>67820.521542885181</v>
      </c>
      <c r="AC612" s="35">
        <f t="shared" si="281"/>
        <v>13564.104308577036</v>
      </c>
      <c r="AD612" s="32">
        <f t="shared" si="282"/>
        <v>0.76737582776965652</v>
      </c>
      <c r="AE612" s="32">
        <f t="shared" si="287"/>
        <v>553.36695616540158</v>
      </c>
      <c r="AF612" s="204">
        <f t="shared" si="288"/>
        <v>711.42667528349966</v>
      </c>
    </row>
    <row r="613" spans="1:32" ht="12" customHeight="1" x14ac:dyDescent="0.15">
      <c r="A613" s="199">
        <f t="shared" si="258"/>
        <v>553.36695616540158</v>
      </c>
      <c r="B613" s="38">
        <f t="shared" si="259"/>
        <v>2820</v>
      </c>
      <c r="C613" s="200">
        <f t="shared" si="284"/>
        <v>47</v>
      </c>
      <c r="D613" s="36">
        <f t="shared" si="285"/>
        <v>908.83776582099858</v>
      </c>
      <c r="E613" s="36">
        <f t="shared" si="286"/>
        <v>679.99986673636204</v>
      </c>
      <c r="F613" s="37">
        <f t="shared" si="260"/>
        <v>0.1809525532601701</v>
      </c>
      <c r="G613" s="42">
        <f t="shared" si="261"/>
        <v>3206.918165848952</v>
      </c>
      <c r="H613" s="43">
        <f t="shared" si="262"/>
        <v>3206.918165848952</v>
      </c>
      <c r="I613" s="42">
        <f t="shared" si="263"/>
        <v>0</v>
      </c>
      <c r="J613" s="44">
        <f t="shared" si="264"/>
        <v>0</v>
      </c>
      <c r="K613" s="216">
        <f t="shared" si="265"/>
        <v>0.17190492559716158</v>
      </c>
      <c r="L613" s="42">
        <f t="shared" si="266"/>
        <v>3216.5469450877354</v>
      </c>
      <c r="M613" s="43">
        <f t="shared" si="267"/>
        <v>3055.7195978333489</v>
      </c>
      <c r="N613" s="42">
        <f t="shared" si="268"/>
        <v>0</v>
      </c>
      <c r="O613" s="44">
        <f t="shared" si="269"/>
        <v>0</v>
      </c>
      <c r="P613" s="37">
        <f t="shared" si="270"/>
        <v>0.1809525532601701</v>
      </c>
      <c r="Q613" s="42">
        <f t="shared" si="271"/>
        <v>3206.918165848952</v>
      </c>
      <c r="R613" s="43">
        <f t="shared" si="272"/>
        <v>3206.918165848952</v>
      </c>
      <c r="S613" s="42">
        <f t="shared" si="273"/>
        <v>0</v>
      </c>
      <c r="T613" s="44">
        <f t="shared" si="274"/>
        <v>0</v>
      </c>
      <c r="U613" s="37">
        <f t="shared" si="275"/>
        <v>0</v>
      </c>
      <c r="V613" s="42" t="e">
        <f t="shared" si="276"/>
        <v>#DIV/0!</v>
      </c>
      <c r="W613" s="43" t="e">
        <f t="shared" si="277"/>
        <v>#DIV/0!</v>
      </c>
      <c r="X613" s="42">
        <f t="shared" si="278"/>
        <v>0</v>
      </c>
      <c r="Y613" s="44">
        <f t="shared" si="279"/>
        <v>0</v>
      </c>
      <c r="Z613" s="42">
        <f t="shared" si="280"/>
        <v>67808.787511129354</v>
      </c>
      <c r="AA613" s="44">
        <f>IF(C613&lt;C$13,0,(IF(VLOOKUP(C$7,profiel!$A$3:$F$297,2,FALSE)&gt;4,VLOOKUP($C$7,profiel!$A$3:$F$297,3,FALSE),IF(B$9="flens loodrecht op gevel",(VLOOKUP(C$7,profiel!$A$3:$F$297,6,FALSE)-2*VLOOKUP(C$7,profiel!$A$3:$F$297,4,FALSE))/2,VLOOKUP(C$7,profiel!$A$3:$F$297,4,FALSE))))/1000*Z613*D$36)</f>
        <v>0</v>
      </c>
      <c r="AB613" s="42">
        <f t="shared" si="283"/>
        <v>67808.787511129354</v>
      </c>
      <c r="AC613" s="44">
        <f t="shared" si="281"/>
        <v>13561.757502225872</v>
      </c>
      <c r="AD613" s="41">
        <f t="shared" si="282"/>
        <v>0.76609834014920997</v>
      </c>
      <c r="AE613" s="41">
        <f t="shared" si="287"/>
        <v>554.13305450555083</v>
      </c>
      <c r="AF613" s="201">
        <f t="shared" si="288"/>
        <v>712.14952086304243</v>
      </c>
    </row>
    <row r="614" spans="1:32" ht="12" customHeight="1" x14ac:dyDescent="0.15">
      <c r="A614" s="202">
        <f t="shared" si="258"/>
        <v>554.13305450555083</v>
      </c>
      <c r="B614" s="54">
        <f t="shared" si="259"/>
        <v>2825</v>
      </c>
      <c r="C614" s="133">
        <f t="shared" si="284"/>
        <v>47.083333333333336</v>
      </c>
      <c r="D614" s="30">
        <f t="shared" si="285"/>
        <v>909.10248602458853</v>
      </c>
      <c r="E614" s="30">
        <f t="shared" si="286"/>
        <v>679.99987024309485</v>
      </c>
      <c r="F614" s="31">
        <f t="shared" si="260"/>
        <v>0.18076888290808932</v>
      </c>
      <c r="G614" s="30">
        <f t="shared" si="261"/>
        <v>3202.6414530227785</v>
      </c>
      <c r="H614" s="34">
        <f t="shared" si="262"/>
        <v>3202.6414530227789</v>
      </c>
      <c r="I614" s="33">
        <f t="shared" si="263"/>
        <v>0</v>
      </c>
      <c r="J614" s="35">
        <f t="shared" si="264"/>
        <v>0</v>
      </c>
      <c r="K614" s="60">
        <f t="shared" si="265"/>
        <v>0.17173043876268484</v>
      </c>
      <c r="L614" s="30">
        <f t="shared" si="266"/>
        <v>3212.2479430110857</v>
      </c>
      <c r="M614" s="34">
        <f t="shared" si="267"/>
        <v>3051.6355458605312</v>
      </c>
      <c r="N614" s="33">
        <f t="shared" si="268"/>
        <v>0</v>
      </c>
      <c r="O614" s="35">
        <f t="shared" si="269"/>
        <v>0</v>
      </c>
      <c r="P614" s="31">
        <f t="shared" si="270"/>
        <v>0.18076888290808932</v>
      </c>
      <c r="Q614" s="30">
        <f t="shared" si="271"/>
        <v>3202.6414530227785</v>
      </c>
      <c r="R614" s="34">
        <f t="shared" si="272"/>
        <v>3202.6414530227789</v>
      </c>
      <c r="S614" s="33">
        <f t="shared" si="273"/>
        <v>0</v>
      </c>
      <c r="T614" s="35">
        <f t="shared" si="274"/>
        <v>0</v>
      </c>
      <c r="U614" s="31">
        <f t="shared" si="275"/>
        <v>0</v>
      </c>
      <c r="V614" s="30" t="e">
        <f t="shared" si="276"/>
        <v>#DIV/0!</v>
      </c>
      <c r="W614" s="34" t="e">
        <f t="shared" si="277"/>
        <v>#DIV/0!</v>
      </c>
      <c r="X614" s="33">
        <f t="shared" si="278"/>
        <v>0</v>
      </c>
      <c r="Y614" s="35">
        <f t="shared" si="279"/>
        <v>0</v>
      </c>
      <c r="Z614" s="30">
        <f t="shared" si="280"/>
        <v>67796.920860867132</v>
      </c>
      <c r="AA614" s="35">
        <f>IF(C614&lt;C$13,0,(IF(VLOOKUP(C$7,profiel!$A$3:$F$297,2,FALSE)&gt;4,VLOOKUP($C$7,profiel!$A$3:$F$297,3,FALSE),IF(B$9="flens loodrecht op gevel",(VLOOKUP(C$7,profiel!$A$3:$F$297,6,FALSE)-2*VLOOKUP(C$7,profiel!$A$3:$F$297,4,FALSE))/2,VLOOKUP(C$7,profiel!$A$3:$F$297,4,FALSE))))/1000*Z614*D$36)</f>
        <v>0</v>
      </c>
      <c r="AB614" s="30">
        <f t="shared" si="283"/>
        <v>67796.920860867132</v>
      </c>
      <c r="AC614" s="35">
        <f t="shared" si="281"/>
        <v>13559.384172173428</v>
      </c>
      <c r="AD614" s="32">
        <f t="shared" si="282"/>
        <v>0.76482193272598875</v>
      </c>
      <c r="AE614" s="32">
        <f t="shared" si="287"/>
        <v>554.89787643827685</v>
      </c>
      <c r="AF614" s="204">
        <f t="shared" si="288"/>
        <v>712.87350447474319</v>
      </c>
    </row>
    <row r="615" spans="1:32" ht="12" customHeight="1" x14ac:dyDescent="0.15">
      <c r="A615" s="199">
        <f t="shared" si="258"/>
        <v>554.89787643827685</v>
      </c>
      <c r="B615" s="38">
        <f t="shared" si="259"/>
        <v>2830</v>
      </c>
      <c r="C615" s="200">
        <f t="shared" si="284"/>
        <v>47.166666666666664</v>
      </c>
      <c r="D615" s="36">
        <f t="shared" si="285"/>
        <v>909.36673934927035</v>
      </c>
      <c r="E615" s="36">
        <f t="shared" si="286"/>
        <v>679.99987365755055</v>
      </c>
      <c r="F615" s="37">
        <f t="shared" si="260"/>
        <v>0.18058529674882062</v>
      </c>
      <c r="G615" s="42">
        <f t="shared" si="261"/>
        <v>3198.3708509652411</v>
      </c>
      <c r="H615" s="43">
        <f t="shared" si="262"/>
        <v>3198.3708509652411</v>
      </c>
      <c r="I615" s="42">
        <f t="shared" si="263"/>
        <v>0</v>
      </c>
      <c r="J615" s="44">
        <f t="shared" si="264"/>
        <v>0</v>
      </c>
      <c r="K615" s="216">
        <f t="shared" si="265"/>
        <v>0.17155603191137961</v>
      </c>
      <c r="L615" s="42">
        <f t="shared" si="266"/>
        <v>3207.9551004110212</v>
      </c>
      <c r="M615" s="43">
        <f t="shared" si="267"/>
        <v>3047.5573453904699</v>
      </c>
      <c r="N615" s="42">
        <f t="shared" si="268"/>
        <v>0</v>
      </c>
      <c r="O615" s="44">
        <f t="shared" si="269"/>
        <v>0</v>
      </c>
      <c r="P615" s="37">
        <f t="shared" si="270"/>
        <v>0.18058529674882062</v>
      </c>
      <c r="Q615" s="42">
        <f t="shared" si="271"/>
        <v>3198.3708509652411</v>
      </c>
      <c r="R615" s="43">
        <f t="shared" si="272"/>
        <v>3198.3708509652411</v>
      </c>
      <c r="S615" s="42">
        <f t="shared" si="273"/>
        <v>0</v>
      </c>
      <c r="T615" s="44">
        <f t="shared" si="274"/>
        <v>0</v>
      </c>
      <c r="U615" s="37">
        <f t="shared" si="275"/>
        <v>0</v>
      </c>
      <c r="V615" s="42" t="e">
        <f t="shared" si="276"/>
        <v>#DIV/0!</v>
      </c>
      <c r="W615" s="43" t="e">
        <f t="shared" si="277"/>
        <v>#DIV/0!</v>
      </c>
      <c r="X615" s="42">
        <f t="shared" si="278"/>
        <v>0</v>
      </c>
      <c r="Y615" s="44">
        <f t="shared" si="279"/>
        <v>0</v>
      </c>
      <c r="Z615" s="42">
        <f t="shared" si="280"/>
        <v>67784.922317811055</v>
      </c>
      <c r="AA615" s="44">
        <f>IF(C615&lt;C$13,0,(IF(VLOOKUP(C$7,profiel!$A$3:$F$297,2,FALSE)&gt;4,VLOOKUP($C$7,profiel!$A$3:$F$297,3,FALSE),IF(B$9="flens loodrecht op gevel",(VLOOKUP(C$7,profiel!$A$3:$F$297,6,FALSE)-2*VLOOKUP(C$7,profiel!$A$3:$F$297,4,FALSE))/2,VLOOKUP(C$7,profiel!$A$3:$F$297,4,FALSE))))/1000*Z615*D$36)</f>
        <v>0</v>
      </c>
      <c r="AB615" s="42">
        <f t="shared" si="283"/>
        <v>67784.922317811055</v>
      </c>
      <c r="AC615" s="44">
        <f t="shared" si="281"/>
        <v>13556.984463562212</v>
      </c>
      <c r="AD615" s="41">
        <f t="shared" si="282"/>
        <v>0.76354661919422628</v>
      </c>
      <c r="AE615" s="41">
        <f t="shared" si="287"/>
        <v>555.6614230574711</v>
      </c>
      <c r="AF615" s="201">
        <f t="shared" si="288"/>
        <v>713.59862138561084</v>
      </c>
    </row>
    <row r="616" spans="1:32" ht="12" customHeight="1" x14ac:dyDescent="0.15">
      <c r="A616" s="202">
        <f t="shared" si="258"/>
        <v>555.6614230574711</v>
      </c>
      <c r="B616" s="54">
        <f t="shared" si="259"/>
        <v>2835</v>
      </c>
      <c r="C616" s="133">
        <f t="shared" si="284"/>
        <v>47.25</v>
      </c>
      <c r="D616" s="30">
        <f t="shared" si="285"/>
        <v>909.63052743898493</v>
      </c>
      <c r="E616" s="30">
        <f t="shared" si="286"/>
        <v>679.99987698215739</v>
      </c>
      <c r="F616" s="31">
        <f t="shared" si="260"/>
        <v>0.18040179660097511</v>
      </c>
      <c r="G616" s="30">
        <f t="shared" si="261"/>
        <v>3194.1063693385126</v>
      </c>
      <c r="H616" s="34">
        <f t="shared" si="262"/>
        <v>3194.1063693385126</v>
      </c>
      <c r="I616" s="33">
        <f t="shared" si="263"/>
        <v>0</v>
      </c>
      <c r="J616" s="35">
        <f t="shared" si="264"/>
        <v>0</v>
      </c>
      <c r="K616" s="60">
        <f t="shared" si="265"/>
        <v>0.17138170677092635</v>
      </c>
      <c r="L616" s="30">
        <f t="shared" si="266"/>
        <v>3203.6684269817174</v>
      </c>
      <c r="M616" s="34">
        <f t="shared" si="267"/>
        <v>3043.4850056326313</v>
      </c>
      <c r="N616" s="33">
        <f t="shared" si="268"/>
        <v>0</v>
      </c>
      <c r="O616" s="35">
        <f t="shared" si="269"/>
        <v>0</v>
      </c>
      <c r="P616" s="31">
        <f t="shared" si="270"/>
        <v>0.18040179660097511</v>
      </c>
      <c r="Q616" s="30">
        <f t="shared" si="271"/>
        <v>3194.1063693385126</v>
      </c>
      <c r="R616" s="34">
        <f t="shared" si="272"/>
        <v>3194.1063693385126</v>
      </c>
      <c r="S616" s="33">
        <f t="shared" si="273"/>
        <v>0</v>
      </c>
      <c r="T616" s="35">
        <f t="shared" si="274"/>
        <v>0</v>
      </c>
      <c r="U616" s="31">
        <f t="shared" si="275"/>
        <v>0</v>
      </c>
      <c r="V616" s="30" t="e">
        <f t="shared" si="276"/>
        <v>#DIV/0!</v>
      </c>
      <c r="W616" s="34" t="e">
        <f t="shared" si="277"/>
        <v>#DIV/0!</v>
      </c>
      <c r="X616" s="33">
        <f t="shared" si="278"/>
        <v>0</v>
      </c>
      <c r="Y616" s="35">
        <f t="shared" si="279"/>
        <v>0</v>
      </c>
      <c r="Z616" s="30">
        <f t="shared" si="280"/>
        <v>67772.792605504423</v>
      </c>
      <c r="AA616" s="35">
        <f>IF(C616&lt;C$13,0,(IF(VLOOKUP(C$7,profiel!$A$3:$F$297,2,FALSE)&gt;4,VLOOKUP($C$7,profiel!$A$3:$F$297,3,FALSE),IF(B$9="flens loodrecht op gevel",(VLOOKUP(C$7,profiel!$A$3:$F$297,6,FALSE)-2*VLOOKUP(C$7,profiel!$A$3:$F$297,4,FALSE))/2,VLOOKUP(C$7,profiel!$A$3:$F$297,4,FALSE))))/1000*Z616*D$36)</f>
        <v>0</v>
      </c>
      <c r="AB616" s="30">
        <f t="shared" si="283"/>
        <v>67772.792605504423</v>
      </c>
      <c r="AC616" s="35">
        <f t="shared" si="281"/>
        <v>13554.558521100882</v>
      </c>
      <c r="AD616" s="32">
        <f t="shared" si="282"/>
        <v>0.76227241312692684</v>
      </c>
      <c r="AE616" s="32">
        <f t="shared" si="287"/>
        <v>556.42369547059798</v>
      </c>
      <c r="AF616" s="204">
        <f t="shared" si="288"/>
        <v>714.32486684906883</v>
      </c>
    </row>
    <row r="617" spans="1:32" ht="12" customHeight="1" x14ac:dyDescent="0.15">
      <c r="A617" s="199">
        <f t="shared" si="258"/>
        <v>556.42369547059798</v>
      </c>
      <c r="B617" s="38">
        <f t="shared" si="259"/>
        <v>2840</v>
      </c>
      <c r="C617" s="200">
        <f t="shared" si="284"/>
        <v>47.333333333333336</v>
      </c>
      <c r="D617" s="36">
        <f t="shared" si="285"/>
        <v>909.89385192900613</v>
      </c>
      <c r="E617" s="36">
        <f t="shared" si="286"/>
        <v>679.99988021927982</v>
      </c>
      <c r="F617" s="37">
        <f t="shared" si="260"/>
        <v>0.1802183842735294</v>
      </c>
      <c r="G617" s="42">
        <f t="shared" si="261"/>
        <v>3189.848017581161</v>
      </c>
      <c r="H617" s="43">
        <f t="shared" si="262"/>
        <v>3189.8480175811615</v>
      </c>
      <c r="I617" s="42">
        <f t="shared" si="263"/>
        <v>0</v>
      </c>
      <c r="J617" s="44">
        <f t="shared" si="264"/>
        <v>0</v>
      </c>
      <c r="K617" s="216">
        <f t="shared" si="265"/>
        <v>0.17120746505985293</v>
      </c>
      <c r="L617" s="42">
        <f t="shared" si="266"/>
        <v>3199.3879321922736</v>
      </c>
      <c r="M617" s="43">
        <f t="shared" si="267"/>
        <v>3039.4185355826603</v>
      </c>
      <c r="N617" s="42">
        <f t="shared" si="268"/>
        <v>0</v>
      </c>
      <c r="O617" s="44">
        <f t="shared" si="269"/>
        <v>0</v>
      </c>
      <c r="P617" s="37">
        <f t="shared" si="270"/>
        <v>0.1802183842735294</v>
      </c>
      <c r="Q617" s="42">
        <f t="shared" si="271"/>
        <v>3189.848017581161</v>
      </c>
      <c r="R617" s="43">
        <f t="shared" si="272"/>
        <v>3189.8480175811615</v>
      </c>
      <c r="S617" s="42">
        <f t="shared" si="273"/>
        <v>0</v>
      </c>
      <c r="T617" s="44">
        <f t="shared" si="274"/>
        <v>0</v>
      </c>
      <c r="U617" s="37">
        <f t="shared" si="275"/>
        <v>0</v>
      </c>
      <c r="V617" s="42" t="e">
        <f t="shared" si="276"/>
        <v>#DIV/0!</v>
      </c>
      <c r="W617" s="43" t="e">
        <f t="shared" si="277"/>
        <v>#DIV/0!</v>
      </c>
      <c r="X617" s="42">
        <f t="shared" si="278"/>
        <v>0</v>
      </c>
      <c r="Y617" s="44">
        <f t="shared" si="279"/>
        <v>0</v>
      </c>
      <c r="Z617" s="42">
        <f t="shared" si="280"/>
        <v>67760.532445316276</v>
      </c>
      <c r="AA617" s="44">
        <f>IF(C617&lt;C$13,0,(IF(VLOOKUP(C$7,profiel!$A$3:$F$297,2,FALSE)&gt;4,VLOOKUP($C$7,profiel!$A$3:$F$297,3,FALSE),IF(B$9="flens loodrecht op gevel",(VLOOKUP(C$7,profiel!$A$3:$F$297,6,FALSE)-2*VLOOKUP(C$7,profiel!$A$3:$F$297,4,FALSE))/2,VLOOKUP(C$7,profiel!$A$3:$F$297,4,FALSE))))/1000*Z617*D$36)</f>
        <v>0</v>
      </c>
      <c r="AB617" s="42">
        <f t="shared" si="283"/>
        <v>67760.532445316276</v>
      </c>
      <c r="AC617" s="44">
        <f t="shared" si="281"/>
        <v>13552.106489063255</v>
      </c>
      <c r="AD617" s="41">
        <f t="shared" si="282"/>
        <v>0.76099932797586622</v>
      </c>
      <c r="AE617" s="41">
        <f t="shared" si="287"/>
        <v>557.18469479857379</v>
      </c>
      <c r="AF617" s="201">
        <f t="shared" si="288"/>
        <v>715.0522361053271</v>
      </c>
    </row>
    <row r="618" spans="1:32" ht="12" customHeight="1" x14ac:dyDescent="0.15">
      <c r="A618" s="202">
        <f t="shared" si="258"/>
        <v>557.18469479857379</v>
      </c>
      <c r="B618" s="54">
        <f t="shared" si="259"/>
        <v>2845</v>
      </c>
      <c r="C618" s="133">
        <f t="shared" si="284"/>
        <v>47.416666666666664</v>
      </c>
      <c r="D618" s="30">
        <f t="shared" si="285"/>
        <v>910.15671444600048</v>
      </c>
      <c r="E618" s="30">
        <f t="shared" si="286"/>
        <v>679.99988337121965</v>
      </c>
      <c r="F618" s="31">
        <f t="shared" si="260"/>
        <v>0.18003506156574084</v>
      </c>
      <c r="G618" s="30">
        <f t="shared" si="261"/>
        <v>3185.5958049112205</v>
      </c>
      <c r="H618" s="34">
        <f t="shared" si="262"/>
        <v>3185.5958049112205</v>
      </c>
      <c r="I618" s="33">
        <f t="shared" si="263"/>
        <v>0</v>
      </c>
      <c r="J618" s="35">
        <f t="shared" si="264"/>
        <v>0</v>
      </c>
      <c r="K618" s="60">
        <f t="shared" si="265"/>
        <v>0.17103330848745379</v>
      </c>
      <c r="L618" s="30">
        <f t="shared" si="266"/>
        <v>3195.1136252897945</v>
      </c>
      <c r="M618" s="34">
        <f t="shared" si="267"/>
        <v>3035.3579440253047</v>
      </c>
      <c r="N618" s="33">
        <f t="shared" si="268"/>
        <v>0</v>
      </c>
      <c r="O618" s="35">
        <f t="shared" si="269"/>
        <v>0</v>
      </c>
      <c r="P618" s="31">
        <f t="shared" si="270"/>
        <v>0.18003506156574084</v>
      </c>
      <c r="Q618" s="30">
        <f t="shared" si="271"/>
        <v>3185.5958049112205</v>
      </c>
      <c r="R618" s="34">
        <f t="shared" si="272"/>
        <v>3185.5958049112205</v>
      </c>
      <c r="S618" s="33">
        <f t="shared" si="273"/>
        <v>0</v>
      </c>
      <c r="T618" s="35">
        <f t="shared" si="274"/>
        <v>0</v>
      </c>
      <c r="U618" s="31">
        <f t="shared" si="275"/>
        <v>0</v>
      </c>
      <c r="V618" s="30" t="e">
        <f t="shared" si="276"/>
        <v>#DIV/0!</v>
      </c>
      <c r="W618" s="34" t="e">
        <f t="shared" si="277"/>
        <v>#DIV/0!</v>
      </c>
      <c r="X618" s="33">
        <f t="shared" si="278"/>
        <v>0</v>
      </c>
      <c r="Y618" s="35">
        <f t="shared" si="279"/>
        <v>0</v>
      </c>
      <c r="Z618" s="30">
        <f t="shared" si="280"/>
        <v>67748.142556435138</v>
      </c>
      <c r="AA618" s="35">
        <f>IF(C618&lt;C$13,0,(IF(VLOOKUP(C$7,profiel!$A$3:$F$297,2,FALSE)&gt;4,VLOOKUP($C$7,profiel!$A$3:$F$297,3,FALSE),IF(B$9="flens loodrecht op gevel",(VLOOKUP(C$7,profiel!$A$3:$F$297,6,FALSE)-2*VLOOKUP(C$7,profiel!$A$3:$F$297,4,FALSE))/2,VLOOKUP(C$7,profiel!$A$3:$F$297,4,FALSE))))/1000*Z618*D$36)</f>
        <v>0</v>
      </c>
      <c r="AB618" s="30">
        <f t="shared" si="283"/>
        <v>67748.142556435138</v>
      </c>
      <c r="AC618" s="35">
        <f t="shared" si="281"/>
        <v>13549.628511287028</v>
      </c>
      <c r="AD618" s="32">
        <f t="shared" si="282"/>
        <v>0.75972737707181026</v>
      </c>
      <c r="AE618" s="32">
        <f t="shared" si="287"/>
        <v>557.94442217564563</v>
      </c>
      <c r="AF618" s="204">
        <f t="shared" si="288"/>
        <v>715.78072438174638</v>
      </c>
    </row>
    <row r="619" spans="1:32" ht="12" customHeight="1" x14ac:dyDescent="0.15">
      <c r="A619" s="199">
        <f t="shared" si="258"/>
        <v>557.94442217564563</v>
      </c>
      <c r="B619" s="38">
        <f t="shared" si="259"/>
        <v>2850</v>
      </c>
      <c r="C619" s="200">
        <f t="shared" si="284"/>
        <v>47.5</v>
      </c>
      <c r="D619" s="36">
        <f t="shared" si="285"/>
        <v>910.41911660808864</v>
      </c>
      <c r="E619" s="36">
        <f t="shared" si="286"/>
        <v>679.99988644021857</v>
      </c>
      <c r="F619" s="37">
        <f t="shared" si="260"/>
        <v>0.17985183026706578</v>
      </c>
      <c r="G619" s="42">
        <f t="shared" si="261"/>
        <v>3181.3497403268352</v>
      </c>
      <c r="H619" s="43">
        <f t="shared" si="262"/>
        <v>3181.3497403268357</v>
      </c>
      <c r="I619" s="42">
        <f t="shared" si="263"/>
        <v>0</v>
      </c>
      <c r="J619" s="44">
        <f t="shared" si="264"/>
        <v>0</v>
      </c>
      <c r="K619" s="216">
        <f t="shared" si="265"/>
        <v>0.17085923875371248</v>
      </c>
      <c r="L619" s="42">
        <f t="shared" si="266"/>
        <v>3190.8455153000441</v>
      </c>
      <c r="M619" s="43">
        <f t="shared" si="267"/>
        <v>3031.3032395350419</v>
      </c>
      <c r="N619" s="42">
        <f t="shared" si="268"/>
        <v>0</v>
      </c>
      <c r="O619" s="44">
        <f t="shared" si="269"/>
        <v>0</v>
      </c>
      <c r="P619" s="37">
        <f t="shared" si="270"/>
        <v>0.17985183026706578</v>
      </c>
      <c r="Q619" s="42">
        <f t="shared" si="271"/>
        <v>3181.3497403268352</v>
      </c>
      <c r="R619" s="43">
        <f t="shared" si="272"/>
        <v>3181.3497403268357</v>
      </c>
      <c r="S619" s="42">
        <f t="shared" si="273"/>
        <v>0</v>
      </c>
      <c r="T619" s="44">
        <f t="shared" si="274"/>
        <v>0</v>
      </c>
      <c r="U619" s="37">
        <f t="shared" si="275"/>
        <v>0</v>
      </c>
      <c r="V619" s="42" t="e">
        <f t="shared" si="276"/>
        <v>#DIV/0!</v>
      </c>
      <c r="W619" s="43" t="e">
        <f t="shared" si="277"/>
        <v>#DIV/0!</v>
      </c>
      <c r="X619" s="42">
        <f t="shared" si="278"/>
        <v>0</v>
      </c>
      <c r="Y619" s="44">
        <f t="shared" si="279"/>
        <v>0</v>
      </c>
      <c r="Z619" s="42">
        <f t="shared" si="280"/>
        <v>67735.623655863921</v>
      </c>
      <c r="AA619" s="44">
        <f>IF(C619&lt;C$13,0,(IF(VLOOKUP(C$7,profiel!$A$3:$F$297,2,FALSE)&gt;4,VLOOKUP($C$7,profiel!$A$3:$F$297,3,FALSE),IF(B$9="flens loodrecht op gevel",(VLOOKUP(C$7,profiel!$A$3:$F$297,6,FALSE)-2*VLOOKUP(C$7,profiel!$A$3:$F$297,4,FALSE))/2,VLOOKUP(C$7,profiel!$A$3:$F$297,4,FALSE))))/1000*Z619*D$36)</f>
        <v>0</v>
      </c>
      <c r="AB619" s="42">
        <f t="shared" si="283"/>
        <v>67735.623655863921</v>
      </c>
      <c r="AC619" s="44">
        <f t="shared" si="281"/>
        <v>13547.124731172786</v>
      </c>
      <c r="AD619" s="41">
        <f t="shared" si="282"/>
        <v>0.75845657362452046</v>
      </c>
      <c r="AE619" s="41">
        <f t="shared" si="287"/>
        <v>558.7028787492701</v>
      </c>
      <c r="AF619" s="201">
        <f t="shared" si="288"/>
        <v>716.510326893203</v>
      </c>
    </row>
    <row r="620" spans="1:32" ht="12" customHeight="1" x14ac:dyDescent="0.15">
      <c r="A620" s="202">
        <f t="shared" si="258"/>
        <v>558.7028787492701</v>
      </c>
      <c r="B620" s="54">
        <f t="shared" si="259"/>
        <v>2855</v>
      </c>
      <c r="C620" s="133">
        <f t="shared" si="284"/>
        <v>47.583333333333336</v>
      </c>
      <c r="D620" s="30">
        <f t="shared" si="285"/>
        <v>910.68106002490435</v>
      </c>
      <c r="E620" s="30">
        <f t="shared" si="286"/>
        <v>679.99988942845926</v>
      </c>
      <c r="F620" s="31">
        <f t="shared" si="260"/>
        <v>0.1796686921570794</v>
      </c>
      <c r="G620" s="30">
        <f t="shared" si="261"/>
        <v>3177.1098326093238</v>
      </c>
      <c r="H620" s="34">
        <f t="shared" si="262"/>
        <v>3177.1098326093238</v>
      </c>
      <c r="I620" s="33">
        <f t="shared" si="263"/>
        <v>0</v>
      </c>
      <c r="J620" s="35">
        <f t="shared" si="264"/>
        <v>0</v>
      </c>
      <c r="K620" s="60">
        <f t="shared" si="265"/>
        <v>0.17068525754922542</v>
      </c>
      <c r="L620" s="30">
        <f t="shared" si="266"/>
        <v>3186.5836110305036</v>
      </c>
      <c r="M620" s="34">
        <f t="shared" si="267"/>
        <v>3027.2544304789785</v>
      </c>
      <c r="N620" s="33">
        <f t="shared" si="268"/>
        <v>0</v>
      </c>
      <c r="O620" s="35">
        <f t="shared" si="269"/>
        <v>0</v>
      </c>
      <c r="P620" s="31">
        <f t="shared" si="270"/>
        <v>0.1796686921570794</v>
      </c>
      <c r="Q620" s="30">
        <f t="shared" si="271"/>
        <v>3177.1098326093238</v>
      </c>
      <c r="R620" s="34">
        <f t="shared" si="272"/>
        <v>3177.1098326093238</v>
      </c>
      <c r="S620" s="33">
        <f t="shared" si="273"/>
        <v>0</v>
      </c>
      <c r="T620" s="35">
        <f t="shared" si="274"/>
        <v>0</v>
      </c>
      <c r="U620" s="31">
        <f t="shared" si="275"/>
        <v>0</v>
      </c>
      <c r="V620" s="30" t="e">
        <f t="shared" si="276"/>
        <v>#DIV/0!</v>
      </c>
      <c r="W620" s="34" t="e">
        <f t="shared" si="277"/>
        <v>#DIV/0!</v>
      </c>
      <c r="X620" s="33">
        <f t="shared" si="278"/>
        <v>0</v>
      </c>
      <c r="Y620" s="35">
        <f t="shared" si="279"/>
        <v>0</v>
      </c>
      <c r="Z620" s="30">
        <f t="shared" si="280"/>
        <v>67722.976458414341</v>
      </c>
      <c r="AA620" s="35">
        <f>IF(C620&lt;C$13,0,(IF(VLOOKUP(C$7,profiel!$A$3:$F$297,2,FALSE)&gt;4,VLOOKUP($C$7,profiel!$A$3:$F$297,3,FALSE),IF(B$9="flens loodrecht op gevel",(VLOOKUP(C$7,profiel!$A$3:$F$297,6,FALSE)-2*VLOOKUP(C$7,profiel!$A$3:$F$297,4,FALSE))/2,VLOOKUP(C$7,profiel!$A$3:$F$297,4,FALSE))))/1000*Z620*D$36)</f>
        <v>0</v>
      </c>
      <c r="AB620" s="30">
        <f t="shared" si="283"/>
        <v>67722.976458414341</v>
      </c>
      <c r="AC620" s="35">
        <f t="shared" si="281"/>
        <v>13544.595291682868</v>
      </c>
      <c r="AD620" s="32">
        <f t="shared" si="282"/>
        <v>0.7571869307229977</v>
      </c>
      <c r="AE620" s="32">
        <f t="shared" si="287"/>
        <v>559.46006567999314</v>
      </c>
      <c r="AF620" s="204">
        <f t="shared" si="288"/>
        <v>717.24103884244937</v>
      </c>
    </row>
    <row r="621" spans="1:32" ht="12" customHeight="1" x14ac:dyDescent="0.15">
      <c r="A621" s="199">
        <f t="shared" si="258"/>
        <v>559.46006567999314</v>
      </c>
      <c r="B621" s="38">
        <f t="shared" si="259"/>
        <v>2860</v>
      </c>
      <c r="C621" s="200">
        <f t="shared" si="284"/>
        <v>47.666666666666664</v>
      </c>
      <c r="D621" s="36">
        <f t="shared" si="285"/>
        <v>910.94254629765373</v>
      </c>
      <c r="E621" s="36">
        <f t="shared" si="286"/>
        <v>679.9998923380665</v>
      </c>
      <c r="F621" s="37">
        <f t="shared" si="260"/>
        <v>0.17948564900539843</v>
      </c>
      <c r="G621" s="42">
        <f t="shared" si="261"/>
        <v>3172.8760903245275</v>
      </c>
      <c r="H621" s="43">
        <f t="shared" si="262"/>
        <v>3172.8760903245279</v>
      </c>
      <c r="I621" s="42">
        <f t="shared" si="263"/>
        <v>0</v>
      </c>
      <c r="J621" s="44">
        <f t="shared" si="264"/>
        <v>0</v>
      </c>
      <c r="K621" s="216">
        <f t="shared" si="265"/>
        <v>0.1705113665551285</v>
      </c>
      <c r="L621" s="42">
        <f t="shared" si="266"/>
        <v>3182.3279210717483</v>
      </c>
      <c r="M621" s="43">
        <f t="shared" si="267"/>
        <v>3023.2115250181605</v>
      </c>
      <c r="N621" s="42">
        <f t="shared" si="268"/>
        <v>0</v>
      </c>
      <c r="O621" s="44">
        <f t="shared" si="269"/>
        <v>0</v>
      </c>
      <c r="P621" s="37">
        <f t="shared" si="270"/>
        <v>0.17948564900539843</v>
      </c>
      <c r="Q621" s="42">
        <f t="shared" si="271"/>
        <v>3172.8760903245275</v>
      </c>
      <c r="R621" s="43">
        <f t="shared" si="272"/>
        <v>3172.8760903245279</v>
      </c>
      <c r="S621" s="42">
        <f t="shared" si="273"/>
        <v>0</v>
      </c>
      <c r="T621" s="44">
        <f t="shared" si="274"/>
        <v>0</v>
      </c>
      <c r="U621" s="37">
        <f t="shared" si="275"/>
        <v>0</v>
      </c>
      <c r="V621" s="42" t="e">
        <f t="shared" si="276"/>
        <v>#DIV/0!</v>
      </c>
      <c r="W621" s="43" t="e">
        <f t="shared" si="277"/>
        <v>#DIV/0!</v>
      </c>
      <c r="X621" s="42">
        <f t="shared" si="278"/>
        <v>0</v>
      </c>
      <c r="Y621" s="44">
        <f t="shared" si="279"/>
        <v>0</v>
      </c>
      <c r="Z621" s="42">
        <f t="shared" si="280"/>
        <v>67710.201676701545</v>
      </c>
      <c r="AA621" s="44">
        <f>IF(C621&lt;C$13,0,(IF(VLOOKUP(C$7,profiel!$A$3:$F$297,2,FALSE)&gt;4,VLOOKUP($C$7,profiel!$A$3:$F$297,3,FALSE),IF(B$9="flens loodrecht op gevel",(VLOOKUP(C$7,profiel!$A$3:$F$297,6,FALSE)-2*VLOOKUP(C$7,profiel!$A$3:$F$297,4,FALSE))/2,VLOOKUP(C$7,profiel!$A$3:$F$297,4,FALSE))))/1000*Z621*D$36)</f>
        <v>0</v>
      </c>
      <c r="AB621" s="42">
        <f t="shared" si="283"/>
        <v>67710.201676701545</v>
      </c>
      <c r="AC621" s="44">
        <f t="shared" si="281"/>
        <v>13542.040335340309</v>
      </c>
      <c r="AD621" s="41">
        <f t="shared" si="282"/>
        <v>0.7559184613355775</v>
      </c>
      <c r="AE621" s="41">
        <f t="shared" si="287"/>
        <v>560.2159841413287</v>
      </c>
      <c r="AF621" s="201">
        <f t="shared" si="288"/>
        <v>717.97285542047234</v>
      </c>
    </row>
    <row r="622" spans="1:32" ht="12" customHeight="1" x14ac:dyDescent="0.15">
      <c r="A622" s="202">
        <f t="shared" si="258"/>
        <v>560.2159841413287</v>
      </c>
      <c r="B622" s="54">
        <f t="shared" si="259"/>
        <v>2865</v>
      </c>
      <c r="C622" s="133">
        <f t="shared" si="284"/>
        <v>47.75</v>
      </c>
      <c r="D622" s="30">
        <f t="shared" si="285"/>
        <v>911.20357701917487</v>
      </c>
      <c r="E622" s="30">
        <f t="shared" si="286"/>
        <v>679.99989517110953</v>
      </c>
      <c r="F622" s="31">
        <f t="shared" si="260"/>
        <v>0.17930270257160541</v>
      </c>
      <c r="G622" s="30">
        <f t="shared" si="261"/>
        <v>3168.6485218243183</v>
      </c>
      <c r="H622" s="34">
        <f t="shared" si="262"/>
        <v>3168.6485218243183</v>
      </c>
      <c r="I622" s="33">
        <f t="shared" si="263"/>
        <v>0</v>
      </c>
      <c r="J622" s="35">
        <f t="shared" si="264"/>
        <v>0</v>
      </c>
      <c r="K622" s="60">
        <f t="shared" si="265"/>
        <v>0.17033756744302514</v>
      </c>
      <c r="L622" s="30">
        <f t="shared" si="266"/>
        <v>3178.0784537989443</v>
      </c>
      <c r="M622" s="34">
        <f t="shared" si="267"/>
        <v>3019.1745311089971</v>
      </c>
      <c r="N622" s="33">
        <f t="shared" si="268"/>
        <v>0</v>
      </c>
      <c r="O622" s="35">
        <f t="shared" si="269"/>
        <v>0</v>
      </c>
      <c r="P622" s="31">
        <f t="shared" si="270"/>
        <v>0.17930270257160541</v>
      </c>
      <c r="Q622" s="30">
        <f t="shared" si="271"/>
        <v>3168.6485218243183</v>
      </c>
      <c r="R622" s="34">
        <f t="shared" si="272"/>
        <v>3168.6485218243183</v>
      </c>
      <c r="S622" s="33">
        <f t="shared" si="273"/>
        <v>0</v>
      </c>
      <c r="T622" s="35">
        <f t="shared" si="274"/>
        <v>0</v>
      </c>
      <c r="U622" s="31">
        <f t="shared" si="275"/>
        <v>0</v>
      </c>
      <c r="V622" s="30" t="e">
        <f t="shared" si="276"/>
        <v>#DIV/0!</v>
      </c>
      <c r="W622" s="34" t="e">
        <f t="shared" si="277"/>
        <v>#DIV/0!</v>
      </c>
      <c r="X622" s="33">
        <f t="shared" si="278"/>
        <v>0</v>
      </c>
      <c r="Y622" s="35">
        <f t="shared" si="279"/>
        <v>0</v>
      </c>
      <c r="Z622" s="30">
        <f t="shared" si="280"/>
        <v>67697.300021139279</v>
      </c>
      <c r="AA622" s="35">
        <f>IF(C622&lt;C$13,0,(IF(VLOOKUP(C$7,profiel!$A$3:$F$297,2,FALSE)&gt;4,VLOOKUP($C$7,profiel!$A$3:$F$297,3,FALSE),IF(B$9="flens loodrecht op gevel",(VLOOKUP(C$7,profiel!$A$3:$F$297,6,FALSE)-2*VLOOKUP(C$7,profiel!$A$3:$F$297,4,FALSE))/2,VLOOKUP(C$7,profiel!$A$3:$F$297,4,FALSE))))/1000*Z622*D$36)</f>
        <v>0</v>
      </c>
      <c r="AB622" s="30">
        <f t="shared" si="283"/>
        <v>67697.300021139279</v>
      </c>
      <c r="AC622" s="35">
        <f t="shared" si="281"/>
        <v>13539.460004227856</v>
      </c>
      <c r="AD622" s="32">
        <f t="shared" si="282"/>
        <v>0.75465117831004835</v>
      </c>
      <c r="AE622" s="32">
        <f t="shared" si="287"/>
        <v>560.97063531963875</v>
      </c>
      <c r="AF622" s="204">
        <f t="shared" si="288"/>
        <v>718.70577180684722</v>
      </c>
    </row>
    <row r="623" spans="1:32" ht="12" customHeight="1" x14ac:dyDescent="0.15">
      <c r="A623" s="199">
        <f t="shared" si="258"/>
        <v>560.97063531963875</v>
      </c>
      <c r="B623" s="38">
        <f t="shared" si="259"/>
        <v>2870</v>
      </c>
      <c r="C623" s="200">
        <f t="shared" si="284"/>
        <v>47.833333333333336</v>
      </c>
      <c r="D623" s="36">
        <f t="shared" si="285"/>
        <v>911.46415377399467</v>
      </c>
      <c r="E623" s="36">
        <f t="shared" si="286"/>
        <v>679.99989792960321</v>
      </c>
      <c r="F623" s="37">
        <f t="shared" si="260"/>
        <v>0.1791198546051759</v>
      </c>
      <c r="G623" s="42">
        <f t="shared" si="261"/>
        <v>3164.4271352496767</v>
      </c>
      <c r="H623" s="43">
        <f t="shared" si="262"/>
        <v>3164.4271352496771</v>
      </c>
      <c r="I623" s="42">
        <f t="shared" si="263"/>
        <v>0</v>
      </c>
      <c r="J623" s="44">
        <f t="shared" si="264"/>
        <v>0</v>
      </c>
      <c r="K623" s="216">
        <f t="shared" si="265"/>
        <v>0.17016386187491711</v>
      </c>
      <c r="L623" s="42">
        <f t="shared" si="266"/>
        <v>3173.8352173749499</v>
      </c>
      <c r="M623" s="43">
        <f t="shared" si="267"/>
        <v>3015.1434565062027</v>
      </c>
      <c r="N623" s="42">
        <f t="shared" si="268"/>
        <v>0</v>
      </c>
      <c r="O623" s="44">
        <f t="shared" si="269"/>
        <v>0</v>
      </c>
      <c r="P623" s="37">
        <f t="shared" si="270"/>
        <v>0.1791198546051759</v>
      </c>
      <c r="Q623" s="42">
        <f t="shared" si="271"/>
        <v>3164.4271352496767</v>
      </c>
      <c r="R623" s="43">
        <f t="shared" si="272"/>
        <v>3164.4271352496771</v>
      </c>
      <c r="S623" s="42">
        <f t="shared" si="273"/>
        <v>0</v>
      </c>
      <c r="T623" s="44">
        <f t="shared" si="274"/>
        <v>0</v>
      </c>
      <c r="U623" s="37">
        <f t="shared" si="275"/>
        <v>0</v>
      </c>
      <c r="V623" s="42" t="e">
        <f t="shared" si="276"/>
        <v>#DIV/0!</v>
      </c>
      <c r="W623" s="43" t="e">
        <f t="shared" si="277"/>
        <v>#DIV/0!</v>
      </c>
      <c r="X623" s="42">
        <f t="shared" si="278"/>
        <v>0</v>
      </c>
      <c r="Y623" s="44">
        <f t="shared" si="279"/>
        <v>0</v>
      </c>
      <c r="Z623" s="42">
        <f t="shared" si="280"/>
        <v>67684.272199934465</v>
      </c>
      <c r="AA623" s="44">
        <f>IF(C623&lt;C$13,0,(IF(VLOOKUP(C$7,profiel!$A$3:$F$297,2,FALSE)&gt;4,VLOOKUP($C$7,profiel!$A$3:$F$297,3,FALSE),IF(B$9="flens loodrecht op gevel",(VLOOKUP(C$7,profiel!$A$3:$F$297,6,FALSE)-2*VLOOKUP(C$7,profiel!$A$3:$F$297,4,FALSE))/2,VLOOKUP(C$7,profiel!$A$3:$F$297,4,FALSE))))/1000*Z623*D$36)</f>
        <v>0</v>
      </c>
      <c r="AB623" s="42">
        <f t="shared" si="283"/>
        <v>67684.272199934465</v>
      </c>
      <c r="AC623" s="44">
        <f t="shared" si="281"/>
        <v>13536.854439986893</v>
      </c>
      <c r="AD623" s="41">
        <f t="shared" si="282"/>
        <v>0.75338509437393608</v>
      </c>
      <c r="AE623" s="41">
        <f t="shared" si="287"/>
        <v>561.72402041401267</v>
      </c>
      <c r="AF623" s="201">
        <f t="shared" si="288"/>
        <v>719.43978317009214</v>
      </c>
    </row>
    <row r="624" spans="1:32" ht="12" customHeight="1" x14ac:dyDescent="0.15">
      <c r="A624" s="202">
        <f t="shared" si="258"/>
        <v>561.72402041401267</v>
      </c>
      <c r="B624" s="54">
        <f t="shared" si="259"/>
        <v>2875</v>
      </c>
      <c r="C624" s="133">
        <f t="shared" si="284"/>
        <v>47.916666666666664</v>
      </c>
      <c r="D624" s="30">
        <f t="shared" si="285"/>
        <v>911.72427813838772</v>
      </c>
      <c r="E624" s="30">
        <f t="shared" si="286"/>
        <v>679.9999006155092</v>
      </c>
      <c r="F624" s="31">
        <f t="shared" si="260"/>
        <v>0.17893710684540701</v>
      </c>
      <c r="G624" s="30">
        <f t="shared" si="261"/>
        <v>3160.2119385311744</v>
      </c>
      <c r="H624" s="34">
        <f t="shared" si="262"/>
        <v>3160.2119385311744</v>
      </c>
      <c r="I624" s="33">
        <f t="shared" si="263"/>
        <v>0</v>
      </c>
      <c r="J624" s="35">
        <f t="shared" si="264"/>
        <v>0</v>
      </c>
      <c r="K624" s="60">
        <f t="shared" si="265"/>
        <v>0.16999025150313665</v>
      </c>
      <c r="L624" s="30">
        <f t="shared" si="266"/>
        <v>3169.5982197507929</v>
      </c>
      <c r="M624" s="34">
        <f t="shared" si="267"/>
        <v>3011.118308763253</v>
      </c>
      <c r="N624" s="33">
        <f t="shared" si="268"/>
        <v>0</v>
      </c>
      <c r="O624" s="35">
        <f t="shared" si="269"/>
        <v>0</v>
      </c>
      <c r="P624" s="31">
        <f t="shared" si="270"/>
        <v>0.17893710684540701</v>
      </c>
      <c r="Q624" s="30">
        <f t="shared" si="271"/>
        <v>3160.2119385311744</v>
      </c>
      <c r="R624" s="34">
        <f t="shared" si="272"/>
        <v>3160.2119385311744</v>
      </c>
      <c r="S624" s="33">
        <f t="shared" si="273"/>
        <v>0</v>
      </c>
      <c r="T624" s="35">
        <f t="shared" si="274"/>
        <v>0</v>
      </c>
      <c r="U624" s="31">
        <f t="shared" si="275"/>
        <v>0</v>
      </c>
      <c r="V624" s="30" t="e">
        <f t="shared" si="276"/>
        <v>#DIV/0!</v>
      </c>
      <c r="W624" s="34" t="e">
        <f t="shared" si="277"/>
        <v>#DIV/0!</v>
      </c>
      <c r="X624" s="33">
        <f t="shared" si="278"/>
        <v>0</v>
      </c>
      <c r="Y624" s="35">
        <f t="shared" si="279"/>
        <v>0</v>
      </c>
      <c r="Z624" s="30">
        <f t="shared" si="280"/>
        <v>67671.118919082684</v>
      </c>
      <c r="AA624" s="35">
        <f>IF(C624&lt;C$13,0,(IF(VLOOKUP(C$7,profiel!$A$3:$F$297,2,FALSE)&gt;4,VLOOKUP($C$7,profiel!$A$3:$F$297,3,FALSE),IF(B$9="flens loodrecht op gevel",(VLOOKUP(C$7,profiel!$A$3:$F$297,6,FALSE)-2*VLOOKUP(C$7,profiel!$A$3:$F$297,4,FALSE))/2,VLOOKUP(C$7,profiel!$A$3:$F$297,4,FALSE))))/1000*Z624*D$36)</f>
        <v>0</v>
      </c>
      <c r="AB624" s="30">
        <f t="shared" si="283"/>
        <v>67671.118919082684</v>
      </c>
      <c r="AC624" s="35">
        <f t="shared" si="281"/>
        <v>13534.223783816538</v>
      </c>
      <c r="AD624" s="32">
        <f t="shared" si="282"/>
        <v>0.75212022213454544</v>
      </c>
      <c r="AE624" s="32">
        <f t="shared" si="287"/>
        <v>562.47614063614719</v>
      </c>
      <c r="AF624" s="204">
        <f t="shared" si="288"/>
        <v>720.17488466801524</v>
      </c>
    </row>
    <row r="625" spans="1:32" ht="12" customHeight="1" x14ac:dyDescent="0.15">
      <c r="A625" s="199">
        <f t="shared" si="258"/>
        <v>562.47614063614719</v>
      </c>
      <c r="B625" s="38">
        <f t="shared" si="259"/>
        <v>2880</v>
      </c>
      <c r="C625" s="200">
        <f t="shared" si="284"/>
        <v>48</v>
      </c>
      <c r="D625" s="36">
        <f t="shared" si="285"/>
        <v>911.98395168043271</v>
      </c>
      <c r="E625" s="36">
        <f t="shared" si="286"/>
        <v>679.99990323073757</v>
      </c>
      <c r="F625" s="37">
        <f t="shared" si="260"/>
        <v>0.17875446102134895</v>
      </c>
      <c r="G625" s="42">
        <f t="shared" si="261"/>
        <v>3156.002939391919</v>
      </c>
      <c r="H625" s="43">
        <f t="shared" si="262"/>
        <v>3156.0029393919194</v>
      </c>
      <c r="I625" s="42">
        <f t="shared" si="263"/>
        <v>0</v>
      </c>
      <c r="J625" s="44">
        <f t="shared" si="264"/>
        <v>0</v>
      </c>
      <c r="K625" s="216">
        <f t="shared" si="265"/>
        <v>0.16981673797028152</v>
      </c>
      <c r="L625" s="42">
        <f t="shared" si="266"/>
        <v>3165.3674686686359</v>
      </c>
      <c r="M625" s="43">
        <f t="shared" si="267"/>
        <v>3007.099095235204</v>
      </c>
      <c r="N625" s="42">
        <f t="shared" si="268"/>
        <v>0</v>
      </c>
      <c r="O625" s="44">
        <f t="shared" si="269"/>
        <v>0</v>
      </c>
      <c r="P625" s="37">
        <f t="shared" si="270"/>
        <v>0.17875446102134895</v>
      </c>
      <c r="Q625" s="42">
        <f t="shared" si="271"/>
        <v>3156.002939391919</v>
      </c>
      <c r="R625" s="43">
        <f t="shared" si="272"/>
        <v>3156.0029393919194</v>
      </c>
      <c r="S625" s="42">
        <f t="shared" si="273"/>
        <v>0</v>
      </c>
      <c r="T625" s="44">
        <f t="shared" si="274"/>
        <v>0</v>
      </c>
      <c r="U625" s="37">
        <f t="shared" si="275"/>
        <v>0</v>
      </c>
      <c r="V625" s="42" t="e">
        <f t="shared" si="276"/>
        <v>#DIV/0!</v>
      </c>
      <c r="W625" s="43" t="e">
        <f t="shared" si="277"/>
        <v>#DIV/0!</v>
      </c>
      <c r="X625" s="42">
        <f t="shared" si="278"/>
        <v>0</v>
      </c>
      <c r="Y625" s="44">
        <f t="shared" si="279"/>
        <v>0</v>
      </c>
      <c r="Z625" s="42">
        <f t="shared" si="280"/>
        <v>67657.840882363089</v>
      </c>
      <c r="AA625" s="44">
        <f>IF(C625&lt;C$13,0,(IF(VLOOKUP(C$7,profiel!$A$3:$F$297,2,FALSE)&gt;4,VLOOKUP($C$7,profiel!$A$3:$F$297,3,FALSE),IF(B$9="flens loodrecht op gevel",(VLOOKUP(C$7,profiel!$A$3:$F$297,6,FALSE)-2*VLOOKUP(C$7,profiel!$A$3:$F$297,4,FALSE))/2,VLOOKUP(C$7,profiel!$A$3:$F$297,4,FALSE))))/1000*Z625*D$36)</f>
        <v>0</v>
      </c>
      <c r="AB625" s="42">
        <f t="shared" si="283"/>
        <v>67657.840882363089</v>
      </c>
      <c r="AC625" s="44">
        <f t="shared" si="281"/>
        <v>13531.568176472618</v>
      </c>
      <c r="AD625" s="41">
        <f t="shared" si="282"/>
        <v>0.75085657407925488</v>
      </c>
      <c r="AE625" s="41">
        <f t="shared" si="287"/>
        <v>563.2269972102265</v>
      </c>
      <c r="AF625" s="201">
        <f t="shared" si="288"/>
        <v>720.91107144806301</v>
      </c>
    </row>
    <row r="626" spans="1:32" ht="12" customHeight="1" x14ac:dyDescent="0.15">
      <c r="A626" s="202">
        <f t="shared" ref="A626:A689" si="289">AE625</f>
        <v>563.2269972102265</v>
      </c>
      <c r="B626" s="54">
        <f t="shared" ref="B626:B689" si="290">B625+D$36</f>
        <v>2885</v>
      </c>
      <c r="C626" s="133">
        <f t="shared" si="284"/>
        <v>48.083333333333336</v>
      </c>
      <c r="D626" s="30">
        <f t="shared" si="285"/>
        <v>912.24317596007006</v>
      </c>
      <c r="E626" s="30">
        <f t="shared" si="286"/>
        <v>679.99990577714834</v>
      </c>
      <c r="F626" s="31">
        <f t="shared" ref="F626:F689" si="291">IF($C$16="onbeschermd","--",$L$16*$L$17*$F$17/1000*$I$16*((100-$C$17)/100)/($AF625*$D$37*$C$8))</f>
        <v>0.17857191885173831</v>
      </c>
      <c r="G626" s="30">
        <f t="shared" ref="G626:G689" si="292">IF($C$16="onbeschermd",$D$35*($D626-$AE625)+$D$33*$D$32*$D$34*(($D626+273)^4-($AE625+273)^4),$I$18/($F$17/1000)*($D626-$AE625)/(1+F626/3)-(EXP(F626/10)-1)*($D626-$D625)*$AF625*$D$37*$C$8/($I$16*((100-$C$17)/100)*$D$36))</f>
        <v>3151.8001453484571</v>
      </c>
      <c r="H626" s="34">
        <f t="shared" ref="H626:H689" si="293">IF($C$16="onbeschermd",G626*$I$17*$I$16*$D$36,G626*$I$17*$I$16*((100-$C$17)/100)*$D$36)</f>
        <v>3151.8001453484571</v>
      </c>
      <c r="I626" s="33">
        <f t="shared" ref="I626:I689" si="294">IF(OR($C$17=0,$C$16="onbeschermd"),0,$D$35*($D626-$AE625)+$D$33*$D$32*$D$34*(($D626+273)^4-($AE625+273)^4))</f>
        <v>0</v>
      </c>
      <c r="J626" s="35">
        <f t="shared" ref="J626:J689" si="295">IF($C$16="onbeschermd",0,I626*$I$17*$I$16*($C$17/100)*$D$36)</f>
        <v>0</v>
      </c>
      <c r="K626" s="60">
        <f t="shared" ref="K626:K689" si="296">IF($C$19="onbeschermd","--",$L$19*$L$20*$F$20/1000*$I$19*((100-$C$20)/100)/($AF625*$D$37*$C$8))</f>
        <v>0.16964332290915141</v>
      </c>
      <c r="L626" s="30">
        <f t="shared" ref="L626:L689" si="297">IF($C$19="onbeschermd",$D$35*($D626-$AE625)+$D$33*$D$32*$D$34*(($D626+273)^4-($AE625+273)^4),$I$21/($F$20/1000)*($D626-$AE625)/(1+K626/3)-(EXP($K626/10)-1)*(D626-$D625)*$AF625*$D$37*$C$8/($I$19*((100-$C$20)/100)*$D$36))</f>
        <v>3161.1429716626753</v>
      </c>
      <c r="M626" s="34">
        <f t="shared" ref="M626:M689" si="298">IF($C$19="onbeschermd",L626*$I$20*$I$19*$D$36,L626*$I$20*$I$19*((100-$C$20)/100)*$D$36)</f>
        <v>3003.0858230795416</v>
      </c>
      <c r="N626" s="33">
        <f t="shared" ref="N626:N689" si="299">IF(OR($C$20=0,$C$19="onbeschermd"),0,$D$35*($D626-$AE625)+$D$33*$D$32*$D$34*(($D626+273)^4-($AE625+273)^4))</f>
        <v>0</v>
      </c>
      <c r="O626" s="35">
        <f t="shared" ref="O626:O689" si="300">IF($C$19="onbeschermd",0,N626*$I$20*$I$19*($C$20/100)*$D$36)</f>
        <v>0</v>
      </c>
      <c r="P626" s="31">
        <f t="shared" ref="P626:P689" si="301">IF($C$22="onbeschermd","--",$L$22*$L$23*$F$23/1000*$I$22*((100-$C$23)/100)/($AF625*$D$37*$C$8))</f>
        <v>0.17857191885173831</v>
      </c>
      <c r="Q626" s="30">
        <f t="shared" ref="Q626:Q689" si="302">IF($C$22="onbeschermd",$D$35*($D626-$AE625)+$D$33*$D$32*$D$34*(($D626+273)^4-($AE625+273)^4),$I$24/($F$23/1000)*($D626-$AE625)/(1+P626/3)-(EXP(P626/10)-1)*($D626-$D625)*$AF625*$D$37*$C$8/($I$22*((100-$C$23)/100)*$D$36))</f>
        <v>3151.8001453484571</v>
      </c>
      <c r="R626" s="34">
        <f t="shared" ref="R626:R689" si="303">IF($C$22="onbeschermd",Q626*$I$23*$I$22*$D$36,Q626*$I$23*$I$22*((100-$C$23)/100)*$D$36)</f>
        <v>3151.8001453484571</v>
      </c>
      <c r="S626" s="33">
        <f t="shared" ref="S626:S689" si="304">IF(OR($C$23=0,$C$22="onbeschermd"),0,$D$35*($D626-$AE625)+$D$33*$D$32*$D$34*(($D626+273)^4-($AE625+273)^4))</f>
        <v>0</v>
      </c>
      <c r="T626" s="35">
        <f t="shared" ref="T626:T689" si="305">IF($C$22="onbeschermd",0,S626*$I$23*$I$22*($C$23/100)*$D$36)</f>
        <v>0</v>
      </c>
      <c r="U626" s="31">
        <f t="shared" ref="U626:U689" si="306">IF($C$25="onbeschermd","--",$L$25*$L$26*$F$26/1000*$I$25*((100-$C$26)/100)/($AF625*$D$37*$C$8))</f>
        <v>0</v>
      </c>
      <c r="V626" s="30" t="e">
        <f t="shared" ref="V626:V689" si="307">IF($C$25="onbeschermd",$D$35*($D626-$AE625)+$D$33*$D$32*$D$34*(($D626+273)^4-($AE625+273)^4),$I$27/($F$26/1000)*($D626-$AE625)/(1+U626/3)-(EXP(U626/10)-1)*($D626-$D625)*$AF625*$D$37*$C$8/($I$25*((100-$C$26)/100)*$D$36))</f>
        <v>#DIV/0!</v>
      </c>
      <c r="W626" s="34" t="e">
        <f t="shared" ref="W626:W689" si="308">IF($C$25="onbeschermd",V626*$I$26*$I$25*$D$36,V626*$I$26*$I$25*((100-$C$26)/100)*$D$36)</f>
        <v>#DIV/0!</v>
      </c>
      <c r="X626" s="33">
        <f t="shared" ref="X626:X689" si="309">IF(OR($C$26=0,$C$25="onbeschermd"),0,$D$35*($D626-$AE625)+$D$33*$D$32*$D$34*(($D626+273)^4-($AE625+273)^4))</f>
        <v>0</v>
      </c>
      <c r="Y626" s="35">
        <f t="shared" ref="Y626:Y689" si="310">IF($C$25="onbeschermd",0,X626*$I$26*$I$25*($C$26/100)*$D$36)</f>
        <v>0</v>
      </c>
      <c r="Z626" s="30">
        <f t="shared" ref="Z626:Z689" si="311">IF(C626&lt;C$13,$D$35*($D626-$AE625)+$D$33*$D$32*$D$34*(($D626+273)^4-($AE625+273)^4),$D$35*($E626-$AE625)+$D$33*$D$32*$D$34*(($E626+273)^4-($AE625+273)^4))</f>
        <v>67644.438791334032</v>
      </c>
      <c r="AA626" s="35">
        <f>IF(C626&lt;C$13,0,(IF(VLOOKUP(C$7,profiel!$A$3:$F$297,2,FALSE)&gt;4,VLOOKUP($C$7,profiel!$A$3:$F$297,3,FALSE),IF(B$9="flens loodrecht op gevel",(VLOOKUP(C$7,profiel!$A$3:$F$297,6,FALSE)-2*VLOOKUP(C$7,profiel!$A$3:$F$297,4,FALSE))/2,VLOOKUP(C$7,profiel!$A$3:$F$297,4,FALSE))))/1000*Z626*D$36)</f>
        <v>0</v>
      </c>
      <c r="AB626" s="30">
        <f t="shared" si="283"/>
        <v>67644.438791334032</v>
      </c>
      <c r="AC626" s="35">
        <f t="shared" ref="AC626:AC689" si="312">AB626*2*C$14/1000*$D$36</f>
        <v>13528.887758266808</v>
      </c>
      <c r="AD626" s="32">
        <f t="shared" ref="AD626:AD689" si="313">IF($C$14&gt;30,MAX((H626+J626+M626+O626+R626+T626+W626+Y626)/(AF625*D$37*C$8),0),MAX((H626+J626+M626+O626+R626+T626+AA626+AC626)/(AF625*D$37*C$8),0))</f>
        <v>0.74959416257562228</v>
      </c>
      <c r="AE626" s="32">
        <f t="shared" si="287"/>
        <v>563.97659137280209</v>
      </c>
      <c r="AF626" s="204">
        <f t="shared" si="288"/>
        <v>721.6483386476624</v>
      </c>
    </row>
    <row r="627" spans="1:32" ht="12" customHeight="1" x14ac:dyDescent="0.15">
      <c r="A627" s="199">
        <f t="shared" si="289"/>
        <v>563.97659137280209</v>
      </c>
      <c r="B627" s="38">
        <f t="shared" si="290"/>
        <v>2890</v>
      </c>
      <c r="C627" s="200">
        <f t="shared" si="284"/>
        <v>48.166666666666664</v>
      </c>
      <c r="D627" s="36">
        <f t="shared" si="285"/>
        <v>912.50195252915705</v>
      </c>
      <c r="E627" s="36">
        <f t="shared" si="286"/>
        <v>679.99990825655198</v>
      </c>
      <c r="F627" s="37">
        <f t="shared" si="291"/>
        <v>0.17838948204493343</v>
      </c>
      <c r="G627" s="42">
        <f t="shared" si="292"/>
        <v>3147.603563713702</v>
      </c>
      <c r="H627" s="43">
        <f t="shared" si="293"/>
        <v>3147.603563713702</v>
      </c>
      <c r="I627" s="42">
        <f t="shared" si="294"/>
        <v>0</v>
      </c>
      <c r="J627" s="44">
        <f t="shared" si="295"/>
        <v>0</v>
      </c>
      <c r="K627" s="216">
        <f t="shared" si="296"/>
        <v>0.16947000794268677</v>
      </c>
      <c r="L627" s="42">
        <f t="shared" si="297"/>
        <v>3156.9247360620857</v>
      </c>
      <c r="M627" s="43">
        <f t="shared" si="298"/>
        <v>2999.0784992589811</v>
      </c>
      <c r="N627" s="42">
        <f t="shared" si="299"/>
        <v>0</v>
      </c>
      <c r="O627" s="44">
        <f t="shared" si="300"/>
        <v>0</v>
      </c>
      <c r="P627" s="37">
        <f t="shared" si="301"/>
        <v>0.17838948204493343</v>
      </c>
      <c r="Q627" s="42">
        <f t="shared" si="302"/>
        <v>3147.603563713702</v>
      </c>
      <c r="R627" s="43">
        <f t="shared" si="303"/>
        <v>3147.603563713702</v>
      </c>
      <c r="S627" s="42">
        <f t="shared" si="304"/>
        <v>0</v>
      </c>
      <c r="T627" s="44">
        <f t="shared" si="305"/>
        <v>0</v>
      </c>
      <c r="U627" s="37">
        <f t="shared" si="306"/>
        <v>0</v>
      </c>
      <c r="V627" s="42" t="e">
        <f t="shared" si="307"/>
        <v>#DIV/0!</v>
      </c>
      <c r="W627" s="43" t="e">
        <f t="shared" si="308"/>
        <v>#DIV/0!</v>
      </c>
      <c r="X627" s="42">
        <f t="shared" si="309"/>
        <v>0</v>
      </c>
      <c r="Y627" s="44">
        <f t="shared" si="310"/>
        <v>0</v>
      </c>
      <c r="Z627" s="42">
        <f t="shared" si="311"/>
        <v>67630.913345328358</v>
      </c>
      <c r="AA627" s="44">
        <f>IF(C627&lt;C$13,0,(IF(VLOOKUP(C$7,profiel!$A$3:$F$297,2,FALSE)&gt;4,VLOOKUP($C$7,profiel!$A$3:$F$297,3,FALSE),IF(B$9="flens loodrecht op gevel",(VLOOKUP(C$7,profiel!$A$3:$F$297,6,FALSE)-2*VLOOKUP(C$7,profiel!$A$3:$F$297,4,FALSE))/2,VLOOKUP(C$7,profiel!$A$3:$F$297,4,FALSE))))/1000*Z627*D$36)</f>
        <v>0</v>
      </c>
      <c r="AB627" s="42">
        <f t="shared" ref="AB627:AB690" si="314">$D$35*($D627-$AE626)+$D$33*$D$32*$D$34*(($D627+273)^4-($AE626+273)^4)</f>
        <v>67630.913345328358</v>
      </c>
      <c r="AC627" s="44">
        <f t="shared" si="312"/>
        <v>13526.182669065673</v>
      </c>
      <c r="AD627" s="41">
        <f t="shared" si="313"/>
        <v>0.74833299987169744</v>
      </c>
      <c r="AE627" s="41">
        <f t="shared" si="287"/>
        <v>564.72492437267374</v>
      </c>
      <c r="AF627" s="201">
        <f t="shared" si="288"/>
        <v>722.38668139456399</v>
      </c>
    </row>
    <row r="628" spans="1:32" ht="12" customHeight="1" x14ac:dyDescent="0.15">
      <c r="A628" s="202">
        <f t="shared" si="289"/>
        <v>564.72492437267374</v>
      </c>
      <c r="B628" s="54">
        <f t="shared" si="290"/>
        <v>2895</v>
      </c>
      <c r="C628" s="133">
        <f t="shared" si="284"/>
        <v>48.25</v>
      </c>
      <c r="D628" s="30">
        <f t="shared" si="285"/>
        <v>912.76028293152444</v>
      </c>
      <c r="E628" s="30">
        <f t="shared" si="286"/>
        <v>679.9999106707121</v>
      </c>
      <c r="F628" s="31">
        <f t="shared" si="291"/>
        <v>0.17820715229885184</v>
      </c>
      <c r="G628" s="30">
        <f t="shared" si="292"/>
        <v>3143.4132015976847</v>
      </c>
      <c r="H628" s="34">
        <f t="shared" si="293"/>
        <v>3143.4132015976847</v>
      </c>
      <c r="I628" s="33">
        <f t="shared" si="294"/>
        <v>0</v>
      </c>
      <c r="J628" s="35">
        <f t="shared" si="295"/>
        <v>0</v>
      </c>
      <c r="K628" s="60">
        <f t="shared" si="296"/>
        <v>0.16929679468390924</v>
      </c>
      <c r="L628" s="30">
        <f t="shared" si="297"/>
        <v>3152.7127689917779</v>
      </c>
      <c r="M628" s="34">
        <f t="shared" si="298"/>
        <v>2995.0771305421895</v>
      </c>
      <c r="N628" s="33">
        <f t="shared" si="299"/>
        <v>0</v>
      </c>
      <c r="O628" s="35">
        <f t="shared" si="300"/>
        <v>0</v>
      </c>
      <c r="P628" s="31">
        <f t="shared" si="301"/>
        <v>0.17820715229885184</v>
      </c>
      <c r="Q628" s="30">
        <f t="shared" si="302"/>
        <v>3143.4132015976847</v>
      </c>
      <c r="R628" s="34">
        <f t="shared" si="303"/>
        <v>3143.4132015976847</v>
      </c>
      <c r="S628" s="33">
        <f t="shared" si="304"/>
        <v>0</v>
      </c>
      <c r="T628" s="35">
        <f t="shared" si="305"/>
        <v>0</v>
      </c>
      <c r="U628" s="31">
        <f t="shared" si="306"/>
        <v>0</v>
      </c>
      <c r="V628" s="30" t="e">
        <f t="shared" si="307"/>
        <v>#DIV/0!</v>
      </c>
      <c r="W628" s="34" t="e">
        <f t="shared" si="308"/>
        <v>#DIV/0!</v>
      </c>
      <c r="X628" s="33">
        <f t="shared" si="309"/>
        <v>0</v>
      </c>
      <c r="Y628" s="35">
        <f t="shared" si="310"/>
        <v>0</v>
      </c>
      <c r="Z628" s="30">
        <f t="shared" si="311"/>
        <v>67617.265241449044</v>
      </c>
      <c r="AA628" s="35">
        <f>IF(C628&lt;C$13,0,(IF(VLOOKUP(C$7,profiel!$A$3:$F$297,2,FALSE)&gt;4,VLOOKUP($C$7,profiel!$A$3:$F$297,3,FALSE),IF(B$9="flens loodrecht op gevel",(VLOOKUP(C$7,profiel!$A$3:$F$297,6,FALSE)-2*VLOOKUP(C$7,profiel!$A$3:$F$297,4,FALSE))/2,VLOOKUP(C$7,profiel!$A$3:$F$297,4,FALSE))))/1000*Z628*D$36)</f>
        <v>0</v>
      </c>
      <c r="AB628" s="30">
        <f t="shared" si="314"/>
        <v>67617.265241449044</v>
      </c>
      <c r="AC628" s="35">
        <f t="shared" si="312"/>
        <v>13523.45304828981</v>
      </c>
      <c r="AD628" s="32">
        <f t="shared" si="313"/>
        <v>0.74707309809613498</v>
      </c>
      <c r="AE628" s="32">
        <f t="shared" si="287"/>
        <v>565.47199747076991</v>
      </c>
      <c r="AF628" s="204">
        <f t="shared" si="288"/>
        <v>723.12609480717788</v>
      </c>
    </row>
    <row r="629" spans="1:32" ht="12" customHeight="1" x14ac:dyDescent="0.15">
      <c r="A629" s="199">
        <f t="shared" si="289"/>
        <v>565.47199747076991</v>
      </c>
      <c r="B629" s="38">
        <f t="shared" si="290"/>
        <v>2900</v>
      </c>
      <c r="C629" s="200">
        <f t="shared" si="284"/>
        <v>48.333333333333336</v>
      </c>
      <c r="D629" s="36">
        <f t="shared" si="285"/>
        <v>913.01816870303117</v>
      </c>
      <c r="E629" s="36">
        <f t="shared" si="286"/>
        <v>679.99991302134538</v>
      </c>
      <c r="F629" s="37">
        <f t="shared" si="291"/>
        <v>0.17802493130091007</v>
      </c>
      <c r="G629" s="42">
        <f t="shared" si="292"/>
        <v>3139.2290659101645</v>
      </c>
      <c r="H629" s="43">
        <f t="shared" si="293"/>
        <v>3139.229065910165</v>
      </c>
      <c r="I629" s="42">
        <f t="shared" si="294"/>
        <v>0</v>
      </c>
      <c r="J629" s="44">
        <f t="shared" si="295"/>
        <v>0</v>
      </c>
      <c r="K629" s="216">
        <f t="shared" si="296"/>
        <v>0.16912368473586459</v>
      </c>
      <c r="L629" s="42">
        <f t="shared" si="297"/>
        <v>3148.5070773750185</v>
      </c>
      <c r="M629" s="43">
        <f t="shared" si="298"/>
        <v>2991.0817235062677</v>
      </c>
      <c r="N629" s="42">
        <f t="shared" si="299"/>
        <v>0</v>
      </c>
      <c r="O629" s="44">
        <f t="shared" si="300"/>
        <v>0</v>
      </c>
      <c r="P629" s="37">
        <f t="shared" si="301"/>
        <v>0.17802493130091007</v>
      </c>
      <c r="Q629" s="42">
        <f t="shared" si="302"/>
        <v>3139.2290659101645</v>
      </c>
      <c r="R629" s="43">
        <f t="shared" si="303"/>
        <v>3139.229065910165</v>
      </c>
      <c r="S629" s="42">
        <f t="shared" si="304"/>
        <v>0</v>
      </c>
      <c r="T629" s="44">
        <f t="shared" si="305"/>
        <v>0</v>
      </c>
      <c r="U629" s="37">
        <f t="shared" si="306"/>
        <v>0</v>
      </c>
      <c r="V629" s="42" t="e">
        <f t="shared" si="307"/>
        <v>#DIV/0!</v>
      </c>
      <c r="W629" s="43" t="e">
        <f t="shared" si="308"/>
        <v>#DIV/0!</v>
      </c>
      <c r="X629" s="42">
        <f t="shared" si="309"/>
        <v>0</v>
      </c>
      <c r="Y629" s="44">
        <f t="shared" si="310"/>
        <v>0</v>
      </c>
      <c r="Z629" s="42">
        <f t="shared" si="311"/>
        <v>67603.495174564872</v>
      </c>
      <c r="AA629" s="44">
        <f>IF(C629&lt;C$13,0,(IF(VLOOKUP(C$7,profiel!$A$3:$F$297,2,FALSE)&gt;4,VLOOKUP($C$7,profiel!$A$3:$F$297,3,FALSE),IF(B$9="flens loodrecht op gevel",(VLOOKUP(C$7,profiel!$A$3:$F$297,6,FALSE)-2*VLOOKUP(C$7,profiel!$A$3:$F$297,4,FALSE))/2,VLOOKUP(C$7,profiel!$A$3:$F$297,4,FALSE))))/1000*Z629*D$36)</f>
        <v>0</v>
      </c>
      <c r="AB629" s="42">
        <f t="shared" si="314"/>
        <v>67603.495174564872</v>
      </c>
      <c r="AC629" s="44">
        <f t="shared" si="312"/>
        <v>13520.699034912976</v>
      </c>
      <c r="AD629" s="41">
        <f t="shared" si="313"/>
        <v>0.74581446925849815</v>
      </c>
      <c r="AE629" s="41">
        <f t="shared" si="287"/>
        <v>566.21781194002835</v>
      </c>
      <c r="AF629" s="201">
        <f t="shared" si="288"/>
        <v>723.86657399490969</v>
      </c>
    </row>
    <row r="630" spans="1:32" ht="12" customHeight="1" x14ac:dyDescent="0.15">
      <c r="A630" s="202">
        <f t="shared" si="289"/>
        <v>566.21781194002835</v>
      </c>
      <c r="B630" s="54">
        <f t="shared" si="290"/>
        <v>2905</v>
      </c>
      <c r="C630" s="133">
        <f t="shared" si="284"/>
        <v>48.416666666666664</v>
      </c>
      <c r="D630" s="30">
        <f t="shared" si="285"/>
        <v>913.27561137161956</v>
      </c>
      <c r="E630" s="30">
        <f t="shared" si="286"/>
        <v>679.99991531012347</v>
      </c>
      <c r="F630" s="31">
        <f t="shared" si="291"/>
        <v>0.17784282072796539</v>
      </c>
      <c r="G630" s="30">
        <f t="shared" si="292"/>
        <v>3135.0511633618676</v>
      </c>
      <c r="H630" s="34">
        <f t="shared" si="293"/>
        <v>3135.051163361868</v>
      </c>
      <c r="I630" s="33">
        <f t="shared" si="294"/>
        <v>0</v>
      </c>
      <c r="J630" s="35">
        <f t="shared" si="295"/>
        <v>0</v>
      </c>
      <c r="K630" s="60">
        <f t="shared" si="296"/>
        <v>0.16895067969156713</v>
      </c>
      <c r="L630" s="30">
        <f t="shared" si="297"/>
        <v>3144.3076679346632</v>
      </c>
      <c r="M630" s="34">
        <f t="shared" si="298"/>
        <v>2987.09228453793</v>
      </c>
      <c r="N630" s="33">
        <f t="shared" si="299"/>
        <v>0</v>
      </c>
      <c r="O630" s="35">
        <f t="shared" si="300"/>
        <v>0</v>
      </c>
      <c r="P630" s="31">
        <f t="shared" si="301"/>
        <v>0.17784282072796539</v>
      </c>
      <c r="Q630" s="30">
        <f t="shared" si="302"/>
        <v>3135.0511633618676</v>
      </c>
      <c r="R630" s="34">
        <f t="shared" si="303"/>
        <v>3135.051163361868</v>
      </c>
      <c r="S630" s="33">
        <f t="shared" si="304"/>
        <v>0</v>
      </c>
      <c r="T630" s="35">
        <f t="shared" si="305"/>
        <v>0</v>
      </c>
      <c r="U630" s="31">
        <f t="shared" si="306"/>
        <v>0</v>
      </c>
      <c r="V630" s="30" t="e">
        <f t="shared" si="307"/>
        <v>#DIV/0!</v>
      </c>
      <c r="W630" s="34" t="e">
        <f t="shared" si="308"/>
        <v>#DIV/0!</v>
      </c>
      <c r="X630" s="33">
        <f t="shared" si="309"/>
        <v>0</v>
      </c>
      <c r="Y630" s="35">
        <f t="shared" si="310"/>
        <v>0</v>
      </c>
      <c r="Z630" s="30">
        <f t="shared" si="311"/>
        <v>67589.603837306495</v>
      </c>
      <c r="AA630" s="35">
        <f>IF(C630&lt;C$13,0,(IF(VLOOKUP(C$7,profiel!$A$3:$F$297,2,FALSE)&gt;4,VLOOKUP($C$7,profiel!$A$3:$F$297,3,FALSE),IF(B$9="flens loodrecht op gevel",(VLOOKUP(C$7,profiel!$A$3:$F$297,6,FALSE)-2*VLOOKUP(C$7,profiel!$A$3:$F$297,4,FALSE))/2,VLOOKUP(C$7,profiel!$A$3:$F$297,4,FALSE))))/1000*Z630*D$36)</f>
        <v>0</v>
      </c>
      <c r="AB630" s="30">
        <f t="shared" si="314"/>
        <v>67589.603837306495</v>
      </c>
      <c r="AC630" s="35">
        <f t="shared" si="312"/>
        <v>13517.920767461299</v>
      </c>
      <c r="AD630" s="32">
        <f t="shared" si="313"/>
        <v>0.74455712524944029</v>
      </c>
      <c r="AE630" s="32">
        <f t="shared" si="287"/>
        <v>566.96236906527781</v>
      </c>
      <c r="AF630" s="204">
        <f t="shared" si="288"/>
        <v>724.60811405849313</v>
      </c>
    </row>
    <row r="631" spans="1:32" ht="12" customHeight="1" x14ac:dyDescent="0.15">
      <c r="A631" s="199">
        <f t="shared" si="289"/>
        <v>566.96236906527781</v>
      </c>
      <c r="B631" s="38">
        <f t="shared" si="290"/>
        <v>2910</v>
      </c>
      <c r="C631" s="200">
        <f t="shared" si="284"/>
        <v>48.5</v>
      </c>
      <c r="D631" s="36">
        <f t="shared" si="285"/>
        <v>913.53261245736917</v>
      </c>
      <c r="E631" s="36">
        <f t="shared" si="286"/>
        <v>679.99991753867414</v>
      </c>
      <c r="F631" s="37">
        <f t="shared" si="291"/>
        <v>0.17766082224625943</v>
      </c>
      <c r="G631" s="42">
        <f t="shared" si="292"/>
        <v>3130.8795004668114</v>
      </c>
      <c r="H631" s="43">
        <f t="shared" si="293"/>
        <v>3130.8795004668118</v>
      </c>
      <c r="I631" s="42">
        <f t="shared" si="294"/>
        <v>0</v>
      </c>
      <c r="J631" s="44">
        <f t="shared" si="295"/>
        <v>0</v>
      </c>
      <c r="K631" s="216">
        <f t="shared" si="296"/>
        <v>0.16877778113394645</v>
      </c>
      <c r="L631" s="42">
        <f t="shared" si="297"/>
        <v>3140.1145471955188</v>
      </c>
      <c r="M631" s="43">
        <f t="shared" si="298"/>
        <v>2983.1088198357429</v>
      </c>
      <c r="N631" s="42">
        <f t="shared" si="299"/>
        <v>0</v>
      </c>
      <c r="O631" s="44">
        <f t="shared" si="300"/>
        <v>0</v>
      </c>
      <c r="P631" s="37">
        <f t="shared" si="301"/>
        <v>0.17766082224625943</v>
      </c>
      <c r="Q631" s="42">
        <f t="shared" si="302"/>
        <v>3130.8795004668114</v>
      </c>
      <c r="R631" s="43">
        <f t="shared" si="303"/>
        <v>3130.8795004668118</v>
      </c>
      <c r="S631" s="42">
        <f t="shared" si="304"/>
        <v>0</v>
      </c>
      <c r="T631" s="44">
        <f t="shared" si="305"/>
        <v>0</v>
      </c>
      <c r="U631" s="37">
        <f t="shared" si="306"/>
        <v>0</v>
      </c>
      <c r="V631" s="42" t="e">
        <f t="shared" si="307"/>
        <v>#DIV/0!</v>
      </c>
      <c r="W631" s="43" t="e">
        <f t="shared" si="308"/>
        <v>#DIV/0!</v>
      </c>
      <c r="X631" s="42">
        <f t="shared" si="309"/>
        <v>0</v>
      </c>
      <c r="Y631" s="44">
        <f t="shared" si="310"/>
        <v>0</v>
      </c>
      <c r="Z631" s="42">
        <f t="shared" si="311"/>
        <v>67575.591920062143</v>
      </c>
      <c r="AA631" s="44">
        <f>IF(C631&lt;C$13,0,(IF(VLOOKUP(C$7,profiel!$A$3:$F$297,2,FALSE)&gt;4,VLOOKUP($C$7,profiel!$A$3:$F$297,3,FALSE),IF(B$9="flens loodrecht op gevel",(VLOOKUP(C$7,profiel!$A$3:$F$297,6,FALSE)-2*VLOOKUP(C$7,profiel!$A$3:$F$297,4,FALSE))/2,VLOOKUP(C$7,profiel!$A$3:$F$297,4,FALSE))))/1000*Z631*D$36)</f>
        <v>0</v>
      </c>
      <c r="AB631" s="42">
        <f t="shared" si="314"/>
        <v>67575.591920062143</v>
      </c>
      <c r="AC631" s="44">
        <f t="shared" si="312"/>
        <v>13515.118384012429</v>
      </c>
      <c r="AD631" s="41">
        <f t="shared" si="313"/>
        <v>0.74330107784100274</v>
      </c>
      <c r="AE631" s="41">
        <f t="shared" si="287"/>
        <v>567.70567014311882</v>
      </c>
      <c r="AF631" s="201">
        <f t="shared" si="288"/>
        <v>725.3507100903189</v>
      </c>
    </row>
    <row r="632" spans="1:32" ht="12" customHeight="1" x14ac:dyDescent="0.15">
      <c r="A632" s="202">
        <f t="shared" si="289"/>
        <v>567.70567014311882</v>
      </c>
      <c r="B632" s="54">
        <f t="shared" si="290"/>
        <v>2915</v>
      </c>
      <c r="C632" s="133">
        <f t="shared" si="284"/>
        <v>48.583333333333336</v>
      </c>
      <c r="D632" s="30">
        <f t="shared" si="285"/>
        <v>913.78917347255128</v>
      </c>
      <c r="E632" s="30">
        <f t="shared" si="286"/>
        <v>679.99991970858207</v>
      </c>
      <c r="F632" s="31">
        <f t="shared" si="291"/>
        <v>0.17747893751136398</v>
      </c>
      <c r="G632" s="30">
        <f t="shared" si="292"/>
        <v>3126.7140835434193</v>
      </c>
      <c r="H632" s="34">
        <f t="shared" si="293"/>
        <v>3126.7140835434197</v>
      </c>
      <c r="I632" s="33">
        <f t="shared" si="294"/>
        <v>0</v>
      </c>
      <c r="J632" s="35">
        <f t="shared" si="295"/>
        <v>0</v>
      </c>
      <c r="K632" s="60">
        <f t="shared" si="296"/>
        <v>0.16860499063579579</v>
      </c>
      <c r="L632" s="30">
        <f t="shared" si="297"/>
        <v>3135.9277214854369</v>
      </c>
      <c r="M632" s="34">
        <f t="shared" si="298"/>
        <v>2979.1313354111653</v>
      </c>
      <c r="N632" s="33">
        <f t="shared" si="299"/>
        <v>0</v>
      </c>
      <c r="O632" s="35">
        <f t="shared" si="300"/>
        <v>0</v>
      </c>
      <c r="P632" s="31">
        <f t="shared" si="301"/>
        <v>0.17747893751136398</v>
      </c>
      <c r="Q632" s="30">
        <f t="shared" si="302"/>
        <v>3126.7140835434193</v>
      </c>
      <c r="R632" s="34">
        <f t="shared" si="303"/>
        <v>3126.7140835434197</v>
      </c>
      <c r="S632" s="33">
        <f t="shared" si="304"/>
        <v>0</v>
      </c>
      <c r="T632" s="35">
        <f t="shared" si="305"/>
        <v>0</v>
      </c>
      <c r="U632" s="31">
        <f t="shared" si="306"/>
        <v>0</v>
      </c>
      <c r="V632" s="30" t="e">
        <f t="shared" si="307"/>
        <v>#DIV/0!</v>
      </c>
      <c r="W632" s="34" t="e">
        <f t="shared" si="308"/>
        <v>#DIV/0!</v>
      </c>
      <c r="X632" s="33">
        <f t="shared" si="309"/>
        <v>0</v>
      </c>
      <c r="Y632" s="35">
        <f t="shared" si="310"/>
        <v>0</v>
      </c>
      <c r="Z632" s="30">
        <f t="shared" si="311"/>
        <v>67561.460110973931</v>
      </c>
      <c r="AA632" s="35">
        <f>IF(C632&lt;C$13,0,(IF(VLOOKUP(C$7,profiel!$A$3:$F$297,2,FALSE)&gt;4,VLOOKUP($C$7,profiel!$A$3:$F$297,3,FALSE),IF(B$9="flens loodrecht op gevel",(VLOOKUP(C$7,profiel!$A$3:$F$297,6,FALSE)-2*VLOOKUP(C$7,profiel!$A$3:$F$297,4,FALSE))/2,VLOOKUP(C$7,profiel!$A$3:$F$297,4,FALSE))))/1000*Z632*D$36)</f>
        <v>0</v>
      </c>
      <c r="AB632" s="30">
        <f t="shared" si="314"/>
        <v>67561.460110973931</v>
      </c>
      <c r="AC632" s="35">
        <f t="shared" si="312"/>
        <v>13512.292022194786</v>
      </c>
      <c r="AD632" s="32">
        <f t="shared" si="313"/>
        <v>0.74204633868680225</v>
      </c>
      <c r="AE632" s="32">
        <f t="shared" si="287"/>
        <v>568.44771648180563</v>
      </c>
      <c r="AF632" s="204">
        <f t="shared" si="288"/>
        <v>726.09435717476151</v>
      </c>
    </row>
    <row r="633" spans="1:32" ht="12" customHeight="1" x14ac:dyDescent="0.15">
      <c r="A633" s="199">
        <f t="shared" si="289"/>
        <v>568.44771648180563</v>
      </c>
      <c r="B633" s="38">
        <f t="shared" si="290"/>
        <v>2920</v>
      </c>
      <c r="C633" s="200">
        <f t="shared" si="284"/>
        <v>48.666666666666664</v>
      </c>
      <c r="D633" s="36">
        <f t="shared" si="285"/>
        <v>914.04529592168183</v>
      </c>
      <c r="E633" s="36">
        <f t="shared" si="286"/>
        <v>679.99992182139067</v>
      </c>
      <c r="F633" s="37">
        <f t="shared" si="291"/>
        <v>0.17729716816812899</v>
      </c>
      <c r="G633" s="42">
        <f t="shared" si="292"/>
        <v>3122.554918716954</v>
      </c>
      <c r="H633" s="43">
        <f t="shared" si="293"/>
        <v>3122.5549187169545</v>
      </c>
      <c r="I633" s="42">
        <f t="shared" si="294"/>
        <v>0</v>
      </c>
      <c r="J633" s="44">
        <f t="shared" si="295"/>
        <v>0</v>
      </c>
      <c r="K633" s="216">
        <f t="shared" si="296"/>
        <v>0.16843230975972254</v>
      </c>
      <c r="L633" s="42">
        <f t="shared" si="297"/>
        <v>3131.7471969377734</v>
      </c>
      <c r="M633" s="43">
        <f t="shared" si="298"/>
        <v>2975.1598370908846</v>
      </c>
      <c r="N633" s="42">
        <f t="shared" si="299"/>
        <v>0</v>
      </c>
      <c r="O633" s="44">
        <f t="shared" si="300"/>
        <v>0</v>
      </c>
      <c r="P633" s="37">
        <f t="shared" si="301"/>
        <v>0.17729716816812899</v>
      </c>
      <c r="Q633" s="42">
        <f t="shared" si="302"/>
        <v>3122.554918716954</v>
      </c>
      <c r="R633" s="43">
        <f t="shared" si="303"/>
        <v>3122.5549187169545</v>
      </c>
      <c r="S633" s="42">
        <f t="shared" si="304"/>
        <v>0</v>
      </c>
      <c r="T633" s="44">
        <f t="shared" si="305"/>
        <v>0</v>
      </c>
      <c r="U633" s="37">
        <f t="shared" si="306"/>
        <v>0</v>
      </c>
      <c r="V633" s="42" t="e">
        <f t="shared" si="307"/>
        <v>#DIV/0!</v>
      </c>
      <c r="W633" s="43" t="e">
        <f t="shared" si="308"/>
        <v>#DIV/0!</v>
      </c>
      <c r="X633" s="42">
        <f t="shared" si="309"/>
        <v>0</v>
      </c>
      <c r="Y633" s="44">
        <f t="shared" si="310"/>
        <v>0</v>
      </c>
      <c r="Z633" s="42">
        <f t="shared" si="311"/>
        <v>67547.209095934028</v>
      </c>
      <c r="AA633" s="44">
        <f>IF(C633&lt;C$13,0,(IF(VLOOKUP(C$7,profiel!$A$3:$F$297,2,FALSE)&gt;4,VLOOKUP($C$7,profiel!$A$3:$F$297,3,FALSE),IF(B$9="flens loodrecht op gevel",(VLOOKUP(C$7,profiel!$A$3:$F$297,6,FALSE)-2*VLOOKUP(C$7,profiel!$A$3:$F$297,4,FALSE))/2,VLOOKUP(C$7,profiel!$A$3:$F$297,4,FALSE))))/1000*Z633*D$36)</f>
        <v>0</v>
      </c>
      <c r="AB633" s="42">
        <f t="shared" si="314"/>
        <v>67547.209095934028</v>
      </c>
      <c r="AC633" s="44">
        <f t="shared" si="312"/>
        <v>13509.441819186806</v>
      </c>
      <c r="AD633" s="41">
        <f t="shared" si="313"/>
        <v>0.74079291932236024</v>
      </c>
      <c r="AE633" s="41">
        <f t="shared" si="287"/>
        <v>569.18850940112804</v>
      </c>
      <c r="AF633" s="201">
        <f t="shared" si="288"/>
        <v>726.83905038850344</v>
      </c>
    </row>
    <row r="634" spans="1:32" ht="12" customHeight="1" x14ac:dyDescent="0.15">
      <c r="A634" s="202">
        <f t="shared" si="289"/>
        <v>569.18850940112804</v>
      </c>
      <c r="B634" s="54">
        <f t="shared" si="290"/>
        <v>2925</v>
      </c>
      <c r="C634" s="133">
        <f t="shared" si="284"/>
        <v>48.75</v>
      </c>
      <c r="D634" s="30">
        <f t="shared" si="285"/>
        <v>914.30098130157398</v>
      </c>
      <c r="E634" s="30">
        <f t="shared" si="286"/>
        <v>679.99992387860209</v>
      </c>
      <c r="F634" s="31">
        <f t="shared" si="291"/>
        <v>0.1771155158506319</v>
      </c>
      <c r="G634" s="30">
        <f t="shared" si="292"/>
        <v>3118.4020119211582</v>
      </c>
      <c r="H634" s="34">
        <f t="shared" si="293"/>
        <v>3118.4020119211582</v>
      </c>
      <c r="I634" s="33">
        <f t="shared" si="294"/>
        <v>0</v>
      </c>
      <c r="J634" s="35">
        <f t="shared" si="295"/>
        <v>0</v>
      </c>
      <c r="K634" s="60">
        <f t="shared" si="296"/>
        <v>0.16825974005810029</v>
      </c>
      <c r="L634" s="30">
        <f t="shared" si="297"/>
        <v>3127.572979493023</v>
      </c>
      <c r="M634" s="34">
        <f t="shared" si="298"/>
        <v>2971.1943305183718</v>
      </c>
      <c r="N634" s="33">
        <f t="shared" si="299"/>
        <v>0</v>
      </c>
      <c r="O634" s="35">
        <f t="shared" si="300"/>
        <v>0</v>
      </c>
      <c r="P634" s="31">
        <f t="shared" si="301"/>
        <v>0.1771155158506319</v>
      </c>
      <c r="Q634" s="30">
        <f t="shared" si="302"/>
        <v>3118.4020119211582</v>
      </c>
      <c r="R634" s="34">
        <f t="shared" si="303"/>
        <v>3118.4020119211582</v>
      </c>
      <c r="S634" s="33">
        <f t="shared" si="304"/>
        <v>0</v>
      </c>
      <c r="T634" s="35">
        <f t="shared" si="305"/>
        <v>0</v>
      </c>
      <c r="U634" s="31">
        <f t="shared" si="306"/>
        <v>0</v>
      </c>
      <c r="V634" s="30" t="e">
        <f t="shared" si="307"/>
        <v>#DIV/0!</v>
      </c>
      <c r="W634" s="34" t="e">
        <f t="shared" si="308"/>
        <v>#DIV/0!</v>
      </c>
      <c r="X634" s="33">
        <f t="shared" si="309"/>
        <v>0</v>
      </c>
      <c r="Y634" s="35">
        <f t="shared" si="310"/>
        <v>0</v>
      </c>
      <c r="Z634" s="30">
        <f t="shared" si="311"/>
        <v>67532.839558580774</v>
      </c>
      <c r="AA634" s="35">
        <f>IF(C634&lt;C$13,0,(IF(VLOOKUP(C$7,profiel!$A$3:$F$297,2,FALSE)&gt;4,VLOOKUP($C$7,profiel!$A$3:$F$297,3,FALSE),IF(B$9="flens loodrecht op gevel",(VLOOKUP(C$7,profiel!$A$3:$F$297,6,FALSE)-2*VLOOKUP(C$7,profiel!$A$3:$F$297,4,FALSE))/2,VLOOKUP(C$7,profiel!$A$3:$F$297,4,FALSE))))/1000*Z634*D$36)</f>
        <v>0</v>
      </c>
      <c r="AB634" s="30">
        <f t="shared" si="314"/>
        <v>67532.839558580774</v>
      </c>
      <c r="AC634" s="35">
        <f t="shared" si="312"/>
        <v>13506.567911716154</v>
      </c>
      <c r="AD634" s="32">
        <f t="shared" si="313"/>
        <v>0.73954083116536062</v>
      </c>
      <c r="AE634" s="32">
        <f t="shared" si="287"/>
        <v>569.92805023229346</v>
      </c>
      <c r="AF634" s="204">
        <f t="shared" si="288"/>
        <v>727.584784800855</v>
      </c>
    </row>
    <row r="635" spans="1:32" ht="12" customHeight="1" x14ac:dyDescent="0.15">
      <c r="A635" s="199">
        <f t="shared" si="289"/>
        <v>569.92805023229346</v>
      </c>
      <c r="B635" s="38">
        <f t="shared" si="290"/>
        <v>2930</v>
      </c>
      <c r="C635" s="200">
        <f t="shared" si="284"/>
        <v>48.833333333333336</v>
      </c>
      <c r="D635" s="36">
        <f t="shared" si="285"/>
        <v>914.55623110139209</v>
      </c>
      <c r="E635" s="36">
        <f t="shared" si="286"/>
        <v>679.9999258816797</v>
      </c>
      <c r="F635" s="37">
        <f t="shared" si="291"/>
        <v>0.1769339821821298</v>
      </c>
      <c r="G635" s="42">
        <f t="shared" si="292"/>
        <v>3114.2553688990697</v>
      </c>
      <c r="H635" s="43">
        <f t="shared" si="293"/>
        <v>3114.2553688990702</v>
      </c>
      <c r="I635" s="42">
        <f t="shared" si="294"/>
        <v>0</v>
      </c>
      <c r="J635" s="44">
        <f t="shared" si="295"/>
        <v>0</v>
      </c>
      <c r="K635" s="216">
        <f t="shared" si="296"/>
        <v>0.16808728307302331</v>
      </c>
      <c r="L635" s="42">
        <f t="shared" si="297"/>
        <v>3123.4050748996692</v>
      </c>
      <c r="M635" s="43">
        <f t="shared" si="298"/>
        <v>2967.234821154686</v>
      </c>
      <c r="N635" s="42">
        <f t="shared" si="299"/>
        <v>0</v>
      </c>
      <c r="O635" s="44">
        <f t="shared" si="300"/>
        <v>0</v>
      </c>
      <c r="P635" s="37">
        <f t="shared" si="301"/>
        <v>0.1769339821821298</v>
      </c>
      <c r="Q635" s="42">
        <f t="shared" si="302"/>
        <v>3114.2553688990697</v>
      </c>
      <c r="R635" s="43">
        <f t="shared" si="303"/>
        <v>3114.2553688990702</v>
      </c>
      <c r="S635" s="42">
        <f t="shared" si="304"/>
        <v>0</v>
      </c>
      <c r="T635" s="44">
        <f t="shared" si="305"/>
        <v>0</v>
      </c>
      <c r="U635" s="37">
        <f t="shared" si="306"/>
        <v>0</v>
      </c>
      <c r="V635" s="42" t="e">
        <f t="shared" si="307"/>
        <v>#DIV/0!</v>
      </c>
      <c r="W635" s="43" t="e">
        <f t="shared" si="308"/>
        <v>#DIV/0!</v>
      </c>
      <c r="X635" s="42">
        <f t="shared" si="309"/>
        <v>0</v>
      </c>
      <c r="Y635" s="44">
        <f t="shared" si="310"/>
        <v>0</v>
      </c>
      <c r="Z635" s="42">
        <f t="shared" si="311"/>
        <v>67518.352180295624</v>
      </c>
      <c r="AA635" s="44">
        <f>IF(C635&lt;C$13,0,(IF(VLOOKUP(C$7,profiel!$A$3:$F$297,2,FALSE)&gt;4,VLOOKUP($C$7,profiel!$A$3:$F$297,3,FALSE),IF(B$9="flens loodrecht op gevel",(VLOOKUP(C$7,profiel!$A$3:$F$297,6,FALSE)-2*VLOOKUP(C$7,profiel!$A$3:$F$297,4,FALSE))/2,VLOOKUP(C$7,profiel!$A$3:$F$297,4,FALSE))))/1000*Z635*D$36)</f>
        <v>0</v>
      </c>
      <c r="AB635" s="42">
        <f t="shared" si="314"/>
        <v>67518.352180295624</v>
      </c>
      <c r="AC635" s="44">
        <f t="shared" si="312"/>
        <v>13503.670436059125</v>
      </c>
      <c r="AD635" s="41">
        <f t="shared" si="313"/>
        <v>0.73829008551584496</v>
      </c>
      <c r="AE635" s="41">
        <f t="shared" si="287"/>
        <v>570.66634031780927</v>
      </c>
      <c r="AF635" s="201">
        <f t="shared" si="288"/>
        <v>728.3315554740725</v>
      </c>
    </row>
    <row r="636" spans="1:32" ht="12" customHeight="1" x14ac:dyDescent="0.15">
      <c r="A636" s="202">
        <f t="shared" si="289"/>
        <v>570.66634031780927</v>
      </c>
      <c r="B636" s="54">
        <f t="shared" si="290"/>
        <v>2935</v>
      </c>
      <c r="C636" s="133">
        <f t="shared" si="284"/>
        <v>48.916666666666664</v>
      </c>
      <c r="D636" s="30">
        <f t="shared" si="285"/>
        <v>914.8110468027013</v>
      </c>
      <c r="E636" s="30">
        <f t="shared" si="286"/>
        <v>679.99992783204777</v>
      </c>
      <c r="F636" s="31">
        <f t="shared" si="291"/>
        <v>0.17675256877501302</v>
      </c>
      <c r="G636" s="30">
        <f t="shared" si="292"/>
        <v>3110.114995206814</v>
      </c>
      <c r="H636" s="34">
        <f t="shared" si="293"/>
        <v>3110.114995206814</v>
      </c>
      <c r="I636" s="33">
        <f t="shared" si="294"/>
        <v>0</v>
      </c>
      <c r="J636" s="35">
        <f t="shared" si="295"/>
        <v>0</v>
      </c>
      <c r="K636" s="60">
        <f t="shared" si="296"/>
        <v>0.16791494033626239</v>
      </c>
      <c r="L636" s="30">
        <f t="shared" si="297"/>
        <v>3119.2434887179566</v>
      </c>
      <c r="M636" s="34">
        <f t="shared" si="298"/>
        <v>2963.2813142820587</v>
      </c>
      <c r="N636" s="33">
        <f t="shared" si="299"/>
        <v>0</v>
      </c>
      <c r="O636" s="35">
        <f t="shared" si="300"/>
        <v>0</v>
      </c>
      <c r="P636" s="31">
        <f t="shared" si="301"/>
        <v>0.17675256877501302</v>
      </c>
      <c r="Q636" s="30">
        <f t="shared" si="302"/>
        <v>3110.114995206814</v>
      </c>
      <c r="R636" s="34">
        <f t="shared" si="303"/>
        <v>3110.114995206814</v>
      </c>
      <c r="S636" s="33">
        <f t="shared" si="304"/>
        <v>0</v>
      </c>
      <c r="T636" s="35">
        <f t="shared" si="305"/>
        <v>0</v>
      </c>
      <c r="U636" s="31">
        <f t="shared" si="306"/>
        <v>0</v>
      </c>
      <c r="V636" s="30" t="e">
        <f t="shared" si="307"/>
        <v>#DIV/0!</v>
      </c>
      <c r="W636" s="34" t="e">
        <f t="shared" si="308"/>
        <v>#DIV/0!</v>
      </c>
      <c r="X636" s="33">
        <f t="shared" si="309"/>
        <v>0</v>
      </c>
      <c r="Y636" s="35">
        <f t="shared" si="310"/>
        <v>0</v>
      </c>
      <c r="Z636" s="30">
        <f t="shared" si="311"/>
        <v>67503.747640199086</v>
      </c>
      <c r="AA636" s="35">
        <f>IF(C636&lt;C$13,0,(IF(VLOOKUP(C$7,profiel!$A$3:$F$297,2,FALSE)&gt;4,VLOOKUP($C$7,profiel!$A$3:$F$297,3,FALSE),IF(B$9="flens loodrecht op gevel",(VLOOKUP(C$7,profiel!$A$3:$F$297,6,FALSE)-2*VLOOKUP(C$7,profiel!$A$3:$F$297,4,FALSE))/2,VLOOKUP(C$7,profiel!$A$3:$F$297,4,FALSE))))/1000*Z636*D$36)</f>
        <v>0</v>
      </c>
      <c r="AB636" s="30">
        <f t="shared" si="314"/>
        <v>67503.747640199086</v>
      </c>
      <c r="AC636" s="35">
        <f t="shared" si="312"/>
        <v>13500.749528039816</v>
      </c>
      <c r="AD636" s="32">
        <f t="shared" si="313"/>
        <v>0.73704069355669422</v>
      </c>
      <c r="AE636" s="32">
        <f t="shared" si="287"/>
        <v>571.40338101136592</v>
      </c>
      <c r="AF636" s="204">
        <f t="shared" si="288"/>
        <v>729.0793574636748</v>
      </c>
    </row>
    <row r="637" spans="1:32" ht="12" customHeight="1" x14ac:dyDescent="0.15">
      <c r="A637" s="199">
        <f t="shared" si="289"/>
        <v>571.40338101136592</v>
      </c>
      <c r="B637" s="38">
        <f t="shared" si="290"/>
        <v>2940</v>
      </c>
      <c r="C637" s="200">
        <f t="shared" si="284"/>
        <v>49</v>
      </c>
      <c r="D637" s="36">
        <f t="shared" si="285"/>
        <v>915.06542987952218</v>
      </c>
      <c r="E637" s="36">
        <f t="shared" si="286"/>
        <v>679.9999297310934</v>
      </c>
      <c r="F637" s="37">
        <f t="shared" si="291"/>
        <v>0.17657127723076046</v>
      </c>
      <c r="G637" s="42">
        <f t="shared" si="292"/>
        <v>3105.9808962124221</v>
      </c>
      <c r="H637" s="43">
        <f t="shared" si="293"/>
        <v>3105.9808962124225</v>
      </c>
      <c r="I637" s="42">
        <f t="shared" si="294"/>
        <v>0</v>
      </c>
      <c r="J637" s="44">
        <f t="shared" si="295"/>
        <v>0</v>
      </c>
      <c r="K637" s="216">
        <f t="shared" si="296"/>
        <v>0.16774271336922245</v>
      </c>
      <c r="L637" s="42">
        <f t="shared" si="297"/>
        <v>3115.0882263187314</v>
      </c>
      <c r="M637" s="43">
        <f t="shared" si="298"/>
        <v>2959.3338150027948</v>
      </c>
      <c r="N637" s="42">
        <f t="shared" si="299"/>
        <v>0</v>
      </c>
      <c r="O637" s="44">
        <f t="shared" si="300"/>
        <v>0</v>
      </c>
      <c r="P637" s="37">
        <f t="shared" si="301"/>
        <v>0.17657127723076046</v>
      </c>
      <c r="Q637" s="42">
        <f t="shared" si="302"/>
        <v>3105.9808962124221</v>
      </c>
      <c r="R637" s="43">
        <f t="shared" si="303"/>
        <v>3105.9808962124225</v>
      </c>
      <c r="S637" s="42">
        <f t="shared" si="304"/>
        <v>0</v>
      </c>
      <c r="T637" s="44">
        <f t="shared" si="305"/>
        <v>0</v>
      </c>
      <c r="U637" s="37">
        <f t="shared" si="306"/>
        <v>0</v>
      </c>
      <c r="V637" s="42" t="e">
        <f t="shared" si="307"/>
        <v>#DIV/0!</v>
      </c>
      <c r="W637" s="43" t="e">
        <f t="shared" si="308"/>
        <v>#DIV/0!</v>
      </c>
      <c r="X637" s="42">
        <f t="shared" si="309"/>
        <v>0</v>
      </c>
      <c r="Y637" s="44">
        <f t="shared" si="310"/>
        <v>0</v>
      </c>
      <c r="Z637" s="42">
        <f t="shared" si="311"/>
        <v>67489.026615148308</v>
      </c>
      <c r="AA637" s="44">
        <f>IF(C637&lt;C$13,0,(IF(VLOOKUP(C$7,profiel!$A$3:$F$297,2,FALSE)&gt;4,VLOOKUP($C$7,profiel!$A$3:$F$297,3,FALSE),IF(B$9="flens loodrecht op gevel",(VLOOKUP(C$7,profiel!$A$3:$F$297,6,FALSE)-2*VLOOKUP(C$7,profiel!$A$3:$F$297,4,FALSE))/2,VLOOKUP(C$7,profiel!$A$3:$F$297,4,FALSE))))/1000*Z637*D$36)</f>
        <v>0</v>
      </c>
      <c r="AB637" s="42">
        <f t="shared" si="314"/>
        <v>67489.026615148308</v>
      </c>
      <c r="AC637" s="44">
        <f t="shared" si="312"/>
        <v>13497.805323029661</v>
      </c>
      <c r="AD637" s="41">
        <f t="shared" si="313"/>
        <v>0.73579266635365181</v>
      </c>
      <c r="AE637" s="41">
        <f t="shared" si="287"/>
        <v>572.13917367771955</v>
      </c>
      <c r="AF637" s="201">
        <f t="shared" si="288"/>
        <v>729.82818581875392</v>
      </c>
    </row>
    <row r="638" spans="1:32" ht="12" customHeight="1" x14ac:dyDescent="0.15">
      <c r="A638" s="202">
        <f t="shared" si="289"/>
        <v>572.13917367771955</v>
      </c>
      <c r="B638" s="54">
        <f t="shared" si="290"/>
        <v>2945</v>
      </c>
      <c r="C638" s="133">
        <f t="shared" si="284"/>
        <v>49.083333333333336</v>
      </c>
      <c r="D638" s="30">
        <f t="shared" si="285"/>
        <v>915.31938179837903</v>
      </c>
      <c r="E638" s="30">
        <f t="shared" si="286"/>
        <v>679.99993158016696</v>
      </c>
      <c r="F638" s="31">
        <f t="shared" si="291"/>
        <v>0.17639010913989725</v>
      </c>
      <c r="G638" s="30">
        <f t="shared" si="292"/>
        <v>3101.8530771007163</v>
      </c>
      <c r="H638" s="34">
        <f t="shared" si="293"/>
        <v>3101.8530771007163</v>
      </c>
      <c r="I638" s="33">
        <f t="shared" si="294"/>
        <v>0</v>
      </c>
      <c r="J638" s="35">
        <f t="shared" si="295"/>
        <v>0</v>
      </c>
      <c r="K638" s="60">
        <f t="shared" si="296"/>
        <v>0.16757060368290239</v>
      </c>
      <c r="L638" s="30">
        <f t="shared" si="297"/>
        <v>3110.939292888334</v>
      </c>
      <c r="M638" s="34">
        <f t="shared" si="298"/>
        <v>2955.3923282439173</v>
      </c>
      <c r="N638" s="33">
        <f t="shared" si="299"/>
        <v>0</v>
      </c>
      <c r="O638" s="35">
        <f t="shared" si="300"/>
        <v>0</v>
      </c>
      <c r="P638" s="31">
        <f t="shared" si="301"/>
        <v>0.17639010913989725</v>
      </c>
      <c r="Q638" s="30">
        <f t="shared" si="302"/>
        <v>3101.8530771007163</v>
      </c>
      <c r="R638" s="34">
        <f t="shared" si="303"/>
        <v>3101.8530771007163</v>
      </c>
      <c r="S638" s="33">
        <f t="shared" si="304"/>
        <v>0</v>
      </c>
      <c r="T638" s="35">
        <f t="shared" si="305"/>
        <v>0</v>
      </c>
      <c r="U638" s="31">
        <f t="shared" si="306"/>
        <v>0</v>
      </c>
      <c r="V638" s="30" t="e">
        <f t="shared" si="307"/>
        <v>#DIV/0!</v>
      </c>
      <c r="W638" s="34" t="e">
        <f t="shared" si="308"/>
        <v>#DIV/0!</v>
      </c>
      <c r="X638" s="33">
        <f t="shared" si="309"/>
        <v>0</v>
      </c>
      <c r="Y638" s="35">
        <f t="shared" si="310"/>
        <v>0</v>
      </c>
      <c r="Z638" s="30">
        <f t="shared" si="311"/>
        <v>67474.189779732988</v>
      </c>
      <c r="AA638" s="35">
        <f>IF(C638&lt;C$13,0,(IF(VLOOKUP(C$7,profiel!$A$3:$F$297,2,FALSE)&gt;4,VLOOKUP($C$7,profiel!$A$3:$F$297,3,FALSE),IF(B$9="flens loodrecht op gevel",(VLOOKUP(C$7,profiel!$A$3:$F$297,6,FALSE)-2*VLOOKUP(C$7,profiel!$A$3:$F$297,4,FALSE))/2,VLOOKUP(C$7,profiel!$A$3:$F$297,4,FALSE))))/1000*Z638*D$36)</f>
        <v>0</v>
      </c>
      <c r="AB638" s="30">
        <f t="shared" si="314"/>
        <v>67474.189779732988</v>
      </c>
      <c r="AC638" s="35">
        <f t="shared" si="312"/>
        <v>13494.837955946596</v>
      </c>
      <c r="AD638" s="32">
        <f t="shared" si="313"/>
        <v>0.73454601485592841</v>
      </c>
      <c r="AE638" s="32">
        <f t="shared" si="287"/>
        <v>572.87371969257549</v>
      </c>
      <c r="AF638" s="204">
        <f t="shared" si="288"/>
        <v>730.57803558228488</v>
      </c>
    </row>
    <row r="639" spans="1:32" ht="12" customHeight="1" x14ac:dyDescent="0.15">
      <c r="A639" s="199">
        <f t="shared" si="289"/>
        <v>572.87371969257549</v>
      </c>
      <c r="B639" s="38">
        <f t="shared" si="290"/>
        <v>2950</v>
      </c>
      <c r="C639" s="200">
        <f t="shared" si="284"/>
        <v>49.166666666666664</v>
      </c>
      <c r="D639" s="36">
        <f t="shared" si="285"/>
        <v>915.57290401835235</v>
      </c>
      <c r="E639" s="36">
        <f t="shared" si="286"/>
        <v>679.99993338058357</v>
      </c>
      <c r="F639" s="37">
        <f t="shared" si="291"/>
        <v>0.17620906608195433</v>
      </c>
      <c r="G639" s="42">
        <f t="shared" si="292"/>
        <v>3097.7315428724842</v>
      </c>
      <c r="H639" s="43">
        <f t="shared" si="293"/>
        <v>3097.7315428724842</v>
      </c>
      <c r="I639" s="42">
        <f t="shared" si="294"/>
        <v>0</v>
      </c>
      <c r="J639" s="44">
        <f t="shared" si="295"/>
        <v>0</v>
      </c>
      <c r="K639" s="216">
        <f t="shared" si="296"/>
        <v>0.16739861277785661</v>
      </c>
      <c r="L639" s="42">
        <f t="shared" si="297"/>
        <v>3106.7966934277879</v>
      </c>
      <c r="M639" s="43">
        <f t="shared" si="298"/>
        <v>2951.4568587563986</v>
      </c>
      <c r="N639" s="42">
        <f t="shared" si="299"/>
        <v>0</v>
      </c>
      <c r="O639" s="44">
        <f t="shared" si="300"/>
        <v>0</v>
      </c>
      <c r="P639" s="37">
        <f t="shared" si="301"/>
        <v>0.17620906608195433</v>
      </c>
      <c r="Q639" s="42">
        <f t="shared" si="302"/>
        <v>3097.7315428724842</v>
      </c>
      <c r="R639" s="43">
        <f t="shared" si="303"/>
        <v>3097.7315428724842</v>
      </c>
      <c r="S639" s="42">
        <f t="shared" si="304"/>
        <v>0</v>
      </c>
      <c r="T639" s="44">
        <f t="shared" si="305"/>
        <v>0</v>
      </c>
      <c r="U639" s="37">
        <f t="shared" si="306"/>
        <v>0</v>
      </c>
      <c r="V639" s="42" t="e">
        <f t="shared" si="307"/>
        <v>#DIV/0!</v>
      </c>
      <c r="W639" s="43" t="e">
        <f t="shared" si="308"/>
        <v>#DIV/0!</v>
      </c>
      <c r="X639" s="42">
        <f t="shared" si="309"/>
        <v>0</v>
      </c>
      <c r="Y639" s="44">
        <f t="shared" si="310"/>
        <v>0</v>
      </c>
      <c r="Z639" s="42">
        <f t="shared" si="311"/>
        <v>67459.237806272838</v>
      </c>
      <c r="AA639" s="44">
        <f>IF(C639&lt;C$13,0,(IF(VLOOKUP(C$7,profiel!$A$3:$F$297,2,FALSE)&gt;4,VLOOKUP($C$7,profiel!$A$3:$F$297,3,FALSE),IF(B$9="flens loodrecht op gevel",(VLOOKUP(C$7,profiel!$A$3:$F$297,6,FALSE)-2*VLOOKUP(C$7,profiel!$A$3:$F$297,4,FALSE))/2,VLOOKUP(C$7,profiel!$A$3:$F$297,4,FALSE))))/1000*Z639*D$36)</f>
        <v>0</v>
      </c>
      <c r="AB639" s="42">
        <f t="shared" si="314"/>
        <v>67459.237806272838</v>
      </c>
      <c r="AC639" s="44">
        <f t="shared" si="312"/>
        <v>13491.847561254566</v>
      </c>
      <c r="AD639" s="41">
        <f t="shared" si="313"/>
        <v>0.73330074989627714</v>
      </c>
      <c r="AE639" s="41">
        <f t="shared" si="287"/>
        <v>573.60702044247182</v>
      </c>
      <c r="AF639" s="201">
        <f t="shared" si="288"/>
        <v>731.32890179143214</v>
      </c>
    </row>
    <row r="640" spans="1:32" ht="12" customHeight="1" x14ac:dyDescent="0.15">
      <c r="A640" s="202">
        <f t="shared" si="289"/>
        <v>573.60702044247182</v>
      </c>
      <c r="B640" s="54">
        <f t="shared" si="290"/>
        <v>2955</v>
      </c>
      <c r="C640" s="133">
        <f t="shared" si="284"/>
        <v>49.25</v>
      </c>
      <c r="D640" s="30">
        <f t="shared" si="285"/>
        <v>915.8259979911287</v>
      </c>
      <c r="E640" s="30">
        <f t="shared" si="286"/>
        <v>679.99993513362358</v>
      </c>
      <c r="F640" s="31">
        <f t="shared" si="291"/>
        <v>0.17602814962542945</v>
      </c>
      <c r="G640" s="30">
        <f t="shared" si="292"/>
        <v>3093.6162983474301</v>
      </c>
      <c r="H640" s="34">
        <f t="shared" si="293"/>
        <v>3093.6162983474305</v>
      </c>
      <c r="I640" s="33">
        <f t="shared" si="294"/>
        <v>0</v>
      </c>
      <c r="J640" s="35">
        <f t="shared" si="295"/>
        <v>0</v>
      </c>
      <c r="K640" s="60">
        <f t="shared" si="296"/>
        <v>0.16722674214415797</v>
      </c>
      <c r="L640" s="30">
        <f t="shared" si="297"/>
        <v>3102.6604327557448</v>
      </c>
      <c r="M640" s="34">
        <f t="shared" si="298"/>
        <v>2947.5274111179574</v>
      </c>
      <c r="N640" s="33">
        <f t="shared" si="299"/>
        <v>0</v>
      </c>
      <c r="O640" s="35">
        <f t="shared" si="300"/>
        <v>0</v>
      </c>
      <c r="P640" s="31">
        <f t="shared" si="301"/>
        <v>0.17602814962542945</v>
      </c>
      <c r="Q640" s="30">
        <f t="shared" si="302"/>
        <v>3093.6162983474301</v>
      </c>
      <c r="R640" s="34">
        <f t="shared" si="303"/>
        <v>3093.6162983474305</v>
      </c>
      <c r="S640" s="33">
        <f t="shared" si="304"/>
        <v>0</v>
      </c>
      <c r="T640" s="35">
        <f t="shared" si="305"/>
        <v>0</v>
      </c>
      <c r="U640" s="31">
        <f t="shared" si="306"/>
        <v>0</v>
      </c>
      <c r="V640" s="30" t="e">
        <f t="shared" si="307"/>
        <v>#DIV/0!</v>
      </c>
      <c r="W640" s="34" t="e">
        <f t="shared" si="308"/>
        <v>#DIV/0!</v>
      </c>
      <c r="X640" s="33">
        <f t="shared" si="309"/>
        <v>0</v>
      </c>
      <c r="Y640" s="35">
        <f t="shared" si="310"/>
        <v>0</v>
      </c>
      <c r="Z640" s="30">
        <f t="shared" si="311"/>
        <v>67444.171364814654</v>
      </c>
      <c r="AA640" s="35">
        <f>IF(C640&lt;C$13,0,(IF(VLOOKUP(C$7,profiel!$A$3:$F$297,2,FALSE)&gt;4,VLOOKUP($C$7,profiel!$A$3:$F$297,3,FALSE),IF(B$9="flens loodrecht op gevel",(VLOOKUP(C$7,profiel!$A$3:$F$297,6,FALSE)-2*VLOOKUP(C$7,profiel!$A$3:$F$297,4,FALSE))/2,VLOOKUP(C$7,profiel!$A$3:$F$297,4,FALSE))))/1000*Z640*D$36)</f>
        <v>0</v>
      </c>
      <c r="AB640" s="30">
        <f t="shared" si="314"/>
        <v>67444.171364814654</v>
      </c>
      <c r="AC640" s="35">
        <f t="shared" si="312"/>
        <v>13488.834272962929</v>
      </c>
      <c r="AD640" s="32">
        <f t="shared" si="313"/>
        <v>0.7320568821914345</v>
      </c>
      <c r="AE640" s="32">
        <f t="shared" si="287"/>
        <v>574.33907732466321</v>
      </c>
      <c r="AF640" s="204">
        <f t="shared" si="288"/>
        <v>732.08077947785455</v>
      </c>
    </row>
    <row r="641" spans="1:32" ht="12" customHeight="1" x14ac:dyDescent="0.15">
      <c r="A641" s="199">
        <f t="shared" si="289"/>
        <v>574.33907732466321</v>
      </c>
      <c r="B641" s="38">
        <f t="shared" si="290"/>
        <v>2960</v>
      </c>
      <c r="C641" s="200">
        <f t="shared" si="284"/>
        <v>49.333333333333336</v>
      </c>
      <c r="D641" s="36">
        <f t="shared" si="285"/>
        <v>916.07866516105048</v>
      </c>
      <c r="E641" s="36">
        <f t="shared" si="286"/>
        <v>679.99993684053368</v>
      </c>
      <c r="F641" s="37">
        <f t="shared" si="291"/>
        <v>0.17584736132775008</v>
      </c>
      <c r="G641" s="42">
        <f t="shared" si="292"/>
        <v>3089.507348165625</v>
      </c>
      <c r="H641" s="43">
        <f t="shared" si="293"/>
        <v>3089.5073481656254</v>
      </c>
      <c r="I641" s="42">
        <f t="shared" si="294"/>
        <v>0</v>
      </c>
      <c r="J641" s="44">
        <f t="shared" si="295"/>
        <v>0</v>
      </c>
      <c r="K641" s="216">
        <f t="shared" si="296"/>
        <v>0.16705499326136258</v>
      </c>
      <c r="L641" s="42">
        <f t="shared" si="297"/>
        <v>3098.5305155099636</v>
      </c>
      <c r="M641" s="43">
        <f t="shared" si="298"/>
        <v>2943.6039897344654</v>
      </c>
      <c r="N641" s="42">
        <f t="shared" si="299"/>
        <v>0</v>
      </c>
      <c r="O641" s="44">
        <f t="shared" si="300"/>
        <v>0</v>
      </c>
      <c r="P641" s="37">
        <f t="shared" si="301"/>
        <v>0.17584736132775008</v>
      </c>
      <c r="Q641" s="42">
        <f t="shared" si="302"/>
        <v>3089.507348165625</v>
      </c>
      <c r="R641" s="43">
        <f t="shared" si="303"/>
        <v>3089.5073481656254</v>
      </c>
      <c r="S641" s="42">
        <f t="shared" si="304"/>
        <v>0</v>
      </c>
      <c r="T641" s="44">
        <f t="shared" si="305"/>
        <v>0</v>
      </c>
      <c r="U641" s="37">
        <f t="shared" si="306"/>
        <v>0</v>
      </c>
      <c r="V641" s="42" t="e">
        <f t="shared" si="307"/>
        <v>#DIV/0!</v>
      </c>
      <c r="W641" s="43" t="e">
        <f t="shared" si="308"/>
        <v>#DIV/0!</v>
      </c>
      <c r="X641" s="42">
        <f t="shared" si="309"/>
        <v>0</v>
      </c>
      <c r="Y641" s="44">
        <f t="shared" si="310"/>
        <v>0</v>
      </c>
      <c r="Z641" s="42">
        <f t="shared" si="311"/>
        <v>67428.991123129541</v>
      </c>
      <c r="AA641" s="44">
        <f>IF(C641&lt;C$13,0,(IF(VLOOKUP(C$7,profiel!$A$3:$F$297,2,FALSE)&gt;4,VLOOKUP($C$7,profiel!$A$3:$F$297,3,FALSE),IF(B$9="flens loodrecht op gevel",(VLOOKUP(C$7,profiel!$A$3:$F$297,6,FALSE)-2*VLOOKUP(C$7,profiel!$A$3:$F$297,4,FALSE))/2,VLOOKUP(C$7,profiel!$A$3:$F$297,4,FALSE))))/1000*Z641*D$36)</f>
        <v>0</v>
      </c>
      <c r="AB641" s="42">
        <f t="shared" si="314"/>
        <v>67428.991123129541</v>
      </c>
      <c r="AC641" s="44">
        <f t="shared" si="312"/>
        <v>13485.798224625909</v>
      </c>
      <c r="AD641" s="41">
        <f t="shared" si="313"/>
        <v>0.73081442234242744</v>
      </c>
      <c r="AE641" s="41">
        <f t="shared" si="287"/>
        <v>575.06989174700561</v>
      </c>
      <c r="AF641" s="201">
        <f t="shared" si="288"/>
        <v>732.83366366800374</v>
      </c>
    </row>
    <row r="642" spans="1:32" ht="12" customHeight="1" x14ac:dyDescent="0.15">
      <c r="A642" s="202">
        <f t="shared" si="289"/>
        <v>575.06989174700561</v>
      </c>
      <c r="B642" s="54">
        <f t="shared" si="290"/>
        <v>2965</v>
      </c>
      <c r="C642" s="133">
        <f t="shared" si="284"/>
        <v>49.416666666666664</v>
      </c>
      <c r="D642" s="30">
        <f t="shared" si="285"/>
        <v>916.33090696516501</v>
      </c>
      <c r="E642" s="30">
        <f t="shared" si="286"/>
        <v>679.9999385025277</v>
      </c>
      <c r="F642" s="31">
        <f t="shared" si="291"/>
        <v>0.17566670273523885</v>
      </c>
      <c r="G642" s="30">
        <f t="shared" si="292"/>
        <v>3085.4046967893196</v>
      </c>
      <c r="H642" s="34">
        <f t="shared" si="293"/>
        <v>3085.4046967893196</v>
      </c>
      <c r="I642" s="33">
        <f t="shared" si="294"/>
        <v>0</v>
      </c>
      <c r="J642" s="35">
        <f t="shared" si="295"/>
        <v>0</v>
      </c>
      <c r="K642" s="60">
        <f t="shared" si="296"/>
        <v>0.16688336759847691</v>
      </c>
      <c r="L642" s="30">
        <f t="shared" si="297"/>
        <v>3094.4069461491122</v>
      </c>
      <c r="M642" s="34">
        <f t="shared" si="298"/>
        <v>2939.6865988416566</v>
      </c>
      <c r="N642" s="33">
        <f t="shared" si="299"/>
        <v>0</v>
      </c>
      <c r="O642" s="35">
        <f t="shared" si="300"/>
        <v>0</v>
      </c>
      <c r="P642" s="31">
        <f t="shared" si="301"/>
        <v>0.17566670273523885</v>
      </c>
      <c r="Q642" s="30">
        <f t="shared" si="302"/>
        <v>3085.4046967893196</v>
      </c>
      <c r="R642" s="34">
        <f t="shared" si="303"/>
        <v>3085.4046967893196</v>
      </c>
      <c r="S642" s="33">
        <f t="shared" si="304"/>
        <v>0</v>
      </c>
      <c r="T642" s="35">
        <f t="shared" si="305"/>
        <v>0</v>
      </c>
      <c r="U642" s="31">
        <f t="shared" si="306"/>
        <v>0</v>
      </c>
      <c r="V642" s="30" t="e">
        <f t="shared" si="307"/>
        <v>#DIV/0!</v>
      </c>
      <c r="W642" s="34" t="e">
        <f t="shared" si="308"/>
        <v>#DIV/0!</v>
      </c>
      <c r="X642" s="33">
        <f t="shared" si="309"/>
        <v>0</v>
      </c>
      <c r="Y642" s="35">
        <f t="shared" si="310"/>
        <v>0</v>
      </c>
      <c r="Z642" s="30">
        <f t="shared" si="311"/>
        <v>67413.6977467096</v>
      </c>
      <c r="AA642" s="35">
        <f>IF(C642&lt;C$13,0,(IF(VLOOKUP(C$7,profiel!$A$3:$F$297,2,FALSE)&gt;4,VLOOKUP($C$7,profiel!$A$3:$F$297,3,FALSE),IF(B$9="flens loodrecht op gevel",(VLOOKUP(C$7,profiel!$A$3:$F$297,6,FALSE)-2*VLOOKUP(C$7,profiel!$A$3:$F$297,4,FALSE))/2,VLOOKUP(C$7,profiel!$A$3:$F$297,4,FALSE))))/1000*Z642*D$36)</f>
        <v>0</v>
      </c>
      <c r="AB642" s="30">
        <f t="shared" si="314"/>
        <v>67413.6977467096</v>
      </c>
      <c r="AC642" s="35">
        <f t="shared" si="312"/>
        <v>13482.739549341917</v>
      </c>
      <c r="AD642" s="32">
        <f t="shared" si="313"/>
        <v>0.72957338083492207</v>
      </c>
      <c r="AE642" s="32">
        <f t="shared" si="287"/>
        <v>575.79946512784056</v>
      </c>
      <c r="AF642" s="204">
        <f t="shared" si="288"/>
        <v>733.58754938342463</v>
      </c>
    </row>
    <row r="643" spans="1:32" ht="12" customHeight="1" x14ac:dyDescent="0.15">
      <c r="A643" s="199">
        <f t="shared" si="289"/>
        <v>575.79946512784056</v>
      </c>
      <c r="B643" s="38">
        <f t="shared" si="290"/>
        <v>2970</v>
      </c>
      <c r="C643" s="200">
        <f t="shared" si="284"/>
        <v>49.5</v>
      </c>
      <c r="D643" s="36">
        <f t="shared" si="285"/>
        <v>916.58272483327471</v>
      </c>
      <c r="E643" s="36">
        <f t="shared" si="286"/>
        <v>679.99994012078764</v>
      </c>
      <c r="F643" s="37">
        <f t="shared" si="291"/>
        <v>0.17548617538307962</v>
      </c>
      <c r="G643" s="42">
        <f t="shared" si="292"/>
        <v>3081.3083485038242</v>
      </c>
      <c r="H643" s="43">
        <f t="shared" si="293"/>
        <v>3081.3083485038242</v>
      </c>
      <c r="I643" s="42">
        <f t="shared" si="294"/>
        <v>0</v>
      </c>
      <c r="J643" s="44">
        <f t="shared" si="295"/>
        <v>0</v>
      </c>
      <c r="K643" s="216">
        <f t="shared" si="296"/>
        <v>0.16671186661392562</v>
      </c>
      <c r="L643" s="42">
        <f t="shared" si="297"/>
        <v>3090.2897289536736</v>
      </c>
      <c r="M643" s="43">
        <f t="shared" si="298"/>
        <v>2935.7752425059898</v>
      </c>
      <c r="N643" s="42">
        <f t="shared" si="299"/>
        <v>0</v>
      </c>
      <c r="O643" s="44">
        <f t="shared" si="300"/>
        <v>0</v>
      </c>
      <c r="P643" s="37">
        <f t="shared" si="301"/>
        <v>0.17548617538307962</v>
      </c>
      <c r="Q643" s="42">
        <f t="shared" si="302"/>
        <v>3081.3083485038242</v>
      </c>
      <c r="R643" s="43">
        <f t="shared" si="303"/>
        <v>3081.3083485038242</v>
      </c>
      <c r="S643" s="42">
        <f t="shared" si="304"/>
        <v>0</v>
      </c>
      <c r="T643" s="44">
        <f t="shared" si="305"/>
        <v>0</v>
      </c>
      <c r="U643" s="37">
        <f t="shared" si="306"/>
        <v>0</v>
      </c>
      <c r="V643" s="42" t="e">
        <f t="shared" si="307"/>
        <v>#DIV/0!</v>
      </c>
      <c r="W643" s="43" t="e">
        <f t="shared" si="308"/>
        <v>#DIV/0!</v>
      </c>
      <c r="X643" s="42">
        <f t="shared" si="309"/>
        <v>0</v>
      </c>
      <c r="Y643" s="44">
        <f t="shared" si="310"/>
        <v>0</v>
      </c>
      <c r="Z643" s="42">
        <f t="shared" si="311"/>
        <v>67398.291898766518</v>
      </c>
      <c r="AA643" s="44">
        <f>IF(C643&lt;C$13,0,(IF(VLOOKUP(C$7,profiel!$A$3:$F$297,2,FALSE)&gt;4,VLOOKUP($C$7,profiel!$A$3:$F$297,3,FALSE),IF(B$9="flens loodrecht op gevel",(VLOOKUP(C$7,profiel!$A$3:$F$297,6,FALSE)-2*VLOOKUP(C$7,profiel!$A$3:$F$297,4,FALSE))/2,VLOOKUP(C$7,profiel!$A$3:$F$297,4,FALSE))))/1000*Z643*D$36)</f>
        <v>0</v>
      </c>
      <c r="AB643" s="42">
        <f t="shared" si="314"/>
        <v>67398.291898766518</v>
      </c>
      <c r="AC643" s="44">
        <f t="shared" si="312"/>
        <v>13479.658379753306</v>
      </c>
      <c r="AD643" s="41">
        <f t="shared" si="313"/>
        <v>0.72833376803949912</v>
      </c>
      <c r="AE643" s="41">
        <f t="shared" si="287"/>
        <v>576.5277988958801</v>
      </c>
      <c r="AF643" s="201">
        <f t="shared" si="288"/>
        <v>734.34243164104896</v>
      </c>
    </row>
    <row r="644" spans="1:32" ht="12" customHeight="1" x14ac:dyDescent="0.15">
      <c r="A644" s="202">
        <f t="shared" si="289"/>
        <v>576.5277988958801</v>
      </c>
      <c r="B644" s="54">
        <f t="shared" si="290"/>
        <v>2975</v>
      </c>
      <c r="C644" s="133">
        <f t="shared" si="284"/>
        <v>49.583333333333336</v>
      </c>
      <c r="D644" s="30">
        <f t="shared" si="285"/>
        <v>916.83412018798447</v>
      </c>
      <c r="E644" s="30">
        <f t="shared" si="286"/>
        <v>679.99994169646425</v>
      </c>
      <c r="F644" s="31">
        <f t="shared" si="291"/>
        <v>0.17530578079528625</v>
      </c>
      <c r="G644" s="30">
        <f t="shared" si="292"/>
        <v>3077.2183074204277</v>
      </c>
      <c r="H644" s="34">
        <f t="shared" si="293"/>
        <v>3077.2183074204281</v>
      </c>
      <c r="I644" s="33">
        <f t="shared" si="294"/>
        <v>0</v>
      </c>
      <c r="J644" s="35">
        <f t="shared" si="295"/>
        <v>0</v>
      </c>
      <c r="K644" s="60">
        <f t="shared" si="296"/>
        <v>0.16654049175552194</v>
      </c>
      <c r="L644" s="30">
        <f t="shared" si="297"/>
        <v>3086.1788680288632</v>
      </c>
      <c r="M644" s="34">
        <f t="shared" si="298"/>
        <v>2931.86992462742</v>
      </c>
      <c r="N644" s="33">
        <f t="shared" si="299"/>
        <v>0</v>
      </c>
      <c r="O644" s="35">
        <f t="shared" si="300"/>
        <v>0</v>
      </c>
      <c r="P644" s="31">
        <f t="shared" si="301"/>
        <v>0.17530578079528625</v>
      </c>
      <c r="Q644" s="30">
        <f t="shared" si="302"/>
        <v>3077.2183074204277</v>
      </c>
      <c r="R644" s="34">
        <f t="shared" si="303"/>
        <v>3077.2183074204281</v>
      </c>
      <c r="S644" s="33">
        <f t="shared" si="304"/>
        <v>0</v>
      </c>
      <c r="T644" s="35">
        <f t="shared" si="305"/>
        <v>0</v>
      </c>
      <c r="U644" s="31">
        <f t="shared" si="306"/>
        <v>0</v>
      </c>
      <c r="V644" s="30" t="e">
        <f t="shared" si="307"/>
        <v>#DIV/0!</v>
      </c>
      <c r="W644" s="34" t="e">
        <f t="shared" si="308"/>
        <v>#DIV/0!</v>
      </c>
      <c r="X644" s="33">
        <f t="shared" si="309"/>
        <v>0</v>
      </c>
      <c r="Y644" s="35">
        <f t="shared" si="310"/>
        <v>0</v>
      </c>
      <c r="Z644" s="30">
        <f t="shared" si="311"/>
        <v>67382.774240228013</v>
      </c>
      <c r="AA644" s="35">
        <f>IF(C644&lt;C$13,0,(IF(VLOOKUP(C$7,profiel!$A$3:$F$297,2,FALSE)&gt;4,VLOOKUP($C$7,profiel!$A$3:$F$297,3,FALSE),IF(B$9="flens loodrecht op gevel",(VLOOKUP(C$7,profiel!$A$3:$F$297,6,FALSE)-2*VLOOKUP(C$7,profiel!$A$3:$F$297,4,FALSE))/2,VLOOKUP(C$7,profiel!$A$3:$F$297,4,FALSE))))/1000*Z644*D$36)</f>
        <v>0</v>
      </c>
      <c r="AB644" s="30">
        <f t="shared" si="314"/>
        <v>67382.774240228013</v>
      </c>
      <c r="AC644" s="35">
        <f t="shared" si="312"/>
        <v>13476.554848045602</v>
      </c>
      <c r="AD644" s="32">
        <f t="shared" si="313"/>
        <v>0.72709559421212056</v>
      </c>
      <c r="AE644" s="32">
        <f t="shared" si="287"/>
        <v>577.25489449009217</v>
      </c>
      <c r="AF644" s="204">
        <f t="shared" si="288"/>
        <v>735.09830545348814</v>
      </c>
    </row>
    <row r="645" spans="1:32" ht="12" customHeight="1" x14ac:dyDescent="0.15">
      <c r="A645" s="199">
        <f t="shared" si="289"/>
        <v>577.25489449009217</v>
      </c>
      <c r="B645" s="38">
        <f t="shared" si="290"/>
        <v>2980</v>
      </c>
      <c r="C645" s="200">
        <f t="shared" si="284"/>
        <v>49.666666666666664</v>
      </c>
      <c r="D645" s="36">
        <f t="shared" si="285"/>
        <v>917.08509444475044</v>
      </c>
      <c r="E645" s="36">
        <f t="shared" si="286"/>
        <v>679.99994323067801</v>
      </c>
      <c r="F645" s="37">
        <f t="shared" si="291"/>
        <v>0.17512552048467298</v>
      </c>
      <c r="G645" s="42">
        <f t="shared" si="292"/>
        <v>3073.1345774770671</v>
      </c>
      <c r="H645" s="43">
        <f t="shared" si="293"/>
        <v>3073.1345774770671</v>
      </c>
      <c r="I645" s="42">
        <f t="shared" si="294"/>
        <v>0</v>
      </c>
      <c r="J645" s="44">
        <f t="shared" si="295"/>
        <v>0</v>
      </c>
      <c r="K645" s="216">
        <f t="shared" si="296"/>
        <v>0.16636924446043933</v>
      </c>
      <c r="L645" s="42">
        <f t="shared" si="297"/>
        <v>3082.0743673053089</v>
      </c>
      <c r="M645" s="43">
        <f t="shared" si="298"/>
        <v>2927.9706489400432</v>
      </c>
      <c r="N645" s="42">
        <f t="shared" si="299"/>
        <v>0</v>
      </c>
      <c r="O645" s="44">
        <f t="shared" si="300"/>
        <v>0</v>
      </c>
      <c r="P645" s="37">
        <f t="shared" si="301"/>
        <v>0.17512552048467298</v>
      </c>
      <c r="Q645" s="42">
        <f t="shared" si="302"/>
        <v>3073.1345774770671</v>
      </c>
      <c r="R645" s="43">
        <f t="shared" si="303"/>
        <v>3073.1345774770671</v>
      </c>
      <c r="S645" s="42">
        <f t="shared" si="304"/>
        <v>0</v>
      </c>
      <c r="T645" s="44">
        <f t="shared" si="305"/>
        <v>0</v>
      </c>
      <c r="U645" s="37">
        <f t="shared" si="306"/>
        <v>0</v>
      </c>
      <c r="V645" s="42" t="e">
        <f t="shared" si="307"/>
        <v>#DIV/0!</v>
      </c>
      <c r="W645" s="43" t="e">
        <f t="shared" si="308"/>
        <v>#DIV/0!</v>
      </c>
      <c r="X645" s="42">
        <f t="shared" si="309"/>
        <v>0</v>
      </c>
      <c r="Y645" s="44">
        <f t="shared" si="310"/>
        <v>0</v>
      </c>
      <c r="Z645" s="42">
        <f t="shared" si="311"/>
        <v>67367.145429736207</v>
      </c>
      <c r="AA645" s="44">
        <f>IF(C645&lt;C$13,0,(IF(VLOOKUP(C$7,profiel!$A$3:$F$297,2,FALSE)&gt;4,VLOOKUP($C$7,profiel!$A$3:$F$297,3,FALSE),IF(B$9="flens loodrecht op gevel",(VLOOKUP(C$7,profiel!$A$3:$F$297,6,FALSE)-2*VLOOKUP(C$7,profiel!$A$3:$F$297,4,FALSE))/2,VLOOKUP(C$7,profiel!$A$3:$F$297,4,FALSE))))/1000*Z645*D$36)</f>
        <v>0</v>
      </c>
      <c r="AB645" s="42">
        <f t="shared" si="314"/>
        <v>67367.145429736207</v>
      </c>
      <c r="AC645" s="44">
        <f t="shared" si="312"/>
        <v>13473.429085947244</v>
      </c>
      <c r="AD645" s="41">
        <f t="shared" si="313"/>
        <v>0.72585886949440204</v>
      </c>
      <c r="AE645" s="41">
        <f t="shared" si="287"/>
        <v>577.98075335958652</v>
      </c>
      <c r="AF645" s="201">
        <f t="shared" si="288"/>
        <v>735.85516582932291</v>
      </c>
    </row>
    <row r="646" spans="1:32" ht="12" customHeight="1" x14ac:dyDescent="0.15">
      <c r="A646" s="202">
        <f t="shared" si="289"/>
        <v>577.98075335958652</v>
      </c>
      <c r="B646" s="54">
        <f t="shared" si="290"/>
        <v>2985</v>
      </c>
      <c r="C646" s="133">
        <f t="shared" si="284"/>
        <v>49.75</v>
      </c>
      <c r="D646" s="30">
        <f t="shared" si="285"/>
        <v>917.33564901192824</v>
      </c>
      <c r="E646" s="30">
        <f t="shared" si="286"/>
        <v>679.99994472452022</v>
      </c>
      <c r="F646" s="31">
        <f t="shared" si="291"/>
        <v>0.17494539595282585</v>
      </c>
      <c r="G646" s="30">
        <f t="shared" si="292"/>
        <v>3069.0571624400473</v>
      </c>
      <c r="H646" s="34">
        <f t="shared" si="293"/>
        <v>3069.0571624400473</v>
      </c>
      <c r="I646" s="33">
        <f t="shared" si="294"/>
        <v>0</v>
      </c>
      <c r="J646" s="35">
        <f t="shared" si="295"/>
        <v>0</v>
      </c>
      <c r="K646" s="60">
        <f t="shared" si="296"/>
        <v>0.16619812615518456</v>
      </c>
      <c r="L646" s="30">
        <f t="shared" si="297"/>
        <v>3077.9762305407835</v>
      </c>
      <c r="M646" s="34">
        <f t="shared" si="298"/>
        <v>2924.0774190137445</v>
      </c>
      <c r="N646" s="33">
        <f t="shared" si="299"/>
        <v>0</v>
      </c>
      <c r="O646" s="35">
        <f t="shared" si="300"/>
        <v>0</v>
      </c>
      <c r="P646" s="31">
        <f t="shared" si="301"/>
        <v>0.17494539595282585</v>
      </c>
      <c r="Q646" s="30">
        <f t="shared" si="302"/>
        <v>3069.0571624400473</v>
      </c>
      <c r="R646" s="34">
        <f t="shared" si="303"/>
        <v>3069.0571624400473</v>
      </c>
      <c r="S646" s="33">
        <f t="shared" si="304"/>
        <v>0</v>
      </c>
      <c r="T646" s="35">
        <f t="shared" si="305"/>
        <v>0</v>
      </c>
      <c r="U646" s="31">
        <f t="shared" si="306"/>
        <v>0</v>
      </c>
      <c r="V646" s="30" t="e">
        <f t="shared" si="307"/>
        <v>#DIV/0!</v>
      </c>
      <c r="W646" s="34" t="e">
        <f t="shared" si="308"/>
        <v>#DIV/0!</v>
      </c>
      <c r="X646" s="33">
        <f t="shared" si="309"/>
        <v>0</v>
      </c>
      <c r="Y646" s="35">
        <f t="shared" si="310"/>
        <v>0</v>
      </c>
      <c r="Z646" s="30">
        <f t="shared" si="311"/>
        <v>67351.40612364508</v>
      </c>
      <c r="AA646" s="35">
        <f>IF(C646&lt;C$13,0,(IF(VLOOKUP(C$7,profiel!$A$3:$F$297,2,FALSE)&gt;4,VLOOKUP($C$7,profiel!$A$3:$F$297,3,FALSE),IF(B$9="flens loodrecht op gevel",(VLOOKUP(C$7,profiel!$A$3:$F$297,6,FALSE)-2*VLOOKUP(C$7,profiel!$A$3:$F$297,4,FALSE))/2,VLOOKUP(C$7,profiel!$A$3:$F$297,4,FALSE))))/1000*Z646*D$36)</f>
        <v>0</v>
      </c>
      <c r="AB646" s="30">
        <f t="shared" si="314"/>
        <v>67351.40612364508</v>
      </c>
      <c r="AC646" s="35">
        <f t="shared" si="312"/>
        <v>13470.281224729015</v>
      </c>
      <c r="AD646" s="32">
        <f t="shared" si="313"/>
        <v>0.72462360391398351</v>
      </c>
      <c r="AE646" s="32">
        <f t="shared" si="287"/>
        <v>578.7053769635005</v>
      </c>
      <c r="AF646" s="204">
        <f t="shared" si="288"/>
        <v>736.61300777339011</v>
      </c>
    </row>
    <row r="647" spans="1:32" ht="12" customHeight="1" x14ac:dyDescent="0.15">
      <c r="A647" s="199">
        <f t="shared" si="289"/>
        <v>578.7053769635005</v>
      </c>
      <c r="B647" s="38">
        <f t="shared" si="290"/>
        <v>2990</v>
      </c>
      <c r="C647" s="200">
        <f t="shared" si="284"/>
        <v>49.833333333333336</v>
      </c>
      <c r="D647" s="36">
        <f t="shared" si="285"/>
        <v>917.58578529081922</v>
      </c>
      <c r="E647" s="36">
        <f t="shared" si="286"/>
        <v>679.99994617905315</v>
      </c>
      <c r="F647" s="37">
        <f t="shared" si="291"/>
        <v>0.17476540869007676</v>
      </c>
      <c r="G647" s="42">
        <f t="shared" si="292"/>
        <v>3064.9860659064984</v>
      </c>
      <c r="H647" s="43">
        <f t="shared" si="293"/>
        <v>3064.9860659064984</v>
      </c>
      <c r="I647" s="42">
        <f t="shared" si="294"/>
        <v>0</v>
      </c>
      <c r="J647" s="44">
        <f t="shared" si="295"/>
        <v>0</v>
      </c>
      <c r="K647" s="216">
        <f t="shared" si="296"/>
        <v>0.16602713825557291</v>
      </c>
      <c r="L647" s="42">
        <f t="shared" si="297"/>
        <v>3073.8844613226725</v>
      </c>
      <c r="M647" s="43">
        <f t="shared" si="298"/>
        <v>2920.190238256539</v>
      </c>
      <c r="N647" s="42">
        <f t="shared" si="299"/>
        <v>0</v>
      </c>
      <c r="O647" s="44">
        <f t="shared" si="300"/>
        <v>0</v>
      </c>
      <c r="P647" s="37">
        <f t="shared" si="301"/>
        <v>0.17476540869007676</v>
      </c>
      <c r="Q647" s="42">
        <f t="shared" si="302"/>
        <v>3064.9860659064984</v>
      </c>
      <c r="R647" s="43">
        <f t="shared" si="303"/>
        <v>3064.9860659064984</v>
      </c>
      <c r="S647" s="42">
        <f t="shared" si="304"/>
        <v>0</v>
      </c>
      <c r="T647" s="44">
        <f t="shared" si="305"/>
        <v>0</v>
      </c>
      <c r="U647" s="37">
        <f t="shared" si="306"/>
        <v>0</v>
      </c>
      <c r="V647" s="42" t="e">
        <f t="shared" si="307"/>
        <v>#DIV/0!</v>
      </c>
      <c r="W647" s="43" t="e">
        <f t="shared" si="308"/>
        <v>#DIV/0!</v>
      </c>
      <c r="X647" s="42">
        <f t="shared" si="309"/>
        <v>0</v>
      </c>
      <c r="Y647" s="44">
        <f t="shared" si="310"/>
        <v>0</v>
      </c>
      <c r="Z647" s="42">
        <f t="shared" si="311"/>
        <v>67335.556976018444</v>
      </c>
      <c r="AA647" s="44">
        <f>IF(C647&lt;C$13,0,(IF(VLOOKUP(C$7,profiel!$A$3:$F$297,2,FALSE)&gt;4,VLOOKUP($C$7,profiel!$A$3:$F$297,3,FALSE),IF(B$9="flens loodrecht op gevel",(VLOOKUP(C$7,profiel!$A$3:$F$297,6,FALSE)-2*VLOOKUP(C$7,profiel!$A$3:$F$297,4,FALSE))/2,VLOOKUP(C$7,profiel!$A$3:$F$297,4,FALSE))))/1000*Z647*D$36)</f>
        <v>0</v>
      </c>
      <c r="AB647" s="42">
        <f t="shared" si="314"/>
        <v>67335.556976018444</v>
      </c>
      <c r="AC647" s="44">
        <f t="shared" si="312"/>
        <v>13467.11139520369</v>
      </c>
      <c r="AD647" s="41">
        <f t="shared" si="313"/>
        <v>0.72338980738498504</v>
      </c>
      <c r="AE647" s="41">
        <f t="shared" si="287"/>
        <v>579.42876677088543</v>
      </c>
      <c r="AF647" s="201">
        <f t="shared" si="288"/>
        <v>737.37182628706523</v>
      </c>
    </row>
    <row r="648" spans="1:32" ht="12" customHeight="1" x14ac:dyDescent="0.15">
      <c r="A648" s="202">
        <f t="shared" si="289"/>
        <v>579.42876677088543</v>
      </c>
      <c r="B648" s="54">
        <f t="shared" si="290"/>
        <v>2995</v>
      </c>
      <c r="C648" s="133">
        <f t="shared" si="284"/>
        <v>49.916666666666664</v>
      </c>
      <c r="D648" s="30">
        <f t="shared" si="285"/>
        <v>917.83550467571899</v>
      </c>
      <c r="E648" s="30">
        <f t="shared" si="286"/>
        <v>679.99994759531103</v>
      </c>
      <c r="F648" s="31">
        <f t="shared" si="291"/>
        <v>0.17458556017547891</v>
      </c>
      <c r="G648" s="30">
        <f t="shared" si="292"/>
        <v>3060.9212913045358</v>
      </c>
      <c r="H648" s="34">
        <f t="shared" si="293"/>
        <v>3060.9212913045358</v>
      </c>
      <c r="I648" s="33">
        <f t="shared" si="294"/>
        <v>0</v>
      </c>
      <c r="J648" s="35">
        <f t="shared" si="295"/>
        <v>0</v>
      </c>
      <c r="K648" s="60">
        <f t="shared" si="296"/>
        <v>0.16585628216670498</v>
      </c>
      <c r="L648" s="30">
        <f t="shared" si="297"/>
        <v>3069.7990630681352</v>
      </c>
      <c r="M648" s="34">
        <f t="shared" si="298"/>
        <v>2916.3091099147282</v>
      </c>
      <c r="N648" s="33">
        <f t="shared" si="299"/>
        <v>0</v>
      </c>
      <c r="O648" s="35">
        <f t="shared" si="300"/>
        <v>0</v>
      </c>
      <c r="P648" s="31">
        <f t="shared" si="301"/>
        <v>0.17458556017547891</v>
      </c>
      <c r="Q648" s="30">
        <f t="shared" si="302"/>
        <v>3060.9212913045358</v>
      </c>
      <c r="R648" s="34">
        <f t="shared" si="303"/>
        <v>3060.9212913045358</v>
      </c>
      <c r="S648" s="33">
        <f t="shared" si="304"/>
        <v>0</v>
      </c>
      <c r="T648" s="35">
        <f t="shared" si="305"/>
        <v>0</v>
      </c>
      <c r="U648" s="31">
        <f t="shared" si="306"/>
        <v>0</v>
      </c>
      <c r="V648" s="30" t="e">
        <f t="shared" si="307"/>
        <v>#DIV/0!</v>
      </c>
      <c r="W648" s="34" t="e">
        <f t="shared" si="308"/>
        <v>#DIV/0!</v>
      </c>
      <c r="X648" s="33">
        <f t="shared" si="309"/>
        <v>0</v>
      </c>
      <c r="Y648" s="35">
        <f t="shared" si="310"/>
        <v>0</v>
      </c>
      <c r="Z648" s="30">
        <f t="shared" si="311"/>
        <v>67319.598638627969</v>
      </c>
      <c r="AA648" s="35">
        <f>IF(C648&lt;C$13,0,(IF(VLOOKUP(C$7,profiel!$A$3:$F$297,2,FALSE)&gt;4,VLOOKUP($C$7,profiel!$A$3:$F$297,3,FALSE),IF(B$9="flens loodrecht op gevel",(VLOOKUP(C$7,profiel!$A$3:$F$297,6,FALSE)-2*VLOOKUP(C$7,profiel!$A$3:$F$297,4,FALSE))/2,VLOOKUP(C$7,profiel!$A$3:$F$297,4,FALSE))))/1000*Z648*D$36)</f>
        <v>0</v>
      </c>
      <c r="AB648" s="30">
        <f t="shared" si="314"/>
        <v>67319.598638627969</v>
      </c>
      <c r="AC648" s="35">
        <f t="shared" si="312"/>
        <v>13463.919727725595</v>
      </c>
      <c r="AD648" s="32">
        <f t="shared" si="313"/>
        <v>0.72215748970824911</v>
      </c>
      <c r="AE648" s="32">
        <f t="shared" si="287"/>
        <v>580.15092426059368</v>
      </c>
      <c r="AF648" s="204">
        <f t="shared" si="288"/>
        <v>738.13161636854534</v>
      </c>
    </row>
    <row r="649" spans="1:32" ht="12" customHeight="1" x14ac:dyDescent="0.15">
      <c r="A649" s="199">
        <f t="shared" si="289"/>
        <v>580.15092426059368</v>
      </c>
      <c r="B649" s="38">
        <f t="shared" si="290"/>
        <v>3000</v>
      </c>
      <c r="C649" s="200">
        <f t="shared" si="284"/>
        <v>50</v>
      </c>
      <c r="D649" s="36">
        <f t="shared" si="285"/>
        <v>918.08480855396283</v>
      </c>
      <c r="E649" s="36">
        <f t="shared" si="286"/>
        <v>679.99994897430111</v>
      </c>
      <c r="F649" s="37">
        <f t="shared" si="291"/>
        <v>0.1744058518767834</v>
      </c>
      <c r="G649" s="42">
        <f t="shared" si="292"/>
        <v>3056.8628418963735</v>
      </c>
      <c r="H649" s="43">
        <f t="shared" si="293"/>
        <v>3056.8628418963735</v>
      </c>
      <c r="I649" s="42">
        <f t="shared" si="294"/>
        <v>0</v>
      </c>
      <c r="J649" s="44">
        <f t="shared" si="295"/>
        <v>0</v>
      </c>
      <c r="K649" s="216">
        <f t="shared" si="296"/>
        <v>0.16568555928294423</v>
      </c>
      <c r="L649" s="42">
        <f t="shared" si="297"/>
        <v>3065.7200390272337</v>
      </c>
      <c r="M649" s="43">
        <f t="shared" si="298"/>
        <v>2912.4340370758723</v>
      </c>
      <c r="N649" s="42">
        <f t="shared" si="299"/>
        <v>0</v>
      </c>
      <c r="O649" s="44">
        <f t="shared" si="300"/>
        <v>0</v>
      </c>
      <c r="P649" s="37">
        <f t="shared" si="301"/>
        <v>0.1744058518767834</v>
      </c>
      <c r="Q649" s="42">
        <f t="shared" si="302"/>
        <v>3056.8628418963735</v>
      </c>
      <c r="R649" s="43">
        <f t="shared" si="303"/>
        <v>3056.8628418963735</v>
      </c>
      <c r="S649" s="42">
        <f t="shared" si="304"/>
        <v>0</v>
      </c>
      <c r="T649" s="44">
        <f t="shared" si="305"/>
        <v>0</v>
      </c>
      <c r="U649" s="37">
        <f t="shared" si="306"/>
        <v>0</v>
      </c>
      <c r="V649" s="42" t="e">
        <f t="shared" si="307"/>
        <v>#DIV/0!</v>
      </c>
      <c r="W649" s="43" t="e">
        <f t="shared" si="308"/>
        <v>#DIV/0!</v>
      </c>
      <c r="X649" s="42">
        <f t="shared" si="309"/>
        <v>0</v>
      </c>
      <c r="Y649" s="44">
        <f t="shared" si="310"/>
        <v>0</v>
      </c>
      <c r="Z649" s="42">
        <f t="shared" si="311"/>
        <v>67303.531760951402</v>
      </c>
      <c r="AA649" s="44">
        <f>IF(C649&lt;C$13,0,(IF(VLOOKUP(C$7,profiel!$A$3:$F$297,2,FALSE)&gt;4,VLOOKUP($C$7,profiel!$A$3:$F$297,3,FALSE),IF(B$9="flens loodrecht op gevel",(VLOOKUP(C$7,profiel!$A$3:$F$297,6,FALSE)-2*VLOOKUP(C$7,profiel!$A$3:$F$297,4,FALSE))/2,VLOOKUP(C$7,profiel!$A$3:$F$297,4,FALSE))))/1000*Z649*D$36)</f>
        <v>0</v>
      </c>
      <c r="AB649" s="42">
        <f t="shared" si="314"/>
        <v>67303.531760951402</v>
      </c>
      <c r="AC649" s="44">
        <f t="shared" si="312"/>
        <v>13460.70635219028</v>
      </c>
      <c r="AD649" s="41">
        <f t="shared" si="313"/>
        <v>0.7209266605718706</v>
      </c>
      <c r="AE649" s="41">
        <f t="shared" si="287"/>
        <v>580.87185092116556</v>
      </c>
      <c r="AF649" s="201">
        <f t="shared" si="288"/>
        <v>738.89237301312608</v>
      </c>
    </row>
    <row r="650" spans="1:32" ht="12" customHeight="1" x14ac:dyDescent="0.15">
      <c r="A650" s="202">
        <f t="shared" si="289"/>
        <v>580.87185092116556</v>
      </c>
      <c r="B650" s="54">
        <f t="shared" si="290"/>
        <v>3005</v>
      </c>
      <c r="C650" s="133">
        <f t="shared" si="284"/>
        <v>50.083333333333336</v>
      </c>
      <c r="D650" s="30">
        <f t="shared" si="285"/>
        <v>918.33369830597258</v>
      </c>
      <c r="E650" s="30">
        <f t="shared" si="286"/>
        <v>679.99995031700405</v>
      </c>
      <c r="F650" s="31">
        <f t="shared" si="291"/>
        <v>0.17422628525041806</v>
      </c>
      <c r="G650" s="30">
        <f t="shared" si="292"/>
        <v>3052.8107207788348</v>
      </c>
      <c r="H650" s="34">
        <f t="shared" si="293"/>
        <v>3052.8107207788348</v>
      </c>
      <c r="I650" s="33">
        <f t="shared" si="294"/>
        <v>0</v>
      </c>
      <c r="J650" s="35">
        <f t="shared" si="295"/>
        <v>0</v>
      </c>
      <c r="K650" s="60">
        <f t="shared" si="296"/>
        <v>0.16551497098789716</v>
      </c>
      <c r="L650" s="30">
        <f t="shared" si="297"/>
        <v>3061.6473922834575</v>
      </c>
      <c r="M650" s="34">
        <f t="shared" si="298"/>
        <v>2908.5650226692851</v>
      </c>
      <c r="N650" s="33">
        <f t="shared" si="299"/>
        <v>0</v>
      </c>
      <c r="O650" s="35">
        <f t="shared" si="300"/>
        <v>0</v>
      </c>
      <c r="P650" s="31">
        <f t="shared" si="301"/>
        <v>0.17422628525041806</v>
      </c>
      <c r="Q650" s="30">
        <f t="shared" si="302"/>
        <v>3052.8107207788348</v>
      </c>
      <c r="R650" s="34">
        <f t="shared" si="303"/>
        <v>3052.8107207788348</v>
      </c>
      <c r="S650" s="33">
        <f t="shared" si="304"/>
        <v>0</v>
      </c>
      <c r="T650" s="35">
        <f t="shared" si="305"/>
        <v>0</v>
      </c>
      <c r="U650" s="31">
        <f t="shared" si="306"/>
        <v>0</v>
      </c>
      <c r="V650" s="30" t="e">
        <f t="shared" si="307"/>
        <v>#DIV/0!</v>
      </c>
      <c r="W650" s="34" t="e">
        <f t="shared" si="308"/>
        <v>#DIV/0!</v>
      </c>
      <c r="X650" s="33">
        <f t="shared" si="309"/>
        <v>0</v>
      </c>
      <c r="Y650" s="35">
        <f t="shared" si="310"/>
        <v>0</v>
      </c>
      <c r="Z650" s="30">
        <f t="shared" si="311"/>
        <v>67287.356990170752</v>
      </c>
      <c r="AA650" s="35">
        <f>IF(C650&lt;C$13,0,(IF(VLOOKUP(C$7,profiel!$A$3:$F$297,2,FALSE)&gt;4,VLOOKUP($C$7,profiel!$A$3:$F$297,3,FALSE),IF(B$9="flens loodrecht op gevel",(VLOOKUP(C$7,profiel!$A$3:$F$297,6,FALSE)-2*VLOOKUP(C$7,profiel!$A$3:$F$297,4,FALSE))/2,VLOOKUP(C$7,profiel!$A$3:$F$297,4,FALSE))))/1000*Z650*D$36)</f>
        <v>0</v>
      </c>
      <c r="AB650" s="30">
        <f t="shared" si="314"/>
        <v>67287.356990170752</v>
      </c>
      <c r="AC650" s="35">
        <f t="shared" si="312"/>
        <v>13457.471398034151</v>
      </c>
      <c r="AD650" s="32">
        <f t="shared" si="313"/>
        <v>0.71969732955148946</v>
      </c>
      <c r="AE650" s="32">
        <f t="shared" si="287"/>
        <v>581.5915482507171</v>
      </c>
      <c r="AF650" s="204">
        <f t="shared" si="288"/>
        <v>739.65409121347693</v>
      </c>
    </row>
    <row r="651" spans="1:32" ht="12" customHeight="1" x14ac:dyDescent="0.15">
      <c r="A651" s="199">
        <f t="shared" si="289"/>
        <v>581.5915482507171</v>
      </c>
      <c r="B651" s="38">
        <f t="shared" si="290"/>
        <v>3010</v>
      </c>
      <c r="C651" s="200">
        <f t="shared" si="284"/>
        <v>50.166666666666664</v>
      </c>
      <c r="D651" s="36">
        <f t="shared" si="285"/>
        <v>918.58217530530203</v>
      </c>
      <c r="E651" s="36">
        <f t="shared" si="286"/>
        <v>679.99995162437494</v>
      </c>
      <c r="F651" s="37">
        <f t="shared" si="291"/>
        <v>0.17404686174146802</v>
      </c>
      <c r="G651" s="42">
        <f t="shared" si="292"/>
        <v>3048.7649308855966</v>
      </c>
      <c r="H651" s="43">
        <f t="shared" si="293"/>
        <v>3048.7649308855971</v>
      </c>
      <c r="I651" s="42">
        <f t="shared" si="294"/>
        <v>0</v>
      </c>
      <c r="J651" s="44">
        <f t="shared" si="295"/>
        <v>0</v>
      </c>
      <c r="K651" s="216">
        <f t="shared" si="296"/>
        <v>0.16534451865439462</v>
      </c>
      <c r="L651" s="42">
        <f t="shared" si="297"/>
        <v>3057.5811257559603</v>
      </c>
      <c r="M651" s="43">
        <f t="shared" si="298"/>
        <v>2904.7020694681623</v>
      </c>
      <c r="N651" s="42">
        <f t="shared" si="299"/>
        <v>0</v>
      </c>
      <c r="O651" s="44">
        <f t="shared" si="300"/>
        <v>0</v>
      </c>
      <c r="P651" s="37">
        <f t="shared" si="301"/>
        <v>0.17404686174146802</v>
      </c>
      <c r="Q651" s="42">
        <f t="shared" si="302"/>
        <v>3048.7649308855966</v>
      </c>
      <c r="R651" s="43">
        <f t="shared" si="303"/>
        <v>3048.7649308855971</v>
      </c>
      <c r="S651" s="42">
        <f t="shared" si="304"/>
        <v>0</v>
      </c>
      <c r="T651" s="44">
        <f t="shared" si="305"/>
        <v>0</v>
      </c>
      <c r="U651" s="37">
        <f t="shared" si="306"/>
        <v>0</v>
      </c>
      <c r="V651" s="42" t="e">
        <f t="shared" si="307"/>
        <v>#DIV/0!</v>
      </c>
      <c r="W651" s="43" t="e">
        <f t="shared" si="308"/>
        <v>#DIV/0!</v>
      </c>
      <c r="X651" s="42">
        <f t="shared" si="309"/>
        <v>0</v>
      </c>
      <c r="Y651" s="44">
        <f t="shared" si="310"/>
        <v>0</v>
      </c>
      <c r="Z651" s="42">
        <f t="shared" si="311"/>
        <v>67271.074971170485</v>
      </c>
      <c r="AA651" s="44">
        <f>IF(C651&lt;C$13,0,(IF(VLOOKUP(C$7,profiel!$A$3:$F$297,2,FALSE)&gt;4,VLOOKUP($C$7,profiel!$A$3:$F$297,3,FALSE),IF(B$9="flens loodrecht op gevel",(VLOOKUP(C$7,profiel!$A$3:$F$297,6,FALSE)-2*VLOOKUP(C$7,profiel!$A$3:$F$297,4,FALSE))/2,VLOOKUP(C$7,profiel!$A$3:$F$297,4,FALSE))))/1000*Z651*D$36)</f>
        <v>0</v>
      </c>
      <c r="AB651" s="42">
        <f t="shared" si="314"/>
        <v>67271.074971170485</v>
      </c>
      <c r="AC651" s="44">
        <f t="shared" si="312"/>
        <v>13454.214994234098</v>
      </c>
      <c r="AD651" s="41">
        <f t="shared" si="313"/>
        <v>0.71846950611075244</v>
      </c>
      <c r="AE651" s="41">
        <f t="shared" si="287"/>
        <v>582.31001775682785</v>
      </c>
      <c r="AF651" s="201">
        <f t="shared" si="288"/>
        <v>740.41676595991453</v>
      </c>
    </row>
    <row r="652" spans="1:32" ht="12" customHeight="1" x14ac:dyDescent="0.15">
      <c r="A652" s="202">
        <f t="shared" si="289"/>
        <v>582.31001775682785</v>
      </c>
      <c r="B652" s="54">
        <f t="shared" si="290"/>
        <v>3015</v>
      </c>
      <c r="C652" s="133">
        <f t="shared" si="284"/>
        <v>50.25</v>
      </c>
      <c r="D652" s="30">
        <f t="shared" si="285"/>
        <v>918.83024091868276</v>
      </c>
      <c r="E652" s="30">
        <f t="shared" si="286"/>
        <v>679.99995289734318</v>
      </c>
      <c r="F652" s="31">
        <f t="shared" si="291"/>
        <v>0.17386758278365724</v>
      </c>
      <c r="G652" s="30">
        <f t="shared" si="292"/>
        <v>3044.7254749882936</v>
      </c>
      <c r="H652" s="34">
        <f t="shared" si="293"/>
        <v>3044.7254749882941</v>
      </c>
      <c r="I652" s="33">
        <f t="shared" si="294"/>
        <v>0</v>
      </c>
      <c r="J652" s="35">
        <f t="shared" si="295"/>
        <v>0</v>
      </c>
      <c r="K652" s="60">
        <f t="shared" si="296"/>
        <v>0.16517420364447438</v>
      </c>
      <c r="L652" s="30">
        <f t="shared" si="297"/>
        <v>3053.5212422006894</v>
      </c>
      <c r="M652" s="34">
        <f t="shared" si="298"/>
        <v>2900.845180090655</v>
      </c>
      <c r="N652" s="33">
        <f t="shared" si="299"/>
        <v>0</v>
      </c>
      <c r="O652" s="35">
        <f t="shared" si="300"/>
        <v>0</v>
      </c>
      <c r="P652" s="31">
        <f t="shared" si="301"/>
        <v>0.17386758278365724</v>
      </c>
      <c r="Q652" s="30">
        <f t="shared" si="302"/>
        <v>3044.7254749882936</v>
      </c>
      <c r="R652" s="34">
        <f t="shared" si="303"/>
        <v>3044.7254749882941</v>
      </c>
      <c r="S652" s="33">
        <f t="shared" si="304"/>
        <v>0</v>
      </c>
      <c r="T652" s="35">
        <f t="shared" si="305"/>
        <v>0</v>
      </c>
      <c r="U652" s="31">
        <f t="shared" si="306"/>
        <v>0</v>
      </c>
      <c r="V652" s="30" t="e">
        <f t="shared" si="307"/>
        <v>#DIV/0!</v>
      </c>
      <c r="W652" s="34" t="e">
        <f t="shared" si="308"/>
        <v>#DIV/0!</v>
      </c>
      <c r="X652" s="33">
        <f t="shared" si="309"/>
        <v>0</v>
      </c>
      <c r="Y652" s="35">
        <f t="shared" si="310"/>
        <v>0</v>
      </c>
      <c r="Z652" s="30">
        <f t="shared" si="311"/>
        <v>67254.686346536415</v>
      </c>
      <c r="AA652" s="35">
        <f>IF(C652&lt;C$13,0,(IF(VLOOKUP(C$7,profiel!$A$3:$F$297,2,FALSE)&gt;4,VLOOKUP($C$7,profiel!$A$3:$F$297,3,FALSE),IF(B$9="flens loodrecht op gevel",(VLOOKUP(C$7,profiel!$A$3:$F$297,6,FALSE)-2*VLOOKUP(C$7,profiel!$A$3:$F$297,4,FALSE))/2,VLOOKUP(C$7,profiel!$A$3:$F$297,4,FALSE))))/1000*Z652*D$36)</f>
        <v>0</v>
      </c>
      <c r="AB652" s="30">
        <f t="shared" si="314"/>
        <v>67254.686346536415</v>
      </c>
      <c r="AC652" s="35">
        <f t="shared" si="312"/>
        <v>13450.937269307284</v>
      </c>
      <c r="AD652" s="32">
        <f t="shared" si="313"/>
        <v>0.71724319960167737</v>
      </c>
      <c r="AE652" s="32">
        <f t="shared" si="287"/>
        <v>583.02726095642947</v>
      </c>
      <c r="AF652" s="204">
        <f t="shared" si="288"/>
        <v>741.18039224067252</v>
      </c>
    </row>
    <row r="653" spans="1:32" ht="12" customHeight="1" x14ac:dyDescent="0.15">
      <c r="A653" s="199">
        <f t="shared" si="289"/>
        <v>583.02726095642947</v>
      </c>
      <c r="B653" s="38">
        <f t="shared" si="290"/>
        <v>3020</v>
      </c>
      <c r="C653" s="200">
        <f t="shared" si="284"/>
        <v>50.333333333333336</v>
      </c>
      <c r="D653" s="36">
        <f t="shared" si="285"/>
        <v>919.07789650606946</v>
      </c>
      <c r="E653" s="36">
        <f t="shared" si="286"/>
        <v>679.99995413681438</v>
      </c>
      <c r="F653" s="37">
        <f t="shared" si="291"/>
        <v>0.17368844979933196</v>
      </c>
      <c r="G653" s="42">
        <f t="shared" si="292"/>
        <v>3040.6923556981214</v>
      </c>
      <c r="H653" s="43">
        <f t="shared" si="293"/>
        <v>3040.6923556981219</v>
      </c>
      <c r="I653" s="42">
        <f t="shared" si="294"/>
        <v>0</v>
      </c>
      <c r="J653" s="44">
        <f t="shared" si="295"/>
        <v>0</v>
      </c>
      <c r="K653" s="216">
        <f t="shared" si="296"/>
        <v>0.16500402730936536</v>
      </c>
      <c r="L653" s="42">
        <f t="shared" si="297"/>
        <v>3049.4677442119978</v>
      </c>
      <c r="M653" s="43">
        <f t="shared" si="298"/>
        <v>2896.9943570013984</v>
      </c>
      <c r="N653" s="42">
        <f t="shared" si="299"/>
        <v>0</v>
      </c>
      <c r="O653" s="44">
        <f t="shared" si="300"/>
        <v>0</v>
      </c>
      <c r="P653" s="37">
        <f t="shared" si="301"/>
        <v>0.17368844979933196</v>
      </c>
      <c r="Q653" s="42">
        <f t="shared" si="302"/>
        <v>3040.6923556981214</v>
      </c>
      <c r="R653" s="43">
        <f t="shared" si="303"/>
        <v>3040.6923556981219</v>
      </c>
      <c r="S653" s="42">
        <f t="shared" si="304"/>
        <v>0</v>
      </c>
      <c r="T653" s="44">
        <f t="shared" si="305"/>
        <v>0</v>
      </c>
      <c r="U653" s="37">
        <f t="shared" si="306"/>
        <v>0</v>
      </c>
      <c r="V653" s="42" t="e">
        <f t="shared" si="307"/>
        <v>#DIV/0!</v>
      </c>
      <c r="W653" s="43" t="e">
        <f t="shared" si="308"/>
        <v>#DIV/0!</v>
      </c>
      <c r="X653" s="42">
        <f t="shared" si="309"/>
        <v>0</v>
      </c>
      <c r="Y653" s="44">
        <f t="shared" si="310"/>
        <v>0</v>
      </c>
      <c r="Z653" s="42">
        <f t="shared" si="311"/>
        <v>67238.191756553904</v>
      </c>
      <c r="AA653" s="44">
        <f>IF(C653&lt;C$13,0,(IF(VLOOKUP(C$7,profiel!$A$3:$F$297,2,FALSE)&gt;4,VLOOKUP($C$7,profiel!$A$3:$F$297,3,FALSE),IF(B$9="flens loodrecht op gevel",(VLOOKUP(C$7,profiel!$A$3:$F$297,6,FALSE)-2*VLOOKUP(C$7,profiel!$A$3:$F$297,4,FALSE))/2,VLOOKUP(C$7,profiel!$A$3:$F$297,4,FALSE))))/1000*Z653*D$36)</f>
        <v>0</v>
      </c>
      <c r="AB653" s="42">
        <f t="shared" si="314"/>
        <v>67238.191756553904</v>
      </c>
      <c r="AC653" s="44">
        <f t="shared" si="312"/>
        <v>13447.638351310779</v>
      </c>
      <c r="AD653" s="41">
        <f t="shared" si="313"/>
        <v>0.71601841926506804</v>
      </c>
      <c r="AE653" s="41">
        <f t="shared" si="287"/>
        <v>583.74327937569456</v>
      </c>
      <c r="AF653" s="201">
        <f t="shared" si="288"/>
        <v>741.9449650421675</v>
      </c>
    </row>
    <row r="654" spans="1:32" ht="12" customHeight="1" x14ac:dyDescent="0.15">
      <c r="A654" s="202">
        <f t="shared" si="289"/>
        <v>583.74327937569456</v>
      </c>
      <c r="B654" s="54">
        <f t="shared" si="290"/>
        <v>3025</v>
      </c>
      <c r="C654" s="133">
        <f t="shared" si="284"/>
        <v>50.416666666666664</v>
      </c>
      <c r="D654" s="30">
        <f t="shared" si="285"/>
        <v>919.32514342068407</v>
      </c>
      <c r="E654" s="30">
        <f t="shared" si="286"/>
        <v>679.99995534366974</v>
      </c>
      <c r="F654" s="31">
        <f t="shared" si="291"/>
        <v>0.17350946419944607</v>
      </c>
      <c r="G654" s="30">
        <f t="shared" si="292"/>
        <v>3036.6655754678673</v>
      </c>
      <c r="H654" s="34">
        <f t="shared" si="293"/>
        <v>3036.6655754678677</v>
      </c>
      <c r="I654" s="33">
        <f t="shared" si="294"/>
        <v>0</v>
      </c>
      <c r="J654" s="35">
        <f t="shared" si="295"/>
        <v>0</v>
      </c>
      <c r="K654" s="60">
        <f t="shared" si="296"/>
        <v>0.16483399098947377</v>
      </c>
      <c r="L654" s="30">
        <f t="shared" si="297"/>
        <v>3045.4206342246739</v>
      </c>
      <c r="M654" s="34">
        <f t="shared" si="298"/>
        <v>2893.1496025134402</v>
      </c>
      <c r="N654" s="33">
        <f t="shared" si="299"/>
        <v>0</v>
      </c>
      <c r="O654" s="35">
        <f t="shared" si="300"/>
        <v>0</v>
      </c>
      <c r="P654" s="31">
        <f t="shared" si="301"/>
        <v>0.17350946419944607</v>
      </c>
      <c r="Q654" s="30">
        <f t="shared" si="302"/>
        <v>3036.6655754678673</v>
      </c>
      <c r="R654" s="34">
        <f t="shared" si="303"/>
        <v>3036.6655754678677</v>
      </c>
      <c r="S654" s="33">
        <f t="shared" si="304"/>
        <v>0</v>
      </c>
      <c r="T654" s="35">
        <f t="shared" si="305"/>
        <v>0</v>
      </c>
      <c r="U654" s="31">
        <f t="shared" si="306"/>
        <v>0</v>
      </c>
      <c r="V654" s="30" t="e">
        <f t="shared" si="307"/>
        <v>#DIV/0!</v>
      </c>
      <c r="W654" s="34" t="e">
        <f t="shared" si="308"/>
        <v>#DIV/0!</v>
      </c>
      <c r="X654" s="33">
        <f t="shared" si="309"/>
        <v>0</v>
      </c>
      <c r="Y654" s="35">
        <f t="shared" si="310"/>
        <v>0</v>
      </c>
      <c r="Z654" s="30">
        <f t="shared" si="311"/>
        <v>67221.591839206667</v>
      </c>
      <c r="AA654" s="35">
        <f>IF(C654&lt;C$13,0,(IF(VLOOKUP(C$7,profiel!$A$3:$F$297,2,FALSE)&gt;4,VLOOKUP($C$7,profiel!$A$3:$F$297,3,FALSE),IF(B$9="flens loodrecht op gevel",(VLOOKUP(C$7,profiel!$A$3:$F$297,6,FALSE)-2*VLOOKUP(C$7,profiel!$A$3:$F$297,4,FALSE))/2,VLOOKUP(C$7,profiel!$A$3:$F$297,4,FALSE))))/1000*Z654*D$36)</f>
        <v>0</v>
      </c>
      <c r="AB654" s="30">
        <f t="shared" si="314"/>
        <v>67221.591839206667</v>
      </c>
      <c r="AC654" s="35">
        <f t="shared" si="312"/>
        <v>13444.318367841332</v>
      </c>
      <c r="AD654" s="32">
        <f t="shared" si="313"/>
        <v>0.71479517423098027</v>
      </c>
      <c r="AE654" s="32">
        <f t="shared" si="287"/>
        <v>584.45807454992553</v>
      </c>
      <c r="AF654" s="204">
        <f t="shared" si="288"/>
        <v>742.71047934926446</v>
      </c>
    </row>
    <row r="655" spans="1:32" ht="12" customHeight="1" x14ac:dyDescent="0.15">
      <c r="A655" s="199">
        <f t="shared" si="289"/>
        <v>584.45807454992553</v>
      </c>
      <c r="B655" s="38">
        <f t="shared" si="290"/>
        <v>3030</v>
      </c>
      <c r="C655" s="200">
        <f t="shared" si="284"/>
        <v>50.5</v>
      </c>
      <c r="D655" s="36">
        <f t="shared" si="285"/>
        <v>919.57198300906066</v>
      </c>
      <c r="E655" s="36">
        <f t="shared" si="286"/>
        <v>679.99995651876759</v>
      </c>
      <c r="F655" s="37">
        <f t="shared" si="291"/>
        <v>0.1733306273835474</v>
      </c>
      <c r="G655" s="42">
        <f t="shared" si="292"/>
        <v>3032.6451365928096</v>
      </c>
      <c r="H655" s="43">
        <f t="shared" si="293"/>
        <v>3032.6451365928096</v>
      </c>
      <c r="I655" s="42">
        <f t="shared" si="294"/>
        <v>0</v>
      </c>
      <c r="J655" s="44">
        <f t="shared" si="295"/>
        <v>0</v>
      </c>
      <c r="K655" s="216">
        <f t="shared" si="296"/>
        <v>0.16466409601437001</v>
      </c>
      <c r="L655" s="42">
        <f t="shared" si="297"/>
        <v>3041.3799145148555</v>
      </c>
      <c r="M655" s="43">
        <f t="shared" si="298"/>
        <v>2889.3109187891127</v>
      </c>
      <c r="N655" s="42">
        <f t="shared" si="299"/>
        <v>0</v>
      </c>
      <c r="O655" s="44">
        <f t="shared" si="300"/>
        <v>0</v>
      </c>
      <c r="P655" s="37">
        <f t="shared" si="301"/>
        <v>0.1733306273835474</v>
      </c>
      <c r="Q655" s="42">
        <f t="shared" si="302"/>
        <v>3032.6451365928096</v>
      </c>
      <c r="R655" s="43">
        <f t="shared" si="303"/>
        <v>3032.6451365928096</v>
      </c>
      <c r="S655" s="42">
        <f t="shared" si="304"/>
        <v>0</v>
      </c>
      <c r="T655" s="44">
        <f t="shared" si="305"/>
        <v>0</v>
      </c>
      <c r="U655" s="37">
        <f t="shared" si="306"/>
        <v>0</v>
      </c>
      <c r="V655" s="42" t="e">
        <f t="shared" si="307"/>
        <v>#DIV/0!</v>
      </c>
      <c r="W655" s="43" t="e">
        <f t="shared" si="308"/>
        <v>#DIV/0!</v>
      </c>
      <c r="X655" s="42">
        <f t="shared" si="309"/>
        <v>0</v>
      </c>
      <c r="Y655" s="44">
        <f t="shared" si="310"/>
        <v>0</v>
      </c>
      <c r="Z655" s="42">
        <f t="shared" si="311"/>
        <v>67204.887230175809</v>
      </c>
      <c r="AA655" s="44">
        <f>IF(C655&lt;C$13,0,(IF(VLOOKUP(C$7,profiel!$A$3:$F$297,2,FALSE)&gt;4,VLOOKUP($C$7,profiel!$A$3:$F$297,3,FALSE),IF(B$9="flens loodrecht op gevel",(VLOOKUP(C$7,profiel!$A$3:$F$297,6,FALSE)-2*VLOOKUP(C$7,profiel!$A$3:$F$297,4,FALSE))/2,VLOOKUP(C$7,profiel!$A$3:$F$297,4,FALSE))))/1000*Z655*D$36)</f>
        <v>0</v>
      </c>
      <c r="AB655" s="42">
        <f t="shared" si="314"/>
        <v>67204.887230175809</v>
      </c>
      <c r="AC655" s="44">
        <f t="shared" si="312"/>
        <v>13440.97744603516</v>
      </c>
      <c r="AD655" s="41">
        <f t="shared" si="313"/>
        <v>0.71357347351908584</v>
      </c>
      <c r="AE655" s="41">
        <f t="shared" si="287"/>
        <v>585.17164802344462</v>
      </c>
      <c r="AF655" s="201">
        <f t="shared" si="288"/>
        <v>743.47693014553749</v>
      </c>
    </row>
    <row r="656" spans="1:32" ht="12" customHeight="1" x14ac:dyDescent="0.15">
      <c r="A656" s="202">
        <f t="shared" si="289"/>
        <v>585.17164802344462</v>
      </c>
      <c r="B656" s="54">
        <f t="shared" si="290"/>
        <v>3035</v>
      </c>
      <c r="C656" s="133">
        <f t="shared" si="284"/>
        <v>50.583333333333336</v>
      </c>
      <c r="D656" s="30">
        <f t="shared" si="285"/>
        <v>919.81841661108888</v>
      </c>
      <c r="E656" s="30">
        <f t="shared" si="286"/>
        <v>679.99995766294364</v>
      </c>
      <c r="F656" s="31">
        <f t="shared" si="291"/>
        <v>0.17315194073976595</v>
      </c>
      <c r="G656" s="30">
        <f t="shared" si="292"/>
        <v>3028.6310412128532</v>
      </c>
      <c r="H656" s="34">
        <f t="shared" si="293"/>
        <v>3028.6310412128532</v>
      </c>
      <c r="I656" s="33">
        <f t="shared" si="294"/>
        <v>0</v>
      </c>
      <c r="J656" s="35">
        <f t="shared" si="295"/>
        <v>0</v>
      </c>
      <c r="K656" s="60">
        <f t="shared" si="296"/>
        <v>0.16449434370277766</v>
      </c>
      <c r="L656" s="30">
        <f t="shared" si="297"/>
        <v>3037.3455872021759</v>
      </c>
      <c r="M656" s="34">
        <f t="shared" si="298"/>
        <v>2885.4783078420674</v>
      </c>
      <c r="N656" s="33">
        <f t="shared" si="299"/>
        <v>0</v>
      </c>
      <c r="O656" s="35">
        <f t="shared" si="300"/>
        <v>0</v>
      </c>
      <c r="P656" s="31">
        <f t="shared" si="301"/>
        <v>0.17315194073976595</v>
      </c>
      <c r="Q656" s="30">
        <f t="shared" si="302"/>
        <v>3028.6310412128532</v>
      </c>
      <c r="R656" s="34">
        <f t="shared" si="303"/>
        <v>3028.6310412128532</v>
      </c>
      <c r="S656" s="33">
        <f t="shared" si="304"/>
        <v>0</v>
      </c>
      <c r="T656" s="35">
        <f t="shared" si="305"/>
        <v>0</v>
      </c>
      <c r="U656" s="31">
        <f t="shared" si="306"/>
        <v>0</v>
      </c>
      <c r="V656" s="30" t="e">
        <f t="shared" si="307"/>
        <v>#DIV/0!</v>
      </c>
      <c r="W656" s="34" t="e">
        <f t="shared" si="308"/>
        <v>#DIV/0!</v>
      </c>
      <c r="X656" s="33">
        <f t="shared" si="309"/>
        <v>0</v>
      </c>
      <c r="Y656" s="35">
        <f t="shared" si="310"/>
        <v>0</v>
      </c>
      <c r="Z656" s="30">
        <f t="shared" si="311"/>
        <v>67188.078562838404</v>
      </c>
      <c r="AA656" s="35">
        <f>IF(C656&lt;C$13,0,(IF(VLOOKUP(C$7,profiel!$A$3:$F$297,2,FALSE)&gt;4,VLOOKUP($C$7,profiel!$A$3:$F$297,3,FALSE),IF(B$9="flens loodrecht op gevel",(VLOOKUP(C$7,profiel!$A$3:$F$297,6,FALSE)-2*VLOOKUP(C$7,profiel!$A$3:$F$297,4,FALSE))/2,VLOOKUP(C$7,profiel!$A$3:$F$297,4,FALSE))))/1000*Z656*D$36)</f>
        <v>0</v>
      </c>
      <c r="AB656" s="30">
        <f t="shared" si="314"/>
        <v>67188.078562838404</v>
      </c>
      <c r="AC656" s="35">
        <f t="shared" si="312"/>
        <v>13437.615712567678</v>
      </c>
      <c r="AD656" s="32">
        <f t="shared" si="313"/>
        <v>0.71235332603915869</v>
      </c>
      <c r="AE656" s="32">
        <f t="shared" si="287"/>
        <v>585.88400134948381</v>
      </c>
      <c r="AF656" s="204">
        <f t="shared" si="288"/>
        <v>744.24431241352909</v>
      </c>
    </row>
    <row r="657" spans="1:32" ht="12" customHeight="1" x14ac:dyDescent="0.15">
      <c r="A657" s="199">
        <f t="shared" si="289"/>
        <v>585.88400134948381</v>
      </c>
      <c r="B657" s="38">
        <f t="shared" si="290"/>
        <v>3040</v>
      </c>
      <c r="C657" s="200">
        <f t="shared" ref="C657:C720" si="315">B657/60</f>
        <v>50.666666666666664</v>
      </c>
      <c r="D657" s="36">
        <f t="shared" ref="D657:D720" si="316">20+345*LOG10(8*C657+1)</f>
        <v>920.06444556005829</v>
      </c>
      <c r="E657" s="36">
        <f t="shared" ref="E657:E720" si="317">20+660*(1-0.687*EXP(-0.32*C657)-0.313*EXP(-3.8*C657))</f>
        <v>679.99995877701156</v>
      </c>
      <c r="F657" s="37">
        <f t="shared" si="291"/>
        <v>0.17297340564480349</v>
      </c>
      <c r="G657" s="42">
        <f t="shared" si="292"/>
        <v>3024.6232913133499</v>
      </c>
      <c r="H657" s="43">
        <f t="shared" si="293"/>
        <v>3024.6232913133504</v>
      </c>
      <c r="I657" s="42">
        <f t="shared" si="294"/>
        <v>0</v>
      </c>
      <c r="J657" s="44">
        <f t="shared" si="295"/>
        <v>0</v>
      </c>
      <c r="K657" s="216">
        <f t="shared" si="296"/>
        <v>0.16432473536256331</v>
      </c>
      <c r="L657" s="42">
        <f t="shared" si="297"/>
        <v>3033.3176542505962</v>
      </c>
      <c r="M657" s="43">
        <f t="shared" si="298"/>
        <v>2881.6517715380669</v>
      </c>
      <c r="N657" s="42">
        <f t="shared" si="299"/>
        <v>0</v>
      </c>
      <c r="O657" s="44">
        <f t="shared" si="300"/>
        <v>0</v>
      </c>
      <c r="P657" s="37">
        <f t="shared" si="301"/>
        <v>0.17297340564480349</v>
      </c>
      <c r="Q657" s="42">
        <f t="shared" si="302"/>
        <v>3024.6232913133499</v>
      </c>
      <c r="R657" s="43">
        <f t="shared" si="303"/>
        <v>3024.6232913133504</v>
      </c>
      <c r="S657" s="42">
        <f t="shared" si="304"/>
        <v>0</v>
      </c>
      <c r="T657" s="44">
        <f t="shared" si="305"/>
        <v>0</v>
      </c>
      <c r="U657" s="37">
        <f t="shared" si="306"/>
        <v>0</v>
      </c>
      <c r="V657" s="42" t="e">
        <f t="shared" si="307"/>
        <v>#DIV/0!</v>
      </c>
      <c r="W657" s="43" t="e">
        <f t="shared" si="308"/>
        <v>#DIV/0!</v>
      </c>
      <c r="X657" s="42">
        <f t="shared" si="309"/>
        <v>0</v>
      </c>
      <c r="Y657" s="44">
        <f t="shared" si="310"/>
        <v>0</v>
      </c>
      <c r="Z657" s="42">
        <f t="shared" si="311"/>
        <v>67171.166468266732</v>
      </c>
      <c r="AA657" s="44">
        <f>IF(C657&lt;C$13,0,(IF(VLOOKUP(C$7,profiel!$A$3:$F$297,2,FALSE)&gt;4,VLOOKUP($C$7,profiel!$A$3:$F$297,3,FALSE),IF(B$9="flens loodrecht op gevel",(VLOOKUP(C$7,profiel!$A$3:$F$297,6,FALSE)-2*VLOOKUP(C$7,profiel!$A$3:$F$297,4,FALSE))/2,VLOOKUP(C$7,profiel!$A$3:$F$297,4,FALSE))))/1000*Z657*D$36)</f>
        <v>0</v>
      </c>
      <c r="AB657" s="42">
        <f t="shared" si="314"/>
        <v>67171.166468266732</v>
      </c>
      <c r="AC657" s="44">
        <f t="shared" si="312"/>
        <v>13434.233293653346</v>
      </c>
      <c r="AD657" s="41">
        <f t="shared" si="313"/>
        <v>0.71113474059144743</v>
      </c>
      <c r="AE657" s="41">
        <f t="shared" ref="AE657:AE720" si="318">AE656+AD657</f>
        <v>586.59513609007524</v>
      </c>
      <c r="AF657" s="201">
        <f t="shared" ref="AF657:AF720" si="319">IF(AE657&lt;600,425+0.773*AE657-0.00169*AE657^2+0.00000222*AE657^3,IF(AE657&lt;735,666+(13002/(738-AE657)),IF(AE657&lt;900,545+(17820/(AE657-731)),650)))</f>
        <v>745.01262113500536</v>
      </c>
    </row>
    <row r="658" spans="1:32" ht="12" customHeight="1" x14ac:dyDescent="0.15">
      <c r="A658" s="202">
        <f t="shared" si="289"/>
        <v>586.59513609007524</v>
      </c>
      <c r="B658" s="54">
        <f t="shared" si="290"/>
        <v>3045</v>
      </c>
      <c r="C658" s="133">
        <f t="shared" si="315"/>
        <v>50.75</v>
      </c>
      <c r="D658" s="30">
        <f t="shared" si="316"/>
        <v>920.31007118270088</v>
      </c>
      <c r="E658" s="30">
        <f t="shared" si="317"/>
        <v>679.99995986176361</v>
      </c>
      <c r="F658" s="31">
        <f t="shared" si="291"/>
        <v>0.17279502346392459</v>
      </c>
      <c r="G658" s="30">
        <f t="shared" si="292"/>
        <v>3020.6218887274053</v>
      </c>
      <c r="H658" s="34">
        <f t="shared" si="293"/>
        <v>3020.6218887274053</v>
      </c>
      <c r="I658" s="33">
        <f t="shared" si="294"/>
        <v>0</v>
      </c>
      <c r="J658" s="35">
        <f t="shared" si="295"/>
        <v>0</v>
      </c>
      <c r="K658" s="60">
        <f t="shared" si="296"/>
        <v>0.16415527229072835</v>
      </c>
      <c r="L658" s="30">
        <f t="shared" si="297"/>
        <v>3029.2961174707125</v>
      </c>
      <c r="M658" s="34">
        <f t="shared" si="298"/>
        <v>2877.8313115971769</v>
      </c>
      <c r="N658" s="33">
        <f t="shared" si="299"/>
        <v>0</v>
      </c>
      <c r="O658" s="35">
        <f t="shared" si="300"/>
        <v>0</v>
      </c>
      <c r="P658" s="31">
        <f t="shared" si="301"/>
        <v>0.17279502346392459</v>
      </c>
      <c r="Q658" s="30">
        <f t="shared" si="302"/>
        <v>3020.6218887274053</v>
      </c>
      <c r="R658" s="34">
        <f t="shared" si="303"/>
        <v>3020.6218887274053</v>
      </c>
      <c r="S658" s="33">
        <f t="shared" si="304"/>
        <v>0</v>
      </c>
      <c r="T658" s="35">
        <f t="shared" si="305"/>
        <v>0</v>
      </c>
      <c r="U658" s="31">
        <f t="shared" si="306"/>
        <v>0</v>
      </c>
      <c r="V658" s="30" t="e">
        <f t="shared" si="307"/>
        <v>#DIV/0!</v>
      </c>
      <c r="W658" s="34" t="e">
        <f t="shared" si="308"/>
        <v>#DIV/0!</v>
      </c>
      <c r="X658" s="33">
        <f t="shared" si="309"/>
        <v>0</v>
      </c>
      <c r="Y658" s="35">
        <f t="shared" si="310"/>
        <v>0</v>
      </c>
      <c r="Z658" s="30">
        <f t="shared" si="311"/>
        <v>67154.151575227588</v>
      </c>
      <c r="AA658" s="35">
        <f>IF(C658&lt;C$13,0,(IF(VLOOKUP(C$7,profiel!$A$3:$F$297,2,FALSE)&gt;4,VLOOKUP($C$7,profiel!$A$3:$F$297,3,FALSE),IF(B$9="flens loodrecht op gevel",(VLOOKUP(C$7,profiel!$A$3:$F$297,6,FALSE)-2*VLOOKUP(C$7,profiel!$A$3:$F$297,4,FALSE))/2,VLOOKUP(C$7,profiel!$A$3:$F$297,4,FALSE))))/1000*Z658*D$36)</f>
        <v>0</v>
      </c>
      <c r="AB658" s="30">
        <f t="shared" si="314"/>
        <v>67154.151575227588</v>
      </c>
      <c r="AC658" s="35">
        <f t="shared" si="312"/>
        <v>13430.830315045518</v>
      </c>
      <c r="AD658" s="32">
        <f t="shared" si="313"/>
        <v>0.70991772586719182</v>
      </c>
      <c r="AE658" s="32">
        <f t="shared" si="318"/>
        <v>587.30505381594241</v>
      </c>
      <c r="AF658" s="204">
        <f t="shared" si="319"/>
        <v>745.78185129121016</v>
      </c>
    </row>
    <row r="659" spans="1:32" ht="12" customHeight="1" x14ac:dyDescent="0.15">
      <c r="A659" s="199">
        <f t="shared" si="289"/>
        <v>587.30505381594241</v>
      </c>
      <c r="B659" s="38">
        <f t="shared" si="290"/>
        <v>3050</v>
      </c>
      <c r="C659" s="200">
        <f t="shared" si="315"/>
        <v>50.833333333333336</v>
      </c>
      <c r="D659" s="36">
        <f t="shared" si="316"/>
        <v>920.55529479923484</v>
      </c>
      <c r="E659" s="36">
        <f t="shared" si="317"/>
        <v>679.99996091797129</v>
      </c>
      <c r="F659" s="37">
        <f t="shared" si="291"/>
        <v>0.17261679555094919</v>
      </c>
      <c r="G659" s="42">
        <f t="shared" si="292"/>
        <v>3016.6268351365011</v>
      </c>
      <c r="H659" s="43">
        <f t="shared" si="293"/>
        <v>3016.6268351365011</v>
      </c>
      <c r="I659" s="42">
        <f t="shared" si="294"/>
        <v>0</v>
      </c>
      <c r="J659" s="44">
        <f t="shared" si="295"/>
        <v>0</v>
      </c>
      <c r="K659" s="216">
        <f t="shared" si="296"/>
        <v>0.16398595577340172</v>
      </c>
      <c r="L659" s="42">
        <f t="shared" si="297"/>
        <v>3025.280978520394</v>
      </c>
      <c r="M659" s="43">
        <f t="shared" si="298"/>
        <v>2874.0169295943742</v>
      </c>
      <c r="N659" s="42">
        <f t="shared" si="299"/>
        <v>0</v>
      </c>
      <c r="O659" s="44">
        <f t="shared" si="300"/>
        <v>0</v>
      </c>
      <c r="P659" s="37">
        <f t="shared" si="301"/>
        <v>0.17261679555094919</v>
      </c>
      <c r="Q659" s="42">
        <f t="shared" si="302"/>
        <v>3016.6268351365011</v>
      </c>
      <c r="R659" s="43">
        <f t="shared" si="303"/>
        <v>3016.6268351365011</v>
      </c>
      <c r="S659" s="42">
        <f t="shared" si="304"/>
        <v>0</v>
      </c>
      <c r="T659" s="44">
        <f t="shared" si="305"/>
        <v>0</v>
      </c>
      <c r="U659" s="37">
        <f t="shared" si="306"/>
        <v>0</v>
      </c>
      <c r="V659" s="42" t="e">
        <f t="shared" si="307"/>
        <v>#DIV/0!</v>
      </c>
      <c r="W659" s="43" t="e">
        <f t="shared" si="308"/>
        <v>#DIV/0!</v>
      </c>
      <c r="X659" s="42">
        <f t="shared" si="309"/>
        <v>0</v>
      </c>
      <c r="Y659" s="44">
        <f t="shared" si="310"/>
        <v>0</v>
      </c>
      <c r="Z659" s="42">
        <f t="shared" si="311"/>
        <v>67137.034510181024</v>
      </c>
      <c r="AA659" s="44">
        <f>IF(C659&lt;C$13,0,(IF(VLOOKUP(C$7,profiel!$A$3:$F$297,2,FALSE)&gt;4,VLOOKUP($C$7,profiel!$A$3:$F$297,3,FALSE),IF(B$9="flens loodrecht op gevel",(VLOOKUP(C$7,profiel!$A$3:$F$297,6,FALSE)-2*VLOOKUP(C$7,profiel!$A$3:$F$297,4,FALSE))/2,VLOOKUP(C$7,profiel!$A$3:$F$297,4,FALSE))))/1000*Z659*D$36)</f>
        <v>0</v>
      </c>
      <c r="AB659" s="42">
        <f t="shared" si="314"/>
        <v>67137.034510181024</v>
      </c>
      <c r="AC659" s="44">
        <f t="shared" si="312"/>
        <v>13427.406902036204</v>
      </c>
      <c r="AD659" s="41">
        <f t="shared" si="313"/>
        <v>0.70870229044898436</v>
      </c>
      <c r="AE659" s="41">
        <f t="shared" si="318"/>
        <v>588.01375610639138</v>
      </c>
      <c r="AF659" s="201">
        <f t="shared" si="319"/>
        <v>746.55199786311482</v>
      </c>
    </row>
    <row r="660" spans="1:32" ht="12" customHeight="1" x14ac:dyDescent="0.15">
      <c r="A660" s="202">
        <f t="shared" si="289"/>
        <v>588.01375610639138</v>
      </c>
      <c r="B660" s="54">
        <f t="shared" si="290"/>
        <v>3055</v>
      </c>
      <c r="C660" s="133">
        <f t="shared" si="315"/>
        <v>50.916666666666664</v>
      </c>
      <c r="D660" s="30">
        <f t="shared" si="316"/>
        <v>920.80011772340663</v>
      </c>
      <c r="E660" s="30">
        <f t="shared" si="317"/>
        <v>679.9999619463855</v>
      </c>
      <c r="F660" s="31">
        <f t="shared" si="291"/>
        <v>0.17243872324824658</v>
      </c>
      <c r="G660" s="30">
        <f t="shared" si="292"/>
        <v>3012.6381320727205</v>
      </c>
      <c r="H660" s="34">
        <f t="shared" si="293"/>
        <v>3012.6381320727205</v>
      </c>
      <c r="I660" s="33">
        <f t="shared" si="294"/>
        <v>0</v>
      </c>
      <c r="J660" s="35">
        <f t="shared" si="295"/>
        <v>0</v>
      </c>
      <c r="K660" s="60">
        <f t="shared" si="296"/>
        <v>0.16381678708583425</v>
      </c>
      <c r="L660" s="30">
        <f t="shared" si="297"/>
        <v>3021.2722389070245</v>
      </c>
      <c r="M660" s="34">
        <f t="shared" si="298"/>
        <v>2870.2086269616734</v>
      </c>
      <c r="N660" s="33">
        <f t="shared" si="299"/>
        <v>0</v>
      </c>
      <c r="O660" s="35">
        <f t="shared" si="300"/>
        <v>0</v>
      </c>
      <c r="P660" s="31">
        <f t="shared" si="301"/>
        <v>0.17243872324824658</v>
      </c>
      <c r="Q660" s="30">
        <f t="shared" si="302"/>
        <v>3012.6381320727205</v>
      </c>
      <c r="R660" s="34">
        <f t="shared" si="303"/>
        <v>3012.6381320727205</v>
      </c>
      <c r="S660" s="33">
        <f t="shared" si="304"/>
        <v>0</v>
      </c>
      <c r="T660" s="35">
        <f t="shared" si="305"/>
        <v>0</v>
      </c>
      <c r="U660" s="31">
        <f t="shared" si="306"/>
        <v>0</v>
      </c>
      <c r="V660" s="30" t="e">
        <f t="shared" si="307"/>
        <v>#DIV/0!</v>
      </c>
      <c r="W660" s="34" t="e">
        <f t="shared" si="308"/>
        <v>#DIV/0!</v>
      </c>
      <c r="X660" s="33">
        <f t="shared" si="309"/>
        <v>0</v>
      </c>
      <c r="Y660" s="35">
        <f t="shared" si="310"/>
        <v>0</v>
      </c>
      <c r="Z660" s="30">
        <f t="shared" si="311"/>
        <v>67119.815897280394</v>
      </c>
      <c r="AA660" s="35">
        <f>IF(C660&lt;C$13,0,(IF(VLOOKUP(C$7,profiel!$A$3:$F$297,2,FALSE)&gt;4,VLOOKUP($C$7,profiel!$A$3:$F$297,3,FALSE),IF(B$9="flens loodrecht op gevel",(VLOOKUP(C$7,profiel!$A$3:$F$297,6,FALSE)-2*VLOOKUP(C$7,profiel!$A$3:$F$297,4,FALSE))/2,VLOOKUP(C$7,profiel!$A$3:$F$297,4,FALSE))))/1000*Z660*D$36)</f>
        <v>0</v>
      </c>
      <c r="AB660" s="30">
        <f t="shared" si="314"/>
        <v>67119.815897280394</v>
      </c>
      <c r="AC660" s="35">
        <f t="shared" si="312"/>
        <v>13423.963179456079</v>
      </c>
      <c r="AD660" s="32">
        <f t="shared" si="313"/>
        <v>0.7074884428112973</v>
      </c>
      <c r="AE660" s="32">
        <f t="shared" si="318"/>
        <v>588.72124454920265</v>
      </c>
      <c r="AF660" s="204">
        <f t="shared" si="319"/>
        <v>747.32305583166635</v>
      </c>
    </row>
    <row r="661" spans="1:32" ht="12" customHeight="1" x14ac:dyDescent="0.15">
      <c r="A661" s="199">
        <f t="shared" si="289"/>
        <v>588.72124454920265</v>
      </c>
      <c r="B661" s="38">
        <f t="shared" si="290"/>
        <v>3060</v>
      </c>
      <c r="C661" s="200">
        <f t="shared" si="315"/>
        <v>51</v>
      </c>
      <c r="D661" s="36">
        <f t="shared" si="316"/>
        <v>921.0445412625329</v>
      </c>
      <c r="E661" s="36">
        <f t="shared" si="317"/>
        <v>679.9999629477378</v>
      </c>
      <c r="F661" s="37">
        <f t="shared" si="291"/>
        <v>0.17226080788673073</v>
      </c>
      <c r="G661" s="42">
        <f t="shared" si="292"/>
        <v>3008.6557809200954</v>
      </c>
      <c r="H661" s="43">
        <f t="shared" si="293"/>
        <v>3008.6557809200958</v>
      </c>
      <c r="I661" s="42">
        <f t="shared" si="294"/>
        <v>0</v>
      </c>
      <c r="J661" s="44">
        <f t="shared" si="295"/>
        <v>0</v>
      </c>
      <c r="K661" s="216">
        <f t="shared" si="296"/>
        <v>0.16364776749239418</v>
      </c>
      <c r="L661" s="42">
        <f t="shared" si="297"/>
        <v>3017.2698999888398</v>
      </c>
      <c r="M661" s="43">
        <f t="shared" si="298"/>
        <v>2866.4064049893977</v>
      </c>
      <c r="N661" s="42">
        <f t="shared" si="299"/>
        <v>0</v>
      </c>
      <c r="O661" s="44">
        <f t="shared" si="300"/>
        <v>0</v>
      </c>
      <c r="P661" s="37">
        <f t="shared" si="301"/>
        <v>0.17226080788673073</v>
      </c>
      <c r="Q661" s="42">
        <f t="shared" si="302"/>
        <v>3008.6557809200954</v>
      </c>
      <c r="R661" s="43">
        <f t="shared" si="303"/>
        <v>3008.6557809200958</v>
      </c>
      <c r="S661" s="42">
        <f t="shared" si="304"/>
        <v>0</v>
      </c>
      <c r="T661" s="44">
        <f t="shared" si="305"/>
        <v>0</v>
      </c>
      <c r="U661" s="37">
        <f t="shared" si="306"/>
        <v>0</v>
      </c>
      <c r="V661" s="42" t="e">
        <f t="shared" si="307"/>
        <v>#DIV/0!</v>
      </c>
      <c r="W661" s="43" t="e">
        <f t="shared" si="308"/>
        <v>#DIV/0!</v>
      </c>
      <c r="X661" s="42">
        <f t="shared" si="309"/>
        <v>0</v>
      </c>
      <c r="Y661" s="44">
        <f t="shared" si="310"/>
        <v>0</v>
      </c>
      <c r="Z661" s="42">
        <f t="shared" si="311"/>
        <v>67102.496358371223</v>
      </c>
      <c r="AA661" s="44">
        <f>IF(C661&lt;C$13,0,(IF(VLOOKUP(C$7,profiel!$A$3:$F$297,2,FALSE)&gt;4,VLOOKUP($C$7,profiel!$A$3:$F$297,3,FALSE),IF(B$9="flens loodrecht op gevel",(VLOOKUP(C$7,profiel!$A$3:$F$297,6,FALSE)-2*VLOOKUP(C$7,profiel!$A$3:$F$297,4,FALSE))/2,VLOOKUP(C$7,profiel!$A$3:$F$297,4,FALSE))))/1000*Z661*D$36)</f>
        <v>0</v>
      </c>
      <c r="AB661" s="42">
        <f t="shared" si="314"/>
        <v>67102.496358371223</v>
      </c>
      <c r="AC661" s="44">
        <f t="shared" si="312"/>
        <v>13420.499271674244</v>
      </c>
      <c r="AD661" s="41">
        <f t="shared" si="313"/>
        <v>0.70627619132092223</v>
      </c>
      <c r="AE661" s="41">
        <f t="shared" si="318"/>
        <v>589.42752074052362</v>
      </c>
      <c r="AF661" s="201">
        <f t="shared" si="319"/>
        <v>748.0950201780322</v>
      </c>
    </row>
    <row r="662" spans="1:32" ht="12" customHeight="1" x14ac:dyDescent="0.15">
      <c r="A662" s="202">
        <f t="shared" si="289"/>
        <v>589.42752074052362</v>
      </c>
      <c r="B662" s="54">
        <f t="shared" si="290"/>
        <v>3065</v>
      </c>
      <c r="C662" s="133">
        <f t="shared" si="315"/>
        <v>51.083333333333336</v>
      </c>
      <c r="D662" s="30">
        <f t="shared" si="316"/>
        <v>921.28856671754318</v>
      </c>
      <c r="E662" s="30">
        <f t="shared" si="317"/>
        <v>679.99996392274033</v>
      </c>
      <c r="F662" s="31">
        <f t="shared" si="291"/>
        <v>0.17208305078585726</v>
      </c>
      <c r="G662" s="30">
        <f t="shared" si="292"/>
        <v>3004.679782915518</v>
      </c>
      <c r="H662" s="34">
        <f t="shared" si="293"/>
        <v>3004.679782915518</v>
      </c>
      <c r="I662" s="33">
        <f t="shared" si="294"/>
        <v>0</v>
      </c>
      <c r="J662" s="35">
        <f t="shared" si="295"/>
        <v>0</v>
      </c>
      <c r="K662" s="60">
        <f t="shared" si="296"/>
        <v>0.16347889824656439</v>
      </c>
      <c r="L662" s="30">
        <f t="shared" si="297"/>
        <v>3013.2739629758676</v>
      </c>
      <c r="M662" s="34">
        <f t="shared" si="298"/>
        <v>2862.6102648270739</v>
      </c>
      <c r="N662" s="33">
        <f t="shared" si="299"/>
        <v>0</v>
      </c>
      <c r="O662" s="35">
        <f t="shared" si="300"/>
        <v>0</v>
      </c>
      <c r="P662" s="31">
        <f t="shared" si="301"/>
        <v>0.17208305078585726</v>
      </c>
      <c r="Q662" s="30">
        <f t="shared" si="302"/>
        <v>3004.679782915518</v>
      </c>
      <c r="R662" s="34">
        <f t="shared" si="303"/>
        <v>3004.679782915518</v>
      </c>
      <c r="S662" s="33">
        <f t="shared" si="304"/>
        <v>0</v>
      </c>
      <c r="T662" s="35">
        <f t="shared" si="305"/>
        <v>0</v>
      </c>
      <c r="U662" s="31">
        <f t="shared" si="306"/>
        <v>0</v>
      </c>
      <c r="V662" s="30" t="e">
        <f t="shared" si="307"/>
        <v>#DIV/0!</v>
      </c>
      <c r="W662" s="34" t="e">
        <f t="shared" si="308"/>
        <v>#DIV/0!</v>
      </c>
      <c r="X662" s="33">
        <f t="shared" si="309"/>
        <v>0</v>
      </c>
      <c r="Y662" s="35">
        <f t="shared" si="310"/>
        <v>0</v>
      </c>
      <c r="Z662" s="30">
        <f t="shared" si="311"/>
        <v>67085.076512991203</v>
      </c>
      <c r="AA662" s="35">
        <f>IF(C662&lt;C$13,0,(IF(VLOOKUP(C$7,profiel!$A$3:$F$297,2,FALSE)&gt;4,VLOOKUP($C$7,profiel!$A$3:$F$297,3,FALSE),IF(B$9="flens loodrecht op gevel",(VLOOKUP(C$7,profiel!$A$3:$F$297,6,FALSE)-2*VLOOKUP(C$7,profiel!$A$3:$F$297,4,FALSE))/2,VLOOKUP(C$7,profiel!$A$3:$F$297,4,FALSE))))/1000*Z662*D$36)</f>
        <v>0</v>
      </c>
      <c r="AB662" s="30">
        <f t="shared" si="314"/>
        <v>67085.076512991203</v>
      </c>
      <c r="AC662" s="35">
        <f t="shared" si="312"/>
        <v>13417.01530259824</v>
      </c>
      <c r="AD662" s="32">
        <f t="shared" si="313"/>
        <v>0.7050655442373841</v>
      </c>
      <c r="AE662" s="32">
        <f t="shared" si="318"/>
        <v>590.13258628476103</v>
      </c>
      <c r="AF662" s="204">
        <f t="shared" si="319"/>
        <v>748.8678858838424</v>
      </c>
    </row>
    <row r="663" spans="1:32" ht="12" customHeight="1" x14ac:dyDescent="0.15">
      <c r="A663" s="199">
        <f t="shared" si="289"/>
        <v>590.13258628476103</v>
      </c>
      <c r="B663" s="38">
        <f t="shared" si="290"/>
        <v>3070</v>
      </c>
      <c r="C663" s="200">
        <f t="shared" si="315"/>
        <v>51.166666666666664</v>
      </c>
      <c r="D663" s="36">
        <f t="shared" si="316"/>
        <v>921.53219538302062</v>
      </c>
      <c r="E663" s="36">
        <f t="shared" si="317"/>
        <v>679.99996487208648</v>
      </c>
      <c r="F663" s="37">
        <f t="shared" si="291"/>
        <v>0.1719054532536215</v>
      </c>
      <c r="G663" s="42">
        <f t="shared" si="292"/>
        <v>3000.7101391509982</v>
      </c>
      <c r="H663" s="43">
        <f t="shared" si="293"/>
        <v>3000.7101391509987</v>
      </c>
      <c r="I663" s="42">
        <f t="shared" si="294"/>
        <v>0</v>
      </c>
      <c r="J663" s="44">
        <f t="shared" si="295"/>
        <v>0</v>
      </c>
      <c r="K663" s="216">
        <f t="shared" si="296"/>
        <v>0.16331018059094041</v>
      </c>
      <c r="L663" s="42">
        <f t="shared" si="297"/>
        <v>3009.2844289321883</v>
      </c>
      <c r="M663" s="43">
        <f t="shared" si="298"/>
        <v>2858.820207485579</v>
      </c>
      <c r="N663" s="42">
        <f t="shared" si="299"/>
        <v>0</v>
      </c>
      <c r="O663" s="44">
        <f t="shared" si="300"/>
        <v>0</v>
      </c>
      <c r="P663" s="37">
        <f t="shared" si="301"/>
        <v>0.1719054532536215</v>
      </c>
      <c r="Q663" s="42">
        <f t="shared" si="302"/>
        <v>3000.7101391509982</v>
      </c>
      <c r="R663" s="43">
        <f t="shared" si="303"/>
        <v>3000.7101391509987</v>
      </c>
      <c r="S663" s="42">
        <f t="shared" si="304"/>
        <v>0</v>
      </c>
      <c r="T663" s="44">
        <f t="shared" si="305"/>
        <v>0</v>
      </c>
      <c r="U663" s="37">
        <f t="shared" si="306"/>
        <v>0</v>
      </c>
      <c r="V663" s="42" t="e">
        <f t="shared" si="307"/>
        <v>#DIV/0!</v>
      </c>
      <c r="W663" s="43" t="e">
        <f t="shared" si="308"/>
        <v>#DIV/0!</v>
      </c>
      <c r="X663" s="42">
        <f t="shared" si="309"/>
        <v>0</v>
      </c>
      <c r="Y663" s="44">
        <f t="shared" si="310"/>
        <v>0</v>
      </c>
      <c r="Z663" s="42">
        <f t="shared" si="311"/>
        <v>67067.556978369525</v>
      </c>
      <c r="AA663" s="44">
        <f>IF(C663&lt;C$13,0,(IF(VLOOKUP(C$7,profiel!$A$3:$F$297,2,FALSE)&gt;4,VLOOKUP($C$7,profiel!$A$3:$F$297,3,FALSE),IF(B$9="flens loodrecht op gevel",(VLOOKUP(C$7,profiel!$A$3:$F$297,6,FALSE)-2*VLOOKUP(C$7,profiel!$A$3:$F$297,4,FALSE))/2,VLOOKUP(C$7,profiel!$A$3:$F$297,4,FALSE))))/1000*Z663*D$36)</f>
        <v>0</v>
      </c>
      <c r="AB663" s="42">
        <f t="shared" si="314"/>
        <v>67067.556978369525</v>
      </c>
      <c r="AC663" s="44">
        <f t="shared" si="312"/>
        <v>13413.511395673906</v>
      </c>
      <c r="AD663" s="41">
        <f t="shared" si="313"/>
        <v>0.70385650971348168</v>
      </c>
      <c r="AE663" s="41">
        <f t="shared" si="318"/>
        <v>590.83644279447446</v>
      </c>
      <c r="AF663" s="201">
        <f t="shared" si="319"/>
        <v>749.64164793143016</v>
      </c>
    </row>
    <row r="664" spans="1:32" ht="12" customHeight="1" x14ac:dyDescent="0.15">
      <c r="A664" s="202">
        <f t="shared" si="289"/>
        <v>590.83644279447446</v>
      </c>
      <c r="B664" s="54">
        <f t="shared" si="290"/>
        <v>3075</v>
      </c>
      <c r="C664" s="133">
        <f t="shared" si="315"/>
        <v>51.25</v>
      </c>
      <c r="D664" s="30">
        <f t="shared" si="316"/>
        <v>921.77542854724391</v>
      </c>
      <c r="E664" s="30">
        <f t="shared" si="317"/>
        <v>679.99996579645108</v>
      </c>
      <c r="F664" s="31">
        <f t="shared" si="291"/>
        <v>0.17172801658655787</v>
      </c>
      <c r="G664" s="30">
        <f t="shared" si="292"/>
        <v>2996.7468505743791</v>
      </c>
      <c r="H664" s="34">
        <f t="shared" si="293"/>
        <v>2996.7468505743791</v>
      </c>
      <c r="I664" s="33">
        <f t="shared" si="294"/>
        <v>0</v>
      </c>
      <c r="J664" s="35">
        <f t="shared" si="295"/>
        <v>0</v>
      </c>
      <c r="K664" s="60">
        <f t="shared" si="296"/>
        <v>0.16314161575722999</v>
      </c>
      <c r="L664" s="30">
        <f t="shared" si="297"/>
        <v>3005.3012987766497</v>
      </c>
      <c r="M664" s="34">
        <f t="shared" si="298"/>
        <v>2855.0362338378172</v>
      </c>
      <c r="N664" s="33">
        <f t="shared" si="299"/>
        <v>0</v>
      </c>
      <c r="O664" s="35">
        <f t="shared" si="300"/>
        <v>0</v>
      </c>
      <c r="P664" s="31">
        <f t="shared" si="301"/>
        <v>0.17172801658655787</v>
      </c>
      <c r="Q664" s="30">
        <f t="shared" si="302"/>
        <v>2996.7468505743791</v>
      </c>
      <c r="R664" s="34">
        <f t="shared" si="303"/>
        <v>2996.7468505743791</v>
      </c>
      <c r="S664" s="33">
        <f t="shared" si="304"/>
        <v>0</v>
      </c>
      <c r="T664" s="35">
        <f t="shared" si="305"/>
        <v>0</v>
      </c>
      <c r="U664" s="31">
        <f t="shared" si="306"/>
        <v>0</v>
      </c>
      <c r="V664" s="30" t="e">
        <f t="shared" si="307"/>
        <v>#DIV/0!</v>
      </c>
      <c r="W664" s="34" t="e">
        <f t="shared" si="308"/>
        <v>#DIV/0!</v>
      </c>
      <c r="X664" s="33">
        <f t="shared" si="309"/>
        <v>0</v>
      </c>
      <c r="Y664" s="35">
        <f t="shared" si="310"/>
        <v>0</v>
      </c>
      <c r="Z664" s="30">
        <f t="shared" si="311"/>
        <v>67049.938369426978</v>
      </c>
      <c r="AA664" s="35">
        <f>IF(C664&lt;C$13,0,(IF(VLOOKUP(C$7,profiel!$A$3:$F$297,2,FALSE)&gt;4,VLOOKUP($C$7,profiel!$A$3:$F$297,3,FALSE),IF(B$9="flens loodrecht op gevel",(VLOOKUP(C$7,profiel!$A$3:$F$297,6,FALSE)-2*VLOOKUP(C$7,profiel!$A$3:$F$297,4,FALSE))/2,VLOOKUP(C$7,profiel!$A$3:$F$297,4,FALSE))))/1000*Z664*D$36)</f>
        <v>0</v>
      </c>
      <c r="AB664" s="30">
        <f t="shared" si="314"/>
        <v>67049.938369426978</v>
      </c>
      <c r="AC664" s="35">
        <f t="shared" si="312"/>
        <v>13409.987673885396</v>
      </c>
      <c r="AD664" s="32">
        <f t="shared" si="313"/>
        <v>0.70264909579569046</v>
      </c>
      <c r="AE664" s="32">
        <f t="shared" si="318"/>
        <v>591.53909189027013</v>
      </c>
      <c r="AF664" s="204">
        <f t="shared" si="319"/>
        <v>750.4163013040677</v>
      </c>
    </row>
    <row r="665" spans="1:32" ht="12" customHeight="1" x14ac:dyDescent="0.15">
      <c r="A665" s="199">
        <f t="shared" si="289"/>
        <v>591.53909189027013</v>
      </c>
      <c r="B665" s="38">
        <f t="shared" si="290"/>
        <v>3080</v>
      </c>
      <c r="C665" s="200">
        <f t="shared" si="315"/>
        <v>51.333333333333336</v>
      </c>
      <c r="D665" s="36">
        <f t="shared" si="316"/>
        <v>922.01826749222755</v>
      </c>
      <c r="E665" s="36">
        <f t="shared" si="317"/>
        <v>679.99996669649192</v>
      </c>
      <c r="F665" s="37">
        <f t="shared" si="291"/>
        <v>0.17155074206974108</v>
      </c>
      <c r="G665" s="42">
        <f t="shared" si="292"/>
        <v>2992.7899179913807</v>
      </c>
      <c r="H665" s="43">
        <f t="shared" si="293"/>
        <v>2992.7899179913807</v>
      </c>
      <c r="I665" s="42">
        <f t="shared" si="294"/>
        <v>0</v>
      </c>
      <c r="J665" s="44">
        <f t="shared" si="295"/>
        <v>0</v>
      </c>
      <c r="K665" s="216">
        <f t="shared" si="296"/>
        <v>0.16297320496625403</v>
      </c>
      <c r="L665" s="42">
        <f t="shared" si="297"/>
        <v>3001.3245732849427</v>
      </c>
      <c r="M665" s="43">
        <f t="shared" si="298"/>
        <v>2851.2583446206959</v>
      </c>
      <c r="N665" s="42">
        <f t="shared" si="299"/>
        <v>0</v>
      </c>
      <c r="O665" s="44">
        <f t="shared" si="300"/>
        <v>0</v>
      </c>
      <c r="P665" s="37">
        <f t="shared" si="301"/>
        <v>0.17155074206974108</v>
      </c>
      <c r="Q665" s="42">
        <f t="shared" si="302"/>
        <v>2992.7899179913807</v>
      </c>
      <c r="R665" s="43">
        <f t="shared" si="303"/>
        <v>2992.7899179913807</v>
      </c>
      <c r="S665" s="42">
        <f t="shared" si="304"/>
        <v>0</v>
      </c>
      <c r="T665" s="44">
        <f t="shared" si="305"/>
        <v>0</v>
      </c>
      <c r="U665" s="37">
        <f t="shared" si="306"/>
        <v>0</v>
      </c>
      <c r="V665" s="42" t="e">
        <f t="shared" si="307"/>
        <v>#DIV/0!</v>
      </c>
      <c r="W665" s="43" t="e">
        <f t="shared" si="308"/>
        <v>#DIV/0!</v>
      </c>
      <c r="X665" s="42">
        <f t="shared" si="309"/>
        <v>0</v>
      </c>
      <c r="Y665" s="44">
        <f t="shared" si="310"/>
        <v>0</v>
      </c>
      <c r="Z665" s="42">
        <f t="shared" si="311"/>
        <v>67032.221298775868</v>
      </c>
      <c r="AA665" s="44">
        <f>IF(C665&lt;C$13,0,(IF(VLOOKUP(C$7,profiel!$A$3:$F$297,2,FALSE)&gt;4,VLOOKUP($C$7,profiel!$A$3:$F$297,3,FALSE),IF(B$9="flens loodrecht op gevel",(VLOOKUP(C$7,profiel!$A$3:$F$297,6,FALSE)-2*VLOOKUP(C$7,profiel!$A$3:$F$297,4,FALSE))/2,VLOOKUP(C$7,profiel!$A$3:$F$297,4,FALSE))))/1000*Z665*D$36)</f>
        <v>0</v>
      </c>
      <c r="AB665" s="42">
        <f t="shared" si="314"/>
        <v>67032.221298775868</v>
      </c>
      <c r="AC665" s="44">
        <f t="shared" si="312"/>
        <v>13406.444259755173</v>
      </c>
      <c r="AD665" s="41">
        <f t="shared" si="313"/>
        <v>0.70144331042469932</v>
      </c>
      <c r="AE665" s="41">
        <f t="shared" si="318"/>
        <v>592.24053520069481</v>
      </c>
      <c r="AF665" s="201">
        <f t="shared" si="319"/>
        <v>751.19184098620076</v>
      </c>
    </row>
    <row r="666" spans="1:32" ht="12" customHeight="1" x14ac:dyDescent="0.15">
      <c r="A666" s="202">
        <f t="shared" si="289"/>
        <v>592.24053520069481</v>
      </c>
      <c r="B666" s="54">
        <f t="shared" si="290"/>
        <v>3085</v>
      </c>
      <c r="C666" s="133">
        <f t="shared" si="315"/>
        <v>51.416666666666664</v>
      </c>
      <c r="D666" s="30">
        <f t="shared" si="316"/>
        <v>922.26071349376321</v>
      </c>
      <c r="E666" s="30">
        <f t="shared" si="317"/>
        <v>679.99996757284873</v>
      </c>
      <c r="F666" s="31">
        <f t="shared" si="291"/>
        <v>0.17137363097678807</v>
      </c>
      <c r="G666" s="30">
        <f t="shared" si="292"/>
        <v>2988.8393420663751</v>
      </c>
      <c r="H666" s="34">
        <f t="shared" si="293"/>
        <v>2988.8393420663756</v>
      </c>
      <c r="I666" s="33">
        <f t="shared" si="294"/>
        <v>0</v>
      </c>
      <c r="J666" s="35">
        <f t="shared" si="295"/>
        <v>0</v>
      </c>
      <c r="K666" s="60">
        <f t="shared" si="296"/>
        <v>0.16280494942794865</v>
      </c>
      <c r="L666" s="30">
        <f t="shared" si="297"/>
        <v>2997.3542530903615</v>
      </c>
      <c r="M666" s="34">
        <f t="shared" si="298"/>
        <v>2847.4865404358434</v>
      </c>
      <c r="N666" s="33">
        <f t="shared" si="299"/>
        <v>0</v>
      </c>
      <c r="O666" s="35">
        <f t="shared" si="300"/>
        <v>0</v>
      </c>
      <c r="P666" s="31">
        <f t="shared" si="301"/>
        <v>0.17137363097678807</v>
      </c>
      <c r="Q666" s="30">
        <f t="shared" si="302"/>
        <v>2988.8393420663751</v>
      </c>
      <c r="R666" s="34">
        <f t="shared" si="303"/>
        <v>2988.8393420663756</v>
      </c>
      <c r="S666" s="33">
        <f t="shared" si="304"/>
        <v>0</v>
      </c>
      <c r="T666" s="35">
        <f t="shared" si="305"/>
        <v>0</v>
      </c>
      <c r="U666" s="31">
        <f t="shared" si="306"/>
        <v>0</v>
      </c>
      <c r="V666" s="30" t="e">
        <f t="shared" si="307"/>
        <v>#DIV/0!</v>
      </c>
      <c r="W666" s="34" t="e">
        <f t="shared" si="308"/>
        <v>#DIV/0!</v>
      </c>
      <c r="X666" s="33">
        <f t="shared" si="309"/>
        <v>0</v>
      </c>
      <c r="Y666" s="35">
        <f t="shared" si="310"/>
        <v>0</v>
      </c>
      <c r="Z666" s="30">
        <f t="shared" si="311"/>
        <v>67014.406376719649</v>
      </c>
      <c r="AA666" s="35">
        <f>IF(C666&lt;C$13,0,(IF(VLOOKUP(C$7,profiel!$A$3:$F$297,2,FALSE)&gt;4,VLOOKUP($C$7,profiel!$A$3:$F$297,3,FALSE),IF(B$9="flens loodrecht op gevel",(VLOOKUP(C$7,profiel!$A$3:$F$297,6,FALSE)-2*VLOOKUP(C$7,profiel!$A$3:$F$297,4,FALSE))/2,VLOOKUP(C$7,profiel!$A$3:$F$297,4,FALSE))))/1000*Z666*D$36)</f>
        <v>0</v>
      </c>
      <c r="AB666" s="30">
        <f t="shared" si="314"/>
        <v>67014.406376719649</v>
      </c>
      <c r="AC666" s="35">
        <f t="shared" si="312"/>
        <v>13402.881275343931</v>
      </c>
      <c r="AD666" s="32">
        <f t="shared" si="313"/>
        <v>0.70023916143582621</v>
      </c>
      <c r="AE666" s="32">
        <f t="shared" si="318"/>
        <v>592.94077436213058</v>
      </c>
      <c r="AF666" s="204">
        <f t="shared" si="319"/>
        <v>751.96826196368102</v>
      </c>
    </row>
    <row r="667" spans="1:32" ht="12" customHeight="1" x14ac:dyDescent="0.15">
      <c r="A667" s="199">
        <f t="shared" si="289"/>
        <v>592.94077436213058</v>
      </c>
      <c r="B667" s="38">
        <f t="shared" si="290"/>
        <v>3090</v>
      </c>
      <c r="C667" s="200">
        <f t="shared" si="315"/>
        <v>51.5</v>
      </c>
      <c r="D667" s="36">
        <f t="shared" si="316"/>
        <v>922.50276782145841</v>
      </c>
      <c r="E667" s="36">
        <f t="shared" si="317"/>
        <v>679.99996842614496</v>
      </c>
      <c r="F667" s="37">
        <f t="shared" si="291"/>
        <v>0.1711966845698614</v>
      </c>
      <c r="G667" s="42">
        <f t="shared" si="292"/>
        <v>2984.8951233249672</v>
      </c>
      <c r="H667" s="43">
        <f t="shared" si="293"/>
        <v>2984.8951233249677</v>
      </c>
      <c r="I667" s="42">
        <f t="shared" si="294"/>
        <v>0</v>
      </c>
      <c r="J667" s="44">
        <f t="shared" si="295"/>
        <v>0</v>
      </c>
      <c r="K667" s="216">
        <f t="shared" si="296"/>
        <v>0.16263685034136832</v>
      </c>
      <c r="L667" s="42">
        <f t="shared" si="297"/>
        <v>2993.390338686409</v>
      </c>
      <c r="M667" s="43">
        <f t="shared" si="298"/>
        <v>2843.7208217520883</v>
      </c>
      <c r="N667" s="42">
        <f t="shared" si="299"/>
        <v>0</v>
      </c>
      <c r="O667" s="44">
        <f t="shared" si="300"/>
        <v>0</v>
      </c>
      <c r="P667" s="37">
        <f t="shared" si="301"/>
        <v>0.1711966845698614</v>
      </c>
      <c r="Q667" s="42">
        <f t="shared" si="302"/>
        <v>2984.8951233249672</v>
      </c>
      <c r="R667" s="43">
        <f t="shared" si="303"/>
        <v>2984.8951233249677</v>
      </c>
      <c r="S667" s="42">
        <f t="shared" si="304"/>
        <v>0</v>
      </c>
      <c r="T667" s="44">
        <f t="shared" si="305"/>
        <v>0</v>
      </c>
      <c r="U667" s="37">
        <f t="shared" si="306"/>
        <v>0</v>
      </c>
      <c r="V667" s="42" t="e">
        <f t="shared" si="307"/>
        <v>#DIV/0!</v>
      </c>
      <c r="W667" s="43" t="e">
        <f t="shared" si="308"/>
        <v>#DIV/0!</v>
      </c>
      <c r="X667" s="42">
        <f t="shared" si="309"/>
        <v>0</v>
      </c>
      <c r="Y667" s="44">
        <f t="shared" si="310"/>
        <v>0</v>
      </c>
      <c r="Z667" s="42">
        <f t="shared" si="311"/>
        <v>66996.494211253215</v>
      </c>
      <c r="AA667" s="44">
        <f>IF(C667&lt;C$13,0,(IF(VLOOKUP(C$7,profiel!$A$3:$F$297,2,FALSE)&gt;4,VLOOKUP($C$7,profiel!$A$3:$F$297,3,FALSE),IF(B$9="flens loodrecht op gevel",(VLOOKUP(C$7,profiel!$A$3:$F$297,6,FALSE)-2*VLOOKUP(C$7,profiel!$A$3:$F$297,4,FALSE))/2,VLOOKUP(C$7,profiel!$A$3:$F$297,4,FALSE))))/1000*Z667*D$36)</f>
        <v>0</v>
      </c>
      <c r="AB667" s="42">
        <f t="shared" si="314"/>
        <v>66996.494211253215</v>
      </c>
      <c r="AC667" s="44">
        <f t="shared" si="312"/>
        <v>13399.298842250644</v>
      </c>
      <c r="AD667" s="41">
        <f t="shared" si="313"/>
        <v>0.69903665655961322</v>
      </c>
      <c r="AE667" s="41">
        <f t="shared" si="318"/>
        <v>593.63981101869024</v>
      </c>
      <c r="AF667" s="201">
        <f t="shared" si="319"/>
        <v>752.74555922399372</v>
      </c>
    </row>
    <row r="668" spans="1:32" ht="12" customHeight="1" x14ac:dyDescent="0.15">
      <c r="A668" s="202">
        <f t="shared" si="289"/>
        <v>593.63981101869024</v>
      </c>
      <c r="B668" s="54">
        <f t="shared" si="290"/>
        <v>3095</v>
      </c>
      <c r="C668" s="133">
        <f t="shared" si="315"/>
        <v>51.583333333333336</v>
      </c>
      <c r="D668" s="30">
        <f t="shared" si="316"/>
        <v>922.7444317387783</v>
      </c>
      <c r="E668" s="30">
        <f t="shared" si="317"/>
        <v>679.99996925698736</v>
      </c>
      <c r="F668" s="31">
        <f t="shared" si="291"/>
        <v>0.17101990409967444</v>
      </c>
      <c r="G668" s="30">
        <f t="shared" si="292"/>
        <v>2980.9572621536245</v>
      </c>
      <c r="H668" s="34">
        <f t="shared" si="293"/>
        <v>2980.9572621536245</v>
      </c>
      <c r="I668" s="33">
        <f t="shared" si="294"/>
        <v>0</v>
      </c>
      <c r="J668" s="35">
        <f t="shared" si="295"/>
        <v>0</v>
      </c>
      <c r="K668" s="60">
        <f t="shared" si="296"/>
        <v>0.16246890889469071</v>
      </c>
      <c r="L668" s="30">
        <f t="shared" si="297"/>
        <v>2989.4328304264286</v>
      </c>
      <c r="M668" s="34">
        <f t="shared" si="298"/>
        <v>2839.9611889051075</v>
      </c>
      <c r="N668" s="33">
        <f t="shared" si="299"/>
        <v>0</v>
      </c>
      <c r="O668" s="35">
        <f t="shared" si="300"/>
        <v>0</v>
      </c>
      <c r="P668" s="31">
        <f t="shared" si="301"/>
        <v>0.17101990409967444</v>
      </c>
      <c r="Q668" s="30">
        <f t="shared" si="302"/>
        <v>2980.9572621536245</v>
      </c>
      <c r="R668" s="34">
        <f t="shared" si="303"/>
        <v>2980.9572621536245</v>
      </c>
      <c r="S668" s="33">
        <f t="shared" si="304"/>
        <v>0</v>
      </c>
      <c r="T668" s="35">
        <f t="shared" si="305"/>
        <v>0</v>
      </c>
      <c r="U668" s="31">
        <f t="shared" si="306"/>
        <v>0</v>
      </c>
      <c r="V668" s="30" t="e">
        <f t="shared" si="307"/>
        <v>#DIV/0!</v>
      </c>
      <c r="W668" s="34" t="e">
        <f t="shared" si="308"/>
        <v>#DIV/0!</v>
      </c>
      <c r="X668" s="33">
        <f t="shared" si="309"/>
        <v>0</v>
      </c>
      <c r="Y668" s="35">
        <f t="shared" si="310"/>
        <v>0</v>
      </c>
      <c r="Z668" s="30">
        <f t="shared" si="311"/>
        <v>66978.48540806341</v>
      </c>
      <c r="AA668" s="35">
        <f>IF(C668&lt;C$13,0,(IF(VLOOKUP(C$7,profiel!$A$3:$F$297,2,FALSE)&gt;4,VLOOKUP($C$7,profiel!$A$3:$F$297,3,FALSE),IF(B$9="flens loodrecht op gevel",(VLOOKUP(C$7,profiel!$A$3:$F$297,6,FALSE)-2*VLOOKUP(C$7,profiel!$A$3:$F$297,4,FALSE))/2,VLOOKUP(C$7,profiel!$A$3:$F$297,4,FALSE))))/1000*Z668*D$36)</f>
        <v>0</v>
      </c>
      <c r="AB668" s="30">
        <f t="shared" si="314"/>
        <v>66978.48540806341</v>
      </c>
      <c r="AC668" s="35">
        <f t="shared" si="312"/>
        <v>13395.697081612681</v>
      </c>
      <c r="AD668" s="32">
        <f t="shared" si="313"/>
        <v>0.69783580342215445</v>
      </c>
      <c r="AE668" s="32">
        <f t="shared" si="318"/>
        <v>594.33764682211245</v>
      </c>
      <c r="AF668" s="204">
        <f t="shared" si="319"/>
        <v>753.52372775648519</v>
      </c>
    </row>
    <row r="669" spans="1:32" ht="12" customHeight="1" x14ac:dyDescent="0.15">
      <c r="A669" s="199">
        <f t="shared" si="289"/>
        <v>594.33764682211245</v>
      </c>
      <c r="B669" s="38">
        <f t="shared" si="290"/>
        <v>3100</v>
      </c>
      <c r="C669" s="200">
        <f t="shared" si="315"/>
        <v>51.666666666666664</v>
      </c>
      <c r="D669" s="36">
        <f t="shared" si="316"/>
        <v>922.98570650308386</v>
      </c>
      <c r="E669" s="36">
        <f t="shared" si="317"/>
        <v>679.99997006596664</v>
      </c>
      <c r="F669" s="37">
        <f t="shared" si="291"/>
        <v>0.17084329080549682</v>
      </c>
      <c r="G669" s="42">
        <f t="shared" si="292"/>
        <v>2977.0257588028257</v>
      </c>
      <c r="H669" s="43">
        <f t="shared" si="293"/>
        <v>2977.0257588028262</v>
      </c>
      <c r="I669" s="42">
        <f t="shared" si="294"/>
        <v>0</v>
      </c>
      <c r="J669" s="44">
        <f t="shared" si="295"/>
        <v>0</v>
      </c>
      <c r="K669" s="216">
        <f t="shared" si="296"/>
        <v>0.162301126265222</v>
      </c>
      <c r="L669" s="42">
        <f t="shared" si="297"/>
        <v>2985.4817285267718</v>
      </c>
      <c r="M669" s="43">
        <f t="shared" si="298"/>
        <v>2836.2076421004331</v>
      </c>
      <c r="N669" s="42">
        <f t="shared" si="299"/>
        <v>0</v>
      </c>
      <c r="O669" s="44">
        <f t="shared" si="300"/>
        <v>0</v>
      </c>
      <c r="P669" s="37">
        <f t="shared" si="301"/>
        <v>0.17084329080549682</v>
      </c>
      <c r="Q669" s="42">
        <f t="shared" si="302"/>
        <v>2977.0257588028257</v>
      </c>
      <c r="R669" s="43">
        <f t="shared" si="303"/>
        <v>2977.0257588028262</v>
      </c>
      <c r="S669" s="42">
        <f t="shared" si="304"/>
        <v>0</v>
      </c>
      <c r="T669" s="44">
        <f t="shared" si="305"/>
        <v>0</v>
      </c>
      <c r="U669" s="37">
        <f t="shared" si="306"/>
        <v>0</v>
      </c>
      <c r="V669" s="42" t="e">
        <f t="shared" si="307"/>
        <v>#DIV/0!</v>
      </c>
      <c r="W669" s="43" t="e">
        <f t="shared" si="308"/>
        <v>#DIV/0!</v>
      </c>
      <c r="X669" s="42">
        <f t="shared" si="309"/>
        <v>0</v>
      </c>
      <c r="Y669" s="44">
        <f t="shared" si="310"/>
        <v>0</v>
      </c>
      <c r="Z669" s="42">
        <f t="shared" si="311"/>
        <v>66960.380570528723</v>
      </c>
      <c r="AA669" s="44">
        <f>IF(C669&lt;C$13,0,(IF(VLOOKUP(C$7,profiel!$A$3:$F$297,2,FALSE)&gt;4,VLOOKUP($C$7,profiel!$A$3:$F$297,3,FALSE),IF(B$9="flens loodrecht op gevel",(VLOOKUP(C$7,profiel!$A$3:$F$297,6,FALSE)-2*VLOOKUP(C$7,profiel!$A$3:$F$297,4,FALSE))/2,VLOOKUP(C$7,profiel!$A$3:$F$297,4,FALSE))))/1000*Z669*D$36)</f>
        <v>0</v>
      </c>
      <c r="AB669" s="42">
        <f t="shared" si="314"/>
        <v>66960.380570528723</v>
      </c>
      <c r="AC669" s="44">
        <f t="shared" si="312"/>
        <v>13392.076114105746</v>
      </c>
      <c r="AD669" s="41">
        <f t="shared" si="313"/>
        <v>0.69663660954574724</v>
      </c>
      <c r="AE669" s="41">
        <f t="shared" si="318"/>
        <v>595.0342834316582</v>
      </c>
      <c r="AF669" s="201">
        <f t="shared" si="319"/>
        <v>754.3027625525857</v>
      </c>
    </row>
    <row r="670" spans="1:32" ht="12" customHeight="1" x14ac:dyDescent="0.15">
      <c r="A670" s="202">
        <f t="shared" si="289"/>
        <v>595.0342834316582</v>
      </c>
      <c r="B670" s="54">
        <f t="shared" si="290"/>
        <v>3105</v>
      </c>
      <c r="C670" s="133">
        <f t="shared" si="315"/>
        <v>51.75</v>
      </c>
      <c r="D670" s="30">
        <f t="shared" si="316"/>
        <v>923.22659336567187</v>
      </c>
      <c r="E670" s="30">
        <f t="shared" si="317"/>
        <v>679.99997085365828</v>
      </c>
      <c r="F670" s="31">
        <f t="shared" si="291"/>
        <v>0.17066684591516207</v>
      </c>
      <c r="G670" s="30">
        <f t="shared" si="292"/>
        <v>2973.1006133872756</v>
      </c>
      <c r="H670" s="34">
        <f t="shared" si="293"/>
        <v>2973.1006133872756</v>
      </c>
      <c r="I670" s="33">
        <f t="shared" si="294"/>
        <v>0</v>
      </c>
      <c r="J670" s="35">
        <f t="shared" si="295"/>
        <v>0</v>
      </c>
      <c r="K670" s="60">
        <f t="shared" si="296"/>
        <v>0.16213350361940396</v>
      </c>
      <c r="L670" s="30">
        <f t="shared" si="297"/>
        <v>2981.5370330670075</v>
      </c>
      <c r="M670" s="34">
        <f t="shared" si="298"/>
        <v>2832.4601814136572</v>
      </c>
      <c r="N670" s="33">
        <f t="shared" si="299"/>
        <v>0</v>
      </c>
      <c r="O670" s="35">
        <f t="shared" si="300"/>
        <v>0</v>
      </c>
      <c r="P670" s="31">
        <f t="shared" si="301"/>
        <v>0.17066684591516207</v>
      </c>
      <c r="Q670" s="30">
        <f t="shared" si="302"/>
        <v>2973.1006133872756</v>
      </c>
      <c r="R670" s="34">
        <f t="shared" si="303"/>
        <v>2973.1006133872756</v>
      </c>
      <c r="S670" s="33">
        <f t="shared" si="304"/>
        <v>0</v>
      </c>
      <c r="T670" s="35">
        <f t="shared" si="305"/>
        <v>0</v>
      </c>
      <c r="U670" s="31">
        <f t="shared" si="306"/>
        <v>0</v>
      </c>
      <c r="V670" s="30" t="e">
        <f t="shared" si="307"/>
        <v>#DIV/0!</v>
      </c>
      <c r="W670" s="34" t="e">
        <f t="shared" si="308"/>
        <v>#DIV/0!</v>
      </c>
      <c r="X670" s="33">
        <f t="shared" si="309"/>
        <v>0</v>
      </c>
      <c r="Y670" s="35">
        <f t="shared" si="310"/>
        <v>0</v>
      </c>
      <c r="Z670" s="30">
        <f t="shared" si="311"/>
        <v>66942.180299720349</v>
      </c>
      <c r="AA670" s="35">
        <f>IF(C670&lt;C$13,0,(IF(VLOOKUP(C$7,profiel!$A$3:$F$297,2,FALSE)&gt;4,VLOOKUP($C$7,profiel!$A$3:$F$297,3,FALSE),IF(B$9="flens loodrecht op gevel",(VLOOKUP(C$7,profiel!$A$3:$F$297,6,FALSE)-2*VLOOKUP(C$7,profiel!$A$3:$F$297,4,FALSE))/2,VLOOKUP(C$7,profiel!$A$3:$F$297,4,FALSE))))/1000*Z670*D$36)</f>
        <v>0</v>
      </c>
      <c r="AB670" s="30">
        <f t="shared" si="314"/>
        <v>66942.180299720349</v>
      </c>
      <c r="AC670" s="35">
        <f t="shared" si="312"/>
        <v>13388.436059944072</v>
      </c>
      <c r="AD670" s="32">
        <f t="shared" si="313"/>
        <v>0.69543908234928509</v>
      </c>
      <c r="AE670" s="32">
        <f t="shared" si="318"/>
        <v>595.72972251400745</v>
      </c>
      <c r="AF670" s="204">
        <f t="shared" si="319"/>
        <v>755.08265860603069</v>
      </c>
    </row>
    <row r="671" spans="1:32" ht="12" customHeight="1" x14ac:dyDescent="0.15">
      <c r="A671" s="199">
        <f t="shared" si="289"/>
        <v>595.72972251400745</v>
      </c>
      <c r="B671" s="38">
        <f t="shared" si="290"/>
        <v>3110</v>
      </c>
      <c r="C671" s="200">
        <f t="shared" si="315"/>
        <v>51.833333333333336</v>
      </c>
      <c r="D671" s="36">
        <f t="shared" si="316"/>
        <v>923.46709357181362</v>
      </c>
      <c r="E671" s="36">
        <f t="shared" si="317"/>
        <v>679.99997162062243</v>
      </c>
      <c r="F671" s="37">
        <f t="shared" si="291"/>
        <v>0.17049057064507592</v>
      </c>
      <c r="G671" s="42">
        <f t="shared" si="292"/>
        <v>2969.1818258878657</v>
      </c>
      <c r="H671" s="43">
        <f t="shared" si="293"/>
        <v>2969.1818258878657</v>
      </c>
      <c r="I671" s="42">
        <f t="shared" si="294"/>
        <v>0</v>
      </c>
      <c r="J671" s="44">
        <f t="shared" si="295"/>
        <v>0</v>
      </c>
      <c r="K671" s="216">
        <f t="shared" si="296"/>
        <v>0.16196604211282212</v>
      </c>
      <c r="L671" s="42">
        <f t="shared" si="297"/>
        <v>2977.5987439919095</v>
      </c>
      <c r="M671" s="43">
        <f t="shared" si="298"/>
        <v>2828.7188067923144</v>
      </c>
      <c r="N671" s="42">
        <f t="shared" si="299"/>
        <v>0</v>
      </c>
      <c r="O671" s="44">
        <f t="shared" si="300"/>
        <v>0</v>
      </c>
      <c r="P671" s="37">
        <f t="shared" si="301"/>
        <v>0.17049057064507592</v>
      </c>
      <c r="Q671" s="42">
        <f t="shared" si="302"/>
        <v>2969.1818258878657</v>
      </c>
      <c r="R671" s="43">
        <f t="shared" si="303"/>
        <v>2969.1818258878657</v>
      </c>
      <c r="S671" s="42">
        <f t="shared" si="304"/>
        <v>0</v>
      </c>
      <c r="T671" s="44">
        <f t="shared" si="305"/>
        <v>0</v>
      </c>
      <c r="U671" s="37">
        <f t="shared" si="306"/>
        <v>0</v>
      </c>
      <c r="V671" s="42" t="e">
        <f t="shared" si="307"/>
        <v>#DIV/0!</v>
      </c>
      <c r="W671" s="43" t="e">
        <f t="shared" si="308"/>
        <v>#DIV/0!</v>
      </c>
      <c r="X671" s="42">
        <f t="shared" si="309"/>
        <v>0</v>
      </c>
      <c r="Y671" s="44">
        <f t="shared" si="310"/>
        <v>0</v>
      </c>
      <c r="Z671" s="42">
        <f t="shared" si="311"/>
        <v>66923.88519440229</v>
      </c>
      <c r="AA671" s="44">
        <f>IF(C671&lt;C$13,0,(IF(VLOOKUP(C$7,profiel!$A$3:$F$297,2,FALSE)&gt;4,VLOOKUP($C$7,profiel!$A$3:$F$297,3,FALSE),IF(B$9="flens loodrecht op gevel",(VLOOKUP(C$7,profiel!$A$3:$F$297,6,FALSE)-2*VLOOKUP(C$7,profiel!$A$3:$F$297,4,FALSE))/2,VLOOKUP(C$7,profiel!$A$3:$F$297,4,FALSE))))/1000*Z671*D$36)</f>
        <v>0</v>
      </c>
      <c r="AB671" s="42">
        <f t="shared" si="314"/>
        <v>66923.88519440229</v>
      </c>
      <c r="AC671" s="44">
        <f t="shared" si="312"/>
        <v>13384.777038880458</v>
      </c>
      <c r="AD671" s="41">
        <f t="shared" si="313"/>
        <v>0.69424322914881254</v>
      </c>
      <c r="AE671" s="41">
        <f t="shared" si="318"/>
        <v>596.42396574315626</v>
      </c>
      <c r="AF671" s="201">
        <f t="shared" si="319"/>
        <v>755.86341091307975</v>
      </c>
    </row>
    <row r="672" spans="1:32" ht="12" customHeight="1" x14ac:dyDescent="0.15">
      <c r="A672" s="202">
        <f t="shared" si="289"/>
        <v>596.42396574315626</v>
      </c>
      <c r="B672" s="54">
        <f t="shared" si="290"/>
        <v>3115</v>
      </c>
      <c r="C672" s="133">
        <f t="shared" si="315"/>
        <v>51.916666666666664</v>
      </c>
      <c r="D672" s="30">
        <f t="shared" si="316"/>
        <v>923.70720836079317</v>
      </c>
      <c r="E672" s="30">
        <f t="shared" si="317"/>
        <v>679.99997236740444</v>
      </c>
      <c r="F672" s="31">
        <f t="shared" si="291"/>
        <v>0.17031446620022594</v>
      </c>
      <c r="G672" s="30">
        <f t="shared" si="292"/>
        <v>2965.2693961530463</v>
      </c>
      <c r="H672" s="34">
        <f t="shared" si="293"/>
        <v>2965.2693961530463</v>
      </c>
      <c r="I672" s="33">
        <f t="shared" si="294"/>
        <v>0</v>
      </c>
      <c r="J672" s="35">
        <f t="shared" si="295"/>
        <v>0</v>
      </c>
      <c r="K672" s="60">
        <f t="shared" si="296"/>
        <v>0.16179874289021465</v>
      </c>
      <c r="L672" s="30">
        <f t="shared" si="297"/>
        <v>2973.6668611128221</v>
      </c>
      <c r="M672" s="34">
        <f t="shared" si="298"/>
        <v>2824.9835180571808</v>
      </c>
      <c r="N672" s="33">
        <f t="shared" si="299"/>
        <v>0</v>
      </c>
      <c r="O672" s="35">
        <f t="shared" si="300"/>
        <v>0</v>
      </c>
      <c r="P672" s="31">
        <f t="shared" si="301"/>
        <v>0.17031446620022594</v>
      </c>
      <c r="Q672" s="30">
        <f t="shared" si="302"/>
        <v>2965.2693961530463</v>
      </c>
      <c r="R672" s="34">
        <f t="shared" si="303"/>
        <v>2965.2693961530463</v>
      </c>
      <c r="S672" s="33">
        <f t="shared" si="304"/>
        <v>0</v>
      </c>
      <c r="T672" s="35">
        <f t="shared" si="305"/>
        <v>0</v>
      </c>
      <c r="U672" s="31">
        <f t="shared" si="306"/>
        <v>0</v>
      </c>
      <c r="V672" s="30" t="e">
        <f t="shared" si="307"/>
        <v>#DIV/0!</v>
      </c>
      <c r="W672" s="34" t="e">
        <f t="shared" si="308"/>
        <v>#DIV/0!</v>
      </c>
      <c r="X672" s="33">
        <f t="shared" si="309"/>
        <v>0</v>
      </c>
      <c r="Y672" s="35">
        <f t="shared" si="310"/>
        <v>0</v>
      </c>
      <c r="Z672" s="30">
        <f t="shared" si="311"/>
        <v>66905.49585103181</v>
      </c>
      <c r="AA672" s="35">
        <f>IF(C672&lt;C$13,0,(IF(VLOOKUP(C$7,profiel!$A$3:$F$297,2,FALSE)&gt;4,VLOOKUP($C$7,profiel!$A$3:$F$297,3,FALSE),IF(B$9="flens loodrecht op gevel",(VLOOKUP(C$7,profiel!$A$3:$F$297,6,FALSE)-2*VLOOKUP(C$7,profiel!$A$3:$F$297,4,FALSE))/2,VLOOKUP(C$7,profiel!$A$3:$F$297,4,FALSE))))/1000*Z672*D$36)</f>
        <v>0</v>
      </c>
      <c r="AB672" s="30">
        <f t="shared" si="314"/>
        <v>66905.49585103181</v>
      </c>
      <c r="AC672" s="35">
        <f t="shared" si="312"/>
        <v>13381.099170206362</v>
      </c>
      <c r="AD672" s="32">
        <f t="shared" si="313"/>
        <v>0.69304905715802811</v>
      </c>
      <c r="AE672" s="32">
        <f t="shared" si="318"/>
        <v>597.11701480031434</v>
      </c>
      <c r="AF672" s="204">
        <f t="shared" si="319"/>
        <v>756.64501447273142</v>
      </c>
    </row>
    <row r="673" spans="1:32" ht="12" customHeight="1" x14ac:dyDescent="0.15">
      <c r="A673" s="199">
        <f t="shared" si="289"/>
        <v>597.11701480031434</v>
      </c>
      <c r="B673" s="38">
        <f t="shared" si="290"/>
        <v>3120</v>
      </c>
      <c r="C673" s="200">
        <f t="shared" si="315"/>
        <v>52</v>
      </c>
      <c r="D673" s="36">
        <f t="shared" si="316"/>
        <v>923.9469389659464</v>
      </c>
      <c r="E673" s="36">
        <f t="shared" si="317"/>
        <v>679.99997309453556</v>
      </c>
      <c r="F673" s="37">
        <f t="shared" si="291"/>
        <v>0.17013853377419252</v>
      </c>
      <c r="G673" s="42">
        <f t="shared" si="292"/>
        <v>2961.3633238996608</v>
      </c>
      <c r="H673" s="43">
        <f t="shared" si="293"/>
        <v>2961.3633238996608</v>
      </c>
      <c r="I673" s="42">
        <f t="shared" si="294"/>
        <v>0</v>
      </c>
      <c r="J673" s="44">
        <f t="shared" si="295"/>
        <v>0</v>
      </c>
      <c r="K673" s="216">
        <f t="shared" si="296"/>
        <v>0.16163160708548291</v>
      </c>
      <c r="L673" s="42">
        <f t="shared" si="297"/>
        <v>2969.7413841085122</v>
      </c>
      <c r="M673" s="43">
        <f t="shared" si="298"/>
        <v>2821.2543149030862</v>
      </c>
      <c r="N673" s="42">
        <f t="shared" si="299"/>
        <v>0</v>
      </c>
      <c r="O673" s="44">
        <f t="shared" si="300"/>
        <v>0</v>
      </c>
      <c r="P673" s="37">
        <f t="shared" si="301"/>
        <v>0.17013853377419252</v>
      </c>
      <c r="Q673" s="42">
        <f t="shared" si="302"/>
        <v>2961.3633238996608</v>
      </c>
      <c r="R673" s="43">
        <f t="shared" si="303"/>
        <v>2961.3633238996608</v>
      </c>
      <c r="S673" s="42">
        <f t="shared" si="304"/>
        <v>0</v>
      </c>
      <c r="T673" s="44">
        <f t="shared" si="305"/>
        <v>0</v>
      </c>
      <c r="U673" s="37">
        <f t="shared" si="306"/>
        <v>0</v>
      </c>
      <c r="V673" s="42" t="e">
        <f t="shared" si="307"/>
        <v>#DIV/0!</v>
      </c>
      <c r="W673" s="43" t="e">
        <f t="shared" si="308"/>
        <v>#DIV/0!</v>
      </c>
      <c r="X673" s="42">
        <f t="shared" si="309"/>
        <v>0</v>
      </c>
      <c r="Y673" s="44">
        <f t="shared" si="310"/>
        <v>0</v>
      </c>
      <c r="Z673" s="42">
        <f t="shared" si="311"/>
        <v>66887.012863760625</v>
      </c>
      <c r="AA673" s="44">
        <f>IF(C673&lt;C$13,0,(IF(VLOOKUP(C$7,profiel!$A$3:$F$297,2,FALSE)&gt;4,VLOOKUP($C$7,profiel!$A$3:$F$297,3,FALSE),IF(B$9="flens loodrecht op gevel",(VLOOKUP(C$7,profiel!$A$3:$F$297,6,FALSE)-2*VLOOKUP(C$7,profiel!$A$3:$F$297,4,FALSE))/2,VLOOKUP(C$7,profiel!$A$3:$F$297,4,FALSE))))/1000*Z673*D$36)</f>
        <v>0</v>
      </c>
      <c r="AB673" s="42">
        <f t="shared" si="314"/>
        <v>66887.012863760625</v>
      </c>
      <c r="AC673" s="44">
        <f t="shared" si="312"/>
        <v>13377.402572752126</v>
      </c>
      <c r="AD673" s="41">
        <f t="shared" si="313"/>
        <v>0.69185657348874963</v>
      </c>
      <c r="AE673" s="41">
        <f t="shared" si="318"/>
        <v>597.80887137380307</v>
      </c>
      <c r="AF673" s="201">
        <f t="shared" si="319"/>
        <v>757.42746428693704</v>
      </c>
    </row>
    <row r="674" spans="1:32" ht="12" customHeight="1" x14ac:dyDescent="0.15">
      <c r="A674" s="202">
        <f t="shared" si="289"/>
        <v>597.80887137380307</v>
      </c>
      <c r="B674" s="54">
        <f t="shared" si="290"/>
        <v>3125</v>
      </c>
      <c r="C674" s="133">
        <f t="shared" si="315"/>
        <v>52.083333333333336</v>
      </c>
      <c r="D674" s="30">
        <f t="shared" si="316"/>
        <v>924.18628661469825</v>
      </c>
      <c r="E674" s="30">
        <f t="shared" si="317"/>
        <v>679.99997380253262</v>
      </c>
      <c r="F674" s="31">
        <f t="shared" si="291"/>
        <v>0.16996277454916081</v>
      </c>
      <c r="G674" s="30">
        <f t="shared" si="292"/>
        <v>2957.4636087150479</v>
      </c>
      <c r="H674" s="34">
        <f t="shared" si="293"/>
        <v>2957.4636087150479</v>
      </c>
      <c r="I674" s="33">
        <f t="shared" si="294"/>
        <v>0</v>
      </c>
      <c r="J674" s="35">
        <f t="shared" si="295"/>
        <v>0</v>
      </c>
      <c r="K674" s="60">
        <f t="shared" si="296"/>
        <v>0.16146463582170276</v>
      </c>
      <c r="L674" s="30">
        <f t="shared" si="297"/>
        <v>2965.8223125272825</v>
      </c>
      <c r="M674" s="34">
        <f t="shared" si="298"/>
        <v>2817.5311969009185</v>
      </c>
      <c r="N674" s="33">
        <f t="shared" si="299"/>
        <v>0</v>
      </c>
      <c r="O674" s="35">
        <f t="shared" si="300"/>
        <v>0</v>
      </c>
      <c r="P674" s="31">
        <f t="shared" si="301"/>
        <v>0.16996277454916081</v>
      </c>
      <c r="Q674" s="30">
        <f t="shared" si="302"/>
        <v>2957.4636087150479</v>
      </c>
      <c r="R674" s="34">
        <f t="shared" si="303"/>
        <v>2957.4636087150479</v>
      </c>
      <c r="S674" s="33">
        <f t="shared" si="304"/>
        <v>0</v>
      </c>
      <c r="T674" s="35">
        <f t="shared" si="305"/>
        <v>0</v>
      </c>
      <c r="U674" s="31">
        <f t="shared" si="306"/>
        <v>0</v>
      </c>
      <c r="V674" s="30" t="e">
        <f t="shared" si="307"/>
        <v>#DIV/0!</v>
      </c>
      <c r="W674" s="34" t="e">
        <f t="shared" si="308"/>
        <v>#DIV/0!</v>
      </c>
      <c r="X674" s="33">
        <f t="shared" si="309"/>
        <v>0</v>
      </c>
      <c r="Y674" s="35">
        <f t="shared" si="310"/>
        <v>0</v>
      </c>
      <c r="Z674" s="30">
        <f t="shared" si="311"/>
        <v>66868.436824435368</v>
      </c>
      <c r="AA674" s="35">
        <f>IF(C674&lt;C$13,0,(IF(VLOOKUP(C$7,profiel!$A$3:$F$297,2,FALSE)&gt;4,VLOOKUP($C$7,profiel!$A$3:$F$297,3,FALSE),IF(B$9="flens loodrecht op gevel",(VLOOKUP(C$7,profiel!$A$3:$F$297,6,FALSE)-2*VLOOKUP(C$7,profiel!$A$3:$F$297,4,FALSE))/2,VLOOKUP(C$7,profiel!$A$3:$F$297,4,FALSE))))/1000*Z674*D$36)</f>
        <v>0</v>
      </c>
      <c r="AB674" s="30">
        <f t="shared" si="314"/>
        <v>66868.436824435368</v>
      </c>
      <c r="AC674" s="35">
        <f t="shared" si="312"/>
        <v>13373.687364887073</v>
      </c>
      <c r="AD674" s="32">
        <f t="shared" si="313"/>
        <v>0.69066578515149379</v>
      </c>
      <c r="AE674" s="32">
        <f t="shared" si="318"/>
        <v>598.49953715895458</v>
      </c>
      <c r="AF674" s="204">
        <f t="shared" si="319"/>
        <v>758.21075536081196</v>
      </c>
    </row>
    <row r="675" spans="1:32" ht="12" customHeight="1" x14ac:dyDescent="0.15">
      <c r="A675" s="199">
        <f t="shared" si="289"/>
        <v>598.49953715895458</v>
      </c>
      <c r="B675" s="38">
        <f t="shared" si="290"/>
        <v>3130</v>
      </c>
      <c r="C675" s="200">
        <f t="shared" si="315"/>
        <v>52.166666666666664</v>
      </c>
      <c r="D675" s="36">
        <f t="shared" si="316"/>
        <v>924.42525252860116</v>
      </c>
      <c r="E675" s="36">
        <f t="shared" si="317"/>
        <v>679.99997449189937</v>
      </c>
      <c r="F675" s="37">
        <f t="shared" si="291"/>
        <v>0.16978718969593351</v>
      </c>
      <c r="G675" s="42">
        <f t="shared" si="292"/>
        <v>2953.5702500576067</v>
      </c>
      <c r="H675" s="43">
        <f t="shared" si="293"/>
        <v>2953.5702500576072</v>
      </c>
      <c r="I675" s="42">
        <f t="shared" si="294"/>
        <v>0</v>
      </c>
      <c r="J675" s="44">
        <f t="shared" si="295"/>
        <v>0</v>
      </c>
      <c r="K675" s="216">
        <f t="shared" si="296"/>
        <v>0.16129783021113683</v>
      </c>
      <c r="L675" s="42">
        <f t="shared" si="297"/>
        <v>2961.9096457875385</v>
      </c>
      <c r="M675" s="43">
        <f t="shared" si="298"/>
        <v>2813.8141634981616</v>
      </c>
      <c r="N675" s="42">
        <f t="shared" si="299"/>
        <v>0</v>
      </c>
      <c r="O675" s="44">
        <f t="shared" si="300"/>
        <v>0</v>
      </c>
      <c r="P675" s="37">
        <f t="shared" si="301"/>
        <v>0.16978718969593351</v>
      </c>
      <c r="Q675" s="42">
        <f t="shared" si="302"/>
        <v>2953.5702500576067</v>
      </c>
      <c r="R675" s="43">
        <f t="shared" si="303"/>
        <v>2953.5702500576072</v>
      </c>
      <c r="S675" s="42">
        <f t="shared" si="304"/>
        <v>0</v>
      </c>
      <c r="T675" s="44">
        <f t="shared" si="305"/>
        <v>0</v>
      </c>
      <c r="U675" s="37">
        <f t="shared" si="306"/>
        <v>0</v>
      </c>
      <c r="V675" s="42" t="e">
        <f t="shared" si="307"/>
        <v>#DIV/0!</v>
      </c>
      <c r="W675" s="43" t="e">
        <f t="shared" si="308"/>
        <v>#DIV/0!</v>
      </c>
      <c r="X675" s="42">
        <f t="shared" si="309"/>
        <v>0</v>
      </c>
      <c r="Y675" s="44">
        <f t="shared" si="310"/>
        <v>0</v>
      </c>
      <c r="Z675" s="42">
        <f t="shared" si="311"/>
        <v>66849.768322598495</v>
      </c>
      <c r="AA675" s="44">
        <f>IF(C675&lt;C$13,0,(IF(VLOOKUP(C$7,profiel!$A$3:$F$297,2,FALSE)&gt;4,VLOOKUP($C$7,profiel!$A$3:$F$297,3,FALSE),IF(B$9="flens loodrecht op gevel",(VLOOKUP(C$7,profiel!$A$3:$F$297,6,FALSE)-2*VLOOKUP(C$7,profiel!$A$3:$F$297,4,FALSE))/2,VLOOKUP(C$7,profiel!$A$3:$F$297,4,FALSE))))/1000*Z675*D$36)</f>
        <v>0</v>
      </c>
      <c r="AB675" s="42">
        <f t="shared" si="314"/>
        <v>66849.768322598495</v>
      </c>
      <c r="AC675" s="44">
        <f t="shared" si="312"/>
        <v>13369.953664519699</v>
      </c>
      <c r="AD675" s="41">
        <f t="shared" si="313"/>
        <v>0.68947669905592057</v>
      </c>
      <c r="AE675" s="41">
        <f t="shared" si="318"/>
        <v>599.18901385801053</v>
      </c>
      <c r="AF675" s="201">
        <f t="shared" si="319"/>
        <v>758.99488270284235</v>
      </c>
    </row>
    <row r="676" spans="1:32" ht="12" customHeight="1" x14ac:dyDescent="0.15">
      <c r="A676" s="202">
        <f t="shared" si="289"/>
        <v>599.18901385801053</v>
      </c>
      <c r="B676" s="54">
        <f t="shared" si="290"/>
        <v>3135</v>
      </c>
      <c r="C676" s="133">
        <f t="shared" si="315"/>
        <v>52.25</v>
      </c>
      <c r="D676" s="30">
        <f t="shared" si="316"/>
        <v>924.66383792337183</v>
      </c>
      <c r="E676" s="30">
        <f t="shared" si="317"/>
        <v>679.9999751631259</v>
      </c>
      <c r="F676" s="31">
        <f t="shared" si="291"/>
        <v>0.16961178037394575</v>
      </c>
      <c r="G676" s="30">
        <f t="shared" si="292"/>
        <v>2949.6832472588844</v>
      </c>
      <c r="H676" s="34">
        <f t="shared" si="293"/>
        <v>2949.6832472588849</v>
      </c>
      <c r="I676" s="33">
        <f t="shared" si="294"/>
        <v>0</v>
      </c>
      <c r="J676" s="35">
        <f t="shared" si="295"/>
        <v>0</v>
      </c>
      <c r="K676" s="60">
        <f t="shared" si="296"/>
        <v>0.16113119135524845</v>
      </c>
      <c r="L676" s="30">
        <f t="shared" si="297"/>
        <v>2958.0033831798951</v>
      </c>
      <c r="M676" s="34">
        <f t="shared" si="298"/>
        <v>2810.1032140209004</v>
      </c>
      <c r="N676" s="33">
        <f t="shared" si="299"/>
        <v>0</v>
      </c>
      <c r="O676" s="35">
        <f t="shared" si="300"/>
        <v>0</v>
      </c>
      <c r="P676" s="31">
        <f t="shared" si="301"/>
        <v>0.16961178037394575</v>
      </c>
      <c r="Q676" s="30">
        <f t="shared" si="302"/>
        <v>2949.6832472588844</v>
      </c>
      <c r="R676" s="34">
        <f t="shared" si="303"/>
        <v>2949.6832472588849</v>
      </c>
      <c r="S676" s="33">
        <f t="shared" si="304"/>
        <v>0</v>
      </c>
      <c r="T676" s="35">
        <f t="shared" si="305"/>
        <v>0</v>
      </c>
      <c r="U676" s="31">
        <f t="shared" si="306"/>
        <v>0</v>
      </c>
      <c r="V676" s="30" t="e">
        <f t="shared" si="307"/>
        <v>#DIV/0!</v>
      </c>
      <c r="W676" s="34" t="e">
        <f t="shared" si="308"/>
        <v>#DIV/0!</v>
      </c>
      <c r="X676" s="33">
        <f t="shared" si="309"/>
        <v>0</v>
      </c>
      <c r="Y676" s="35">
        <f t="shared" si="310"/>
        <v>0</v>
      </c>
      <c r="Z676" s="30">
        <f t="shared" si="311"/>
        <v>66831.007945489531</v>
      </c>
      <c r="AA676" s="35">
        <f>IF(C676&lt;C$13,0,(IF(VLOOKUP(C$7,profiel!$A$3:$F$297,2,FALSE)&gt;4,VLOOKUP($C$7,profiel!$A$3:$F$297,3,FALSE),IF(B$9="flens loodrecht op gevel",(VLOOKUP(C$7,profiel!$A$3:$F$297,6,FALSE)-2*VLOOKUP(C$7,profiel!$A$3:$F$297,4,FALSE))/2,VLOOKUP(C$7,profiel!$A$3:$F$297,4,FALSE))))/1000*Z676*D$36)</f>
        <v>0</v>
      </c>
      <c r="AB676" s="30">
        <f t="shared" si="314"/>
        <v>66831.007945489531</v>
      </c>
      <c r="AC676" s="35">
        <f t="shared" si="312"/>
        <v>13366.201589097907</v>
      </c>
      <c r="AD676" s="32">
        <f t="shared" si="313"/>
        <v>0.68828932201142523</v>
      </c>
      <c r="AE676" s="32">
        <f t="shared" si="318"/>
        <v>599.87730318002195</v>
      </c>
      <c r="AF676" s="204">
        <f t="shared" si="319"/>
        <v>759.77984132509164</v>
      </c>
    </row>
    <row r="677" spans="1:32" ht="12" customHeight="1" x14ac:dyDescent="0.15">
      <c r="A677" s="199">
        <f t="shared" si="289"/>
        <v>599.87730318002195</v>
      </c>
      <c r="B677" s="38">
        <f t="shared" si="290"/>
        <v>3140</v>
      </c>
      <c r="C677" s="200">
        <f t="shared" si="315"/>
        <v>52.333333333333336</v>
      </c>
      <c r="D677" s="36">
        <f t="shared" si="316"/>
        <v>924.90204400892901</v>
      </c>
      <c r="E677" s="36">
        <f t="shared" si="317"/>
        <v>679.9999758166897</v>
      </c>
      <c r="F677" s="37">
        <f t="shared" si="291"/>
        <v>0.16943654773127997</v>
      </c>
      <c r="G677" s="42">
        <f t="shared" si="292"/>
        <v>2945.8025995241278</v>
      </c>
      <c r="H677" s="43">
        <f t="shared" si="293"/>
        <v>2945.8025995241278</v>
      </c>
      <c r="I677" s="42">
        <f t="shared" si="294"/>
        <v>0</v>
      </c>
      <c r="J677" s="44">
        <f t="shared" si="295"/>
        <v>0</v>
      </c>
      <c r="K677" s="216">
        <f t="shared" si="296"/>
        <v>0.16096472034471598</v>
      </c>
      <c r="L677" s="42">
        <f t="shared" si="297"/>
        <v>2954.1035238677287</v>
      </c>
      <c r="M677" s="43">
        <f t="shared" si="298"/>
        <v>2806.3983476743424</v>
      </c>
      <c r="N677" s="42">
        <f t="shared" si="299"/>
        <v>0</v>
      </c>
      <c r="O677" s="44">
        <f t="shared" si="300"/>
        <v>0</v>
      </c>
      <c r="P677" s="37">
        <f t="shared" si="301"/>
        <v>0.16943654773127997</v>
      </c>
      <c r="Q677" s="42">
        <f t="shared" si="302"/>
        <v>2945.8025995241278</v>
      </c>
      <c r="R677" s="43">
        <f t="shared" si="303"/>
        <v>2945.8025995241278</v>
      </c>
      <c r="S677" s="42">
        <f t="shared" si="304"/>
        <v>0</v>
      </c>
      <c r="T677" s="44">
        <f t="shared" si="305"/>
        <v>0</v>
      </c>
      <c r="U677" s="37">
        <f t="shared" si="306"/>
        <v>0</v>
      </c>
      <c r="V677" s="42" t="e">
        <f t="shared" si="307"/>
        <v>#DIV/0!</v>
      </c>
      <c r="W677" s="43" t="e">
        <f t="shared" si="308"/>
        <v>#DIV/0!</v>
      </c>
      <c r="X677" s="42">
        <f t="shared" si="309"/>
        <v>0</v>
      </c>
      <c r="Y677" s="44">
        <f t="shared" si="310"/>
        <v>0</v>
      </c>
      <c r="Z677" s="42">
        <f t="shared" si="311"/>
        <v>66812.156278045717</v>
      </c>
      <c r="AA677" s="44">
        <f>IF(C677&lt;C$13,0,(IF(VLOOKUP(C$7,profiel!$A$3:$F$297,2,FALSE)&gt;4,VLOOKUP($C$7,profiel!$A$3:$F$297,3,FALSE),IF(B$9="flens loodrecht op gevel",(VLOOKUP(C$7,profiel!$A$3:$F$297,6,FALSE)-2*VLOOKUP(C$7,profiel!$A$3:$F$297,4,FALSE))/2,VLOOKUP(C$7,profiel!$A$3:$F$297,4,FALSE))))/1000*Z677*D$36)</f>
        <v>0</v>
      </c>
      <c r="AB677" s="42">
        <f t="shared" si="314"/>
        <v>66812.156278045717</v>
      </c>
      <c r="AC677" s="44">
        <f t="shared" si="312"/>
        <v>13362.431255609145</v>
      </c>
      <c r="AD677" s="41">
        <f t="shared" si="313"/>
        <v>0.68710366072758677</v>
      </c>
      <c r="AE677" s="41">
        <f t="shared" si="318"/>
        <v>600.56440684074948</v>
      </c>
      <c r="AF677" s="201">
        <f t="shared" si="319"/>
        <v>760.6043139271369</v>
      </c>
    </row>
    <row r="678" spans="1:32" ht="12" customHeight="1" x14ac:dyDescent="0.15">
      <c r="A678" s="202">
        <f t="shared" si="289"/>
        <v>600.56440684074948</v>
      </c>
      <c r="B678" s="54">
        <f t="shared" si="290"/>
        <v>3145</v>
      </c>
      <c r="C678" s="133">
        <f t="shared" si="315"/>
        <v>52.416666666666664</v>
      </c>
      <c r="D678" s="30">
        <f t="shared" si="316"/>
        <v>925.13987198942959</v>
      </c>
      <c r="E678" s="30">
        <f t="shared" si="317"/>
        <v>679.9999764530553</v>
      </c>
      <c r="F678" s="31">
        <f t="shared" si="291"/>
        <v>0.16925288352003154</v>
      </c>
      <c r="G678" s="30">
        <f t="shared" si="292"/>
        <v>2941.9367085621252</v>
      </c>
      <c r="H678" s="34">
        <f t="shared" si="293"/>
        <v>2941.9367085621252</v>
      </c>
      <c r="I678" s="33">
        <f t="shared" si="294"/>
        <v>0</v>
      </c>
      <c r="J678" s="35">
        <f t="shared" si="295"/>
        <v>0</v>
      </c>
      <c r="K678" s="60">
        <f t="shared" si="296"/>
        <v>0.16079023934402997</v>
      </c>
      <c r="L678" s="30">
        <f t="shared" si="297"/>
        <v>2950.218091871152</v>
      </c>
      <c r="M678" s="34">
        <f t="shared" si="298"/>
        <v>2802.7071872775946</v>
      </c>
      <c r="N678" s="33">
        <f t="shared" si="299"/>
        <v>0</v>
      </c>
      <c r="O678" s="35">
        <f t="shared" si="300"/>
        <v>0</v>
      </c>
      <c r="P678" s="31">
        <f t="shared" si="301"/>
        <v>0.16925288352003154</v>
      </c>
      <c r="Q678" s="30">
        <f t="shared" si="302"/>
        <v>2941.9367085621252</v>
      </c>
      <c r="R678" s="34">
        <f t="shared" si="303"/>
        <v>2941.9367085621252</v>
      </c>
      <c r="S678" s="33">
        <f t="shared" si="304"/>
        <v>0</v>
      </c>
      <c r="T678" s="35">
        <f t="shared" si="305"/>
        <v>0</v>
      </c>
      <c r="U678" s="31">
        <f t="shared" si="306"/>
        <v>0</v>
      </c>
      <c r="V678" s="30" t="e">
        <f t="shared" si="307"/>
        <v>#DIV/0!</v>
      </c>
      <c r="W678" s="34" t="e">
        <f t="shared" si="308"/>
        <v>#DIV/0!</v>
      </c>
      <c r="X678" s="33">
        <f t="shared" si="309"/>
        <v>0</v>
      </c>
      <c r="Y678" s="35">
        <f t="shared" si="310"/>
        <v>0</v>
      </c>
      <c r="Z678" s="30">
        <f t="shared" si="311"/>
        <v>66793.213902903706</v>
      </c>
      <c r="AA678" s="35">
        <f>IF(C678&lt;C$13,0,(IF(VLOOKUP(C$7,profiel!$A$3:$F$297,2,FALSE)&gt;4,VLOOKUP($C$7,profiel!$A$3:$F$297,3,FALSE),IF(B$9="flens loodrecht op gevel",(VLOOKUP(C$7,profiel!$A$3:$F$297,6,FALSE)-2*VLOOKUP(C$7,profiel!$A$3:$F$297,4,FALSE))/2,VLOOKUP(C$7,profiel!$A$3:$F$297,4,FALSE))))/1000*Z678*D$36)</f>
        <v>0</v>
      </c>
      <c r="AB678" s="30">
        <f t="shared" si="314"/>
        <v>66793.213902903706</v>
      </c>
      <c r="AC678" s="35">
        <f t="shared" si="312"/>
        <v>13358.642780580742</v>
      </c>
      <c r="AD678" s="32">
        <f t="shared" si="313"/>
        <v>0.68588559296903184</v>
      </c>
      <c r="AE678" s="32">
        <f t="shared" si="318"/>
        <v>601.25029243371853</v>
      </c>
      <c r="AF678" s="204">
        <f t="shared" si="319"/>
        <v>761.07881392505385</v>
      </c>
    </row>
    <row r="679" spans="1:32" ht="12" customHeight="1" x14ac:dyDescent="0.15">
      <c r="A679" s="199">
        <f t="shared" si="289"/>
        <v>601.25029243371853</v>
      </c>
      <c r="B679" s="38">
        <f t="shared" si="290"/>
        <v>3150</v>
      </c>
      <c r="C679" s="200">
        <f t="shared" si="315"/>
        <v>52.5</v>
      </c>
      <c r="D679" s="36">
        <f t="shared" si="316"/>
        <v>925.37732306330554</v>
      </c>
      <c r="E679" s="36">
        <f t="shared" si="317"/>
        <v>679.99997707267551</v>
      </c>
      <c r="F679" s="37">
        <f t="shared" si="291"/>
        <v>0.16914736160638963</v>
      </c>
      <c r="G679" s="42">
        <f t="shared" si="292"/>
        <v>2938.0014795295615</v>
      </c>
      <c r="H679" s="43">
        <f t="shared" si="293"/>
        <v>2938.0014795295615</v>
      </c>
      <c r="I679" s="42">
        <f t="shared" si="294"/>
        <v>0</v>
      </c>
      <c r="J679" s="44">
        <f t="shared" si="295"/>
        <v>0</v>
      </c>
      <c r="K679" s="216">
        <f t="shared" si="296"/>
        <v>0.16068999352607016</v>
      </c>
      <c r="L679" s="42">
        <f t="shared" si="297"/>
        <v>2946.2667874163426</v>
      </c>
      <c r="M679" s="43">
        <f t="shared" si="298"/>
        <v>2798.9534480455259</v>
      </c>
      <c r="N679" s="42">
        <f t="shared" si="299"/>
        <v>0</v>
      </c>
      <c r="O679" s="44">
        <f t="shared" si="300"/>
        <v>0</v>
      </c>
      <c r="P679" s="37">
        <f t="shared" si="301"/>
        <v>0.16914736160638963</v>
      </c>
      <c r="Q679" s="42">
        <f t="shared" si="302"/>
        <v>2938.0014795295615</v>
      </c>
      <c r="R679" s="43">
        <f t="shared" si="303"/>
        <v>2938.0014795295615</v>
      </c>
      <c r="S679" s="42">
        <f t="shared" si="304"/>
        <v>0</v>
      </c>
      <c r="T679" s="44">
        <f t="shared" si="305"/>
        <v>0</v>
      </c>
      <c r="U679" s="37">
        <f t="shared" si="306"/>
        <v>0</v>
      </c>
      <c r="V679" s="42" t="e">
        <f t="shared" si="307"/>
        <v>#DIV/0!</v>
      </c>
      <c r="W679" s="43" t="e">
        <f t="shared" si="308"/>
        <v>#DIV/0!</v>
      </c>
      <c r="X679" s="42">
        <f t="shared" si="309"/>
        <v>0</v>
      </c>
      <c r="Y679" s="44">
        <f t="shared" si="310"/>
        <v>0</v>
      </c>
      <c r="Z679" s="42">
        <f t="shared" si="311"/>
        <v>66774.185874134142</v>
      </c>
      <c r="AA679" s="44">
        <f>IF(C679&lt;C$13,0,(IF(VLOOKUP(C$7,profiel!$A$3:$F$297,2,FALSE)&gt;4,VLOOKUP($C$7,profiel!$A$3:$F$297,3,FALSE),IF(B$9="flens loodrecht op gevel",(VLOOKUP(C$7,profiel!$A$3:$F$297,6,FALSE)-2*VLOOKUP(C$7,profiel!$A$3:$F$297,4,FALSE))/2,VLOOKUP(C$7,profiel!$A$3:$F$297,4,FALSE))))/1000*Z679*D$36)</f>
        <v>0</v>
      </c>
      <c r="AB679" s="42">
        <f t="shared" si="314"/>
        <v>66774.185874134142</v>
      </c>
      <c r="AC679" s="44">
        <f t="shared" si="312"/>
        <v>13354.837174826827</v>
      </c>
      <c r="AD679" s="41">
        <f t="shared" si="313"/>
        <v>0.6849782097641699</v>
      </c>
      <c r="AE679" s="41">
        <f t="shared" si="318"/>
        <v>601.93527064348268</v>
      </c>
      <c r="AF679" s="201">
        <f t="shared" si="319"/>
        <v>761.55746049317531</v>
      </c>
    </row>
    <row r="680" spans="1:32" ht="12" customHeight="1" x14ac:dyDescent="0.15">
      <c r="A680" s="202">
        <f t="shared" si="289"/>
        <v>601.93527064348268</v>
      </c>
      <c r="B680" s="54">
        <f t="shared" si="290"/>
        <v>3155</v>
      </c>
      <c r="C680" s="133">
        <f t="shared" si="315"/>
        <v>52.583333333333336</v>
      </c>
      <c r="D680" s="30">
        <f t="shared" si="316"/>
        <v>925.61439842330003</v>
      </c>
      <c r="E680" s="30">
        <f t="shared" si="317"/>
        <v>679.99997767599098</v>
      </c>
      <c r="F680" s="31">
        <f t="shared" si="291"/>
        <v>0.16904105077846174</v>
      </c>
      <c r="G680" s="30">
        <f t="shared" si="292"/>
        <v>2934.0711190872607</v>
      </c>
      <c r="H680" s="34">
        <f t="shared" si="293"/>
        <v>2934.0711190872612</v>
      </c>
      <c r="I680" s="33">
        <f t="shared" si="294"/>
        <v>0</v>
      </c>
      <c r="J680" s="35">
        <f t="shared" si="295"/>
        <v>0</v>
      </c>
      <c r="K680" s="60">
        <f t="shared" si="296"/>
        <v>0.16058899823953865</v>
      </c>
      <c r="L680" s="30">
        <f t="shared" si="297"/>
        <v>2942.3203429620758</v>
      </c>
      <c r="M680" s="34">
        <f t="shared" si="298"/>
        <v>2795.204325813972</v>
      </c>
      <c r="N680" s="33">
        <f t="shared" si="299"/>
        <v>0</v>
      </c>
      <c r="O680" s="35">
        <f t="shared" si="300"/>
        <v>0</v>
      </c>
      <c r="P680" s="31">
        <f t="shared" si="301"/>
        <v>0.16904105077846174</v>
      </c>
      <c r="Q680" s="30">
        <f t="shared" si="302"/>
        <v>2934.0711190872607</v>
      </c>
      <c r="R680" s="34">
        <f t="shared" si="303"/>
        <v>2934.0711190872612</v>
      </c>
      <c r="S680" s="33">
        <f t="shared" si="304"/>
        <v>0</v>
      </c>
      <c r="T680" s="35">
        <f t="shared" si="305"/>
        <v>0</v>
      </c>
      <c r="U680" s="31">
        <f t="shared" si="306"/>
        <v>0</v>
      </c>
      <c r="V680" s="30" t="e">
        <f t="shared" si="307"/>
        <v>#DIV/0!</v>
      </c>
      <c r="W680" s="34" t="e">
        <f t="shared" si="308"/>
        <v>#DIV/0!</v>
      </c>
      <c r="X680" s="33">
        <f t="shared" si="309"/>
        <v>0</v>
      </c>
      <c r="Y680" s="35">
        <f t="shared" si="310"/>
        <v>0</v>
      </c>
      <c r="Z680" s="30">
        <f t="shared" si="311"/>
        <v>66755.032219197616</v>
      </c>
      <c r="AA680" s="35">
        <f>IF(C680&lt;C$13,0,(IF(VLOOKUP(C$7,profiel!$A$3:$F$297,2,FALSE)&gt;4,VLOOKUP($C$7,profiel!$A$3:$F$297,3,FALSE),IF(B$9="flens loodrecht op gevel",(VLOOKUP(C$7,profiel!$A$3:$F$297,6,FALSE)-2*VLOOKUP(C$7,profiel!$A$3:$F$297,4,FALSE))/2,VLOOKUP(C$7,profiel!$A$3:$F$297,4,FALSE))))/1000*Z680*D$36)</f>
        <v>0</v>
      </c>
      <c r="AB680" s="30">
        <f t="shared" si="314"/>
        <v>66755.032219197616</v>
      </c>
      <c r="AC680" s="35">
        <f t="shared" si="312"/>
        <v>13351.006443839522</v>
      </c>
      <c r="AD680" s="32">
        <f t="shared" si="313"/>
        <v>0.68406789791383038</v>
      </c>
      <c r="AE680" s="32">
        <f t="shared" si="318"/>
        <v>602.61933854139647</v>
      </c>
      <c r="AF680" s="204">
        <f t="shared" si="319"/>
        <v>762.04030487009936</v>
      </c>
    </row>
    <row r="681" spans="1:32" ht="12" customHeight="1" x14ac:dyDescent="0.15">
      <c r="A681" s="199">
        <f t="shared" si="289"/>
        <v>602.61933854139647</v>
      </c>
      <c r="B681" s="38">
        <f t="shared" si="290"/>
        <v>3160</v>
      </c>
      <c r="C681" s="200">
        <f t="shared" si="315"/>
        <v>52.666666666666664</v>
      </c>
      <c r="D681" s="36">
        <f t="shared" si="316"/>
        <v>925.85109925650374</v>
      </c>
      <c r="E681" s="36">
        <f t="shared" si="317"/>
        <v>679.99997826343042</v>
      </c>
      <c r="F681" s="37">
        <f t="shared" si="291"/>
        <v>0.16893394289936917</v>
      </c>
      <c r="G681" s="42">
        <f t="shared" si="292"/>
        <v>2930.1456746613408</v>
      </c>
      <c r="H681" s="43">
        <f t="shared" si="293"/>
        <v>2930.1456746613412</v>
      </c>
      <c r="I681" s="42">
        <f t="shared" si="294"/>
        <v>0</v>
      </c>
      <c r="J681" s="44">
        <f t="shared" si="295"/>
        <v>0</v>
      </c>
      <c r="K681" s="216">
        <f t="shared" si="296"/>
        <v>0.16048724575440068</v>
      </c>
      <c r="L681" s="42">
        <f t="shared" si="297"/>
        <v>2938.378805790509</v>
      </c>
      <c r="M681" s="43">
        <f t="shared" si="298"/>
        <v>2791.4598655009836</v>
      </c>
      <c r="N681" s="42">
        <f t="shared" si="299"/>
        <v>0</v>
      </c>
      <c r="O681" s="44">
        <f t="shared" si="300"/>
        <v>0</v>
      </c>
      <c r="P681" s="37">
        <f t="shared" si="301"/>
        <v>0.16893394289936917</v>
      </c>
      <c r="Q681" s="42">
        <f t="shared" si="302"/>
        <v>2930.1456746613408</v>
      </c>
      <c r="R681" s="43">
        <f t="shared" si="303"/>
        <v>2930.1456746613412</v>
      </c>
      <c r="S681" s="42">
        <f t="shared" si="304"/>
        <v>0</v>
      </c>
      <c r="T681" s="44">
        <f t="shared" si="305"/>
        <v>0</v>
      </c>
      <c r="U681" s="37">
        <f t="shared" si="306"/>
        <v>0</v>
      </c>
      <c r="V681" s="42" t="e">
        <f t="shared" si="307"/>
        <v>#DIV/0!</v>
      </c>
      <c r="W681" s="43" t="e">
        <f t="shared" si="308"/>
        <v>#DIV/0!</v>
      </c>
      <c r="X681" s="42">
        <f t="shared" si="309"/>
        <v>0</v>
      </c>
      <c r="Y681" s="44">
        <f t="shared" si="310"/>
        <v>0</v>
      </c>
      <c r="Z681" s="42">
        <f t="shared" si="311"/>
        <v>66735.753921813841</v>
      </c>
      <c r="AA681" s="44">
        <f>IF(C681&lt;C$13,0,(IF(VLOOKUP(C$7,profiel!$A$3:$F$297,2,FALSE)&gt;4,VLOOKUP($C$7,profiel!$A$3:$F$297,3,FALSE),IF(B$9="flens loodrecht op gevel",(VLOOKUP(C$7,profiel!$A$3:$F$297,6,FALSE)-2*VLOOKUP(C$7,profiel!$A$3:$F$297,4,FALSE))/2,VLOOKUP(C$7,profiel!$A$3:$F$297,4,FALSE))))/1000*Z681*D$36)</f>
        <v>0</v>
      </c>
      <c r="AB681" s="42">
        <f t="shared" si="314"/>
        <v>66735.753921813841</v>
      </c>
      <c r="AC681" s="44">
        <f t="shared" si="312"/>
        <v>13347.150784362768</v>
      </c>
      <c r="AD681" s="41">
        <f t="shared" si="313"/>
        <v>0.68315464231238576</v>
      </c>
      <c r="AE681" s="41">
        <f t="shared" si="318"/>
        <v>603.30249318370886</v>
      </c>
      <c r="AF681" s="201">
        <f t="shared" si="319"/>
        <v>762.52739911313233</v>
      </c>
    </row>
    <row r="682" spans="1:32" ht="12" customHeight="1" x14ac:dyDescent="0.15">
      <c r="A682" s="202">
        <f t="shared" si="289"/>
        <v>603.30249318370886</v>
      </c>
      <c r="B682" s="54">
        <f t="shared" si="290"/>
        <v>3165</v>
      </c>
      <c r="C682" s="133">
        <f t="shared" si="315"/>
        <v>52.75</v>
      </c>
      <c r="D682" s="30">
        <f t="shared" si="316"/>
        <v>926.08742674438963</v>
      </c>
      <c r="E682" s="30">
        <f t="shared" si="317"/>
        <v>679.99997883541209</v>
      </c>
      <c r="F682" s="31">
        <f t="shared" si="291"/>
        <v>0.16882602972649843</v>
      </c>
      <c r="G682" s="30">
        <f t="shared" si="292"/>
        <v>2926.2251938229651</v>
      </c>
      <c r="H682" s="34">
        <f t="shared" si="293"/>
        <v>2926.2251938229651</v>
      </c>
      <c r="I682" s="33">
        <f t="shared" si="294"/>
        <v>0</v>
      </c>
      <c r="J682" s="35">
        <f t="shared" si="295"/>
        <v>0</v>
      </c>
      <c r="K682" s="60">
        <f t="shared" si="296"/>
        <v>0.1603847282401735</v>
      </c>
      <c r="L682" s="30">
        <f t="shared" si="297"/>
        <v>2934.4422233256382</v>
      </c>
      <c r="M682" s="34">
        <f t="shared" si="298"/>
        <v>2787.7201121593562</v>
      </c>
      <c r="N682" s="33">
        <f t="shared" si="299"/>
        <v>0</v>
      </c>
      <c r="O682" s="35">
        <f t="shared" si="300"/>
        <v>0</v>
      </c>
      <c r="P682" s="31">
        <f t="shared" si="301"/>
        <v>0.16882602972649843</v>
      </c>
      <c r="Q682" s="30">
        <f t="shared" si="302"/>
        <v>2926.2251938229651</v>
      </c>
      <c r="R682" s="34">
        <f t="shared" si="303"/>
        <v>2926.2251938229651</v>
      </c>
      <c r="S682" s="33">
        <f t="shared" si="304"/>
        <v>0</v>
      </c>
      <c r="T682" s="35">
        <f t="shared" si="305"/>
        <v>0</v>
      </c>
      <c r="U682" s="31">
        <f t="shared" si="306"/>
        <v>0</v>
      </c>
      <c r="V682" s="30" t="e">
        <f t="shared" si="307"/>
        <v>#DIV/0!</v>
      </c>
      <c r="W682" s="34" t="e">
        <f t="shared" si="308"/>
        <v>#DIV/0!</v>
      </c>
      <c r="X682" s="33">
        <f t="shared" si="309"/>
        <v>0</v>
      </c>
      <c r="Y682" s="35">
        <f t="shared" si="310"/>
        <v>0</v>
      </c>
      <c r="Z682" s="30">
        <f t="shared" si="311"/>
        <v>66716.351970873118</v>
      </c>
      <c r="AA682" s="35">
        <f>IF(C682&lt;C$13,0,(IF(VLOOKUP(C$7,profiel!$A$3:$F$297,2,FALSE)&gt;4,VLOOKUP($C$7,profiel!$A$3:$F$297,3,FALSE),IF(B$9="flens loodrecht op gevel",(VLOOKUP(C$7,profiel!$A$3:$F$297,6,FALSE)-2*VLOOKUP(C$7,profiel!$A$3:$F$297,4,FALSE))/2,VLOOKUP(C$7,profiel!$A$3:$F$297,4,FALSE))))/1000*Z682*D$36)</f>
        <v>0</v>
      </c>
      <c r="AB682" s="30">
        <f t="shared" si="314"/>
        <v>66716.351970873118</v>
      </c>
      <c r="AC682" s="35">
        <f t="shared" si="312"/>
        <v>13343.270394174624</v>
      </c>
      <c r="AD682" s="32">
        <f t="shared" si="313"/>
        <v>0.68223842754738484</v>
      </c>
      <c r="AE682" s="32">
        <f t="shared" si="318"/>
        <v>603.98473161125628</v>
      </c>
      <c r="AF682" s="204">
        <f t="shared" si="319"/>
        <v>763.01879611421998</v>
      </c>
    </row>
    <row r="683" spans="1:32" ht="12" customHeight="1" x14ac:dyDescent="0.15">
      <c r="A683" s="199">
        <f t="shared" si="289"/>
        <v>603.98473161125628</v>
      </c>
      <c r="B683" s="38">
        <f t="shared" si="290"/>
        <v>3170</v>
      </c>
      <c r="C683" s="200">
        <f t="shared" si="315"/>
        <v>52.833333333333336</v>
      </c>
      <c r="D683" s="36">
        <f t="shared" si="316"/>
        <v>926.3233820628493</v>
      </c>
      <c r="E683" s="36">
        <f t="shared" si="317"/>
        <v>679.99997939234231</v>
      </c>
      <c r="F683" s="37">
        <f t="shared" si="291"/>
        <v>0.16871730290989101</v>
      </c>
      <c r="G683" s="42">
        <f t="shared" si="292"/>
        <v>2922.3097242918643</v>
      </c>
      <c r="H683" s="43">
        <f t="shared" si="293"/>
        <v>2922.3097242918648</v>
      </c>
      <c r="I683" s="42">
        <f t="shared" si="294"/>
        <v>0</v>
      </c>
      <c r="J683" s="44">
        <f t="shared" si="295"/>
        <v>0</v>
      </c>
      <c r="K683" s="216">
        <f t="shared" si="296"/>
        <v>0.16028143776439646</v>
      </c>
      <c r="L683" s="42">
        <f t="shared" si="297"/>
        <v>2930.510643136779</v>
      </c>
      <c r="M683" s="43">
        <f t="shared" si="298"/>
        <v>2783.9851109799401</v>
      </c>
      <c r="N683" s="42">
        <f t="shared" si="299"/>
        <v>0</v>
      </c>
      <c r="O683" s="44">
        <f t="shared" si="300"/>
        <v>0</v>
      </c>
      <c r="P683" s="37">
        <f t="shared" si="301"/>
        <v>0.16871730290989101</v>
      </c>
      <c r="Q683" s="42">
        <f t="shared" si="302"/>
        <v>2922.3097242918643</v>
      </c>
      <c r="R683" s="43">
        <f t="shared" si="303"/>
        <v>2922.3097242918648</v>
      </c>
      <c r="S683" s="42">
        <f t="shared" si="304"/>
        <v>0</v>
      </c>
      <c r="T683" s="44">
        <f t="shared" si="305"/>
        <v>0</v>
      </c>
      <c r="U683" s="37">
        <f t="shared" si="306"/>
        <v>0</v>
      </c>
      <c r="V683" s="42" t="e">
        <f t="shared" si="307"/>
        <v>#DIV/0!</v>
      </c>
      <c r="W683" s="43" t="e">
        <f t="shared" si="308"/>
        <v>#DIV/0!</v>
      </c>
      <c r="X683" s="42">
        <f t="shared" si="309"/>
        <v>0</v>
      </c>
      <c r="Y683" s="44">
        <f t="shared" si="310"/>
        <v>0</v>
      </c>
      <c r="Z683" s="42">
        <f t="shared" si="311"/>
        <v>66696.827360498603</v>
      </c>
      <c r="AA683" s="44">
        <f>IF(C683&lt;C$13,0,(IF(VLOOKUP(C$7,profiel!$A$3:$F$297,2,FALSE)&gt;4,VLOOKUP($C$7,profiel!$A$3:$F$297,3,FALSE),IF(B$9="flens loodrecht op gevel",(VLOOKUP(C$7,profiel!$A$3:$F$297,6,FALSE)-2*VLOOKUP(C$7,profiel!$A$3:$F$297,4,FALSE))/2,VLOOKUP(C$7,profiel!$A$3:$F$297,4,FALSE))))/1000*Z683*D$36)</f>
        <v>0</v>
      </c>
      <c r="AB683" s="42">
        <f t="shared" si="314"/>
        <v>66696.827360498603</v>
      </c>
      <c r="AC683" s="44">
        <f t="shared" si="312"/>
        <v>13339.365472099722</v>
      </c>
      <c r="AD683" s="41">
        <f t="shared" si="313"/>
        <v>0.68131923789477211</v>
      </c>
      <c r="AE683" s="41">
        <f t="shared" si="318"/>
        <v>604.66605084915102</v>
      </c>
      <c r="AF683" s="201">
        <f t="shared" si="319"/>
        <v>763.51454961624233</v>
      </c>
    </row>
    <row r="684" spans="1:32" ht="12" customHeight="1" x14ac:dyDescent="0.15">
      <c r="A684" s="202">
        <f t="shared" si="289"/>
        <v>604.66605084915102</v>
      </c>
      <c r="B684" s="54">
        <f t="shared" si="290"/>
        <v>3175</v>
      </c>
      <c r="C684" s="133">
        <f t="shared" si="315"/>
        <v>52.916666666666664</v>
      </c>
      <c r="D684" s="30">
        <f t="shared" si="316"/>
        <v>926.5589663822276</v>
      </c>
      <c r="E684" s="30">
        <f t="shared" si="317"/>
        <v>679.99997993461739</v>
      </c>
      <c r="F684" s="31">
        <f t="shared" si="291"/>
        <v>0.16860775399060532</v>
      </c>
      <c r="G684" s="30">
        <f t="shared" si="292"/>
        <v>2918.3993139417967</v>
      </c>
      <c r="H684" s="34">
        <f t="shared" si="293"/>
        <v>2918.3993139417971</v>
      </c>
      <c r="I684" s="33">
        <f t="shared" si="294"/>
        <v>0</v>
      </c>
      <c r="J684" s="35">
        <f t="shared" si="295"/>
        <v>0</v>
      </c>
      <c r="K684" s="60">
        <f t="shared" si="296"/>
        <v>0.16017736629107507</v>
      </c>
      <c r="L684" s="30">
        <f t="shared" si="297"/>
        <v>2926.5841129439691</v>
      </c>
      <c r="M684" s="34">
        <f t="shared" si="298"/>
        <v>2780.2549072967709</v>
      </c>
      <c r="N684" s="33">
        <f t="shared" si="299"/>
        <v>0</v>
      </c>
      <c r="O684" s="35">
        <f t="shared" si="300"/>
        <v>0</v>
      </c>
      <c r="P684" s="31">
        <f t="shared" si="301"/>
        <v>0.16860775399060532</v>
      </c>
      <c r="Q684" s="30">
        <f t="shared" si="302"/>
        <v>2918.3993139417967</v>
      </c>
      <c r="R684" s="34">
        <f t="shared" si="303"/>
        <v>2918.3993139417971</v>
      </c>
      <c r="S684" s="33">
        <f t="shared" si="304"/>
        <v>0</v>
      </c>
      <c r="T684" s="35">
        <f t="shared" si="305"/>
        <v>0</v>
      </c>
      <c r="U684" s="31">
        <f t="shared" si="306"/>
        <v>0</v>
      </c>
      <c r="V684" s="30" t="e">
        <f t="shared" si="307"/>
        <v>#DIV/0!</v>
      </c>
      <c r="W684" s="34" t="e">
        <f t="shared" si="308"/>
        <v>#DIV/0!</v>
      </c>
      <c r="X684" s="33">
        <f t="shared" si="309"/>
        <v>0</v>
      </c>
      <c r="Y684" s="35">
        <f t="shared" si="310"/>
        <v>0</v>
      </c>
      <c r="Z684" s="30">
        <f t="shared" si="311"/>
        <v>66677.181090107362</v>
      </c>
      <c r="AA684" s="35">
        <f>IF(C684&lt;C$13,0,(IF(VLOOKUP(C$7,profiel!$A$3:$F$297,2,FALSE)&gt;4,VLOOKUP($C$7,profiel!$A$3:$F$297,3,FALSE),IF(B$9="flens loodrecht op gevel",(VLOOKUP(C$7,profiel!$A$3:$F$297,6,FALSE)-2*VLOOKUP(C$7,profiel!$A$3:$F$297,4,FALSE))/2,VLOOKUP(C$7,profiel!$A$3:$F$297,4,FALSE))))/1000*Z684*D$36)</f>
        <v>0</v>
      </c>
      <c r="AB684" s="30">
        <f t="shared" si="314"/>
        <v>66677.181090107362</v>
      </c>
      <c r="AC684" s="35">
        <f t="shared" si="312"/>
        <v>13335.436218021474</v>
      </c>
      <c r="AD684" s="32">
        <f t="shared" si="313"/>
        <v>0.68039705731418021</v>
      </c>
      <c r="AE684" s="32">
        <f t="shared" si="318"/>
        <v>605.34644790646519</v>
      </c>
      <c r="AF684" s="204">
        <f t="shared" si="319"/>
        <v>764.01471422968166</v>
      </c>
    </row>
    <row r="685" spans="1:32" ht="12" customHeight="1" x14ac:dyDescent="0.15">
      <c r="A685" s="199">
        <f t="shared" si="289"/>
        <v>605.34644790646519</v>
      </c>
      <c r="B685" s="38">
        <f t="shared" si="290"/>
        <v>3180</v>
      </c>
      <c r="C685" s="200">
        <f t="shared" si="315"/>
        <v>53</v>
      </c>
      <c r="D685" s="36">
        <f t="shared" si="316"/>
        <v>926.79418086735745</v>
      </c>
      <c r="E685" s="36">
        <f t="shared" si="317"/>
        <v>679.99998046262283</v>
      </c>
      <c r="F685" s="37">
        <f t="shared" si="291"/>
        <v>0.16849737439905174</v>
      </c>
      <c r="G685" s="42">
        <f t="shared" si="292"/>
        <v>2914.4940108048731</v>
      </c>
      <c r="H685" s="43">
        <f t="shared" si="293"/>
        <v>2914.4940108048736</v>
      </c>
      <c r="I685" s="42">
        <f t="shared" si="294"/>
        <v>0</v>
      </c>
      <c r="J685" s="44">
        <f t="shared" si="295"/>
        <v>0</v>
      </c>
      <c r="K685" s="216">
        <f t="shared" si="296"/>
        <v>0.16007250567909917</v>
      </c>
      <c r="L685" s="42">
        <f t="shared" si="297"/>
        <v>2922.6626806222548</v>
      </c>
      <c r="M685" s="43">
        <f t="shared" si="298"/>
        <v>2776.5295465911418</v>
      </c>
      <c r="N685" s="42">
        <f t="shared" si="299"/>
        <v>0</v>
      </c>
      <c r="O685" s="44">
        <f t="shared" si="300"/>
        <v>0</v>
      </c>
      <c r="P685" s="37">
        <f t="shared" si="301"/>
        <v>0.16849737439905174</v>
      </c>
      <c r="Q685" s="42">
        <f t="shared" si="302"/>
        <v>2914.4940108048731</v>
      </c>
      <c r="R685" s="43">
        <f t="shared" si="303"/>
        <v>2914.4940108048736</v>
      </c>
      <c r="S685" s="42">
        <f t="shared" si="304"/>
        <v>0</v>
      </c>
      <c r="T685" s="44">
        <f t="shared" si="305"/>
        <v>0</v>
      </c>
      <c r="U685" s="37">
        <f t="shared" si="306"/>
        <v>0</v>
      </c>
      <c r="V685" s="42" t="e">
        <f t="shared" si="307"/>
        <v>#DIV/0!</v>
      </c>
      <c r="W685" s="43" t="e">
        <f t="shared" si="308"/>
        <v>#DIV/0!</v>
      </c>
      <c r="X685" s="42">
        <f t="shared" si="309"/>
        <v>0</v>
      </c>
      <c r="Y685" s="44">
        <f t="shared" si="310"/>
        <v>0</v>
      </c>
      <c r="Z685" s="42">
        <f t="shared" si="311"/>
        <v>66657.414164473841</v>
      </c>
      <c r="AA685" s="44">
        <f>IF(C685&lt;C$13,0,(IF(VLOOKUP(C$7,profiel!$A$3:$F$297,2,FALSE)&gt;4,VLOOKUP($C$7,profiel!$A$3:$F$297,3,FALSE),IF(B$9="flens loodrecht op gevel",(VLOOKUP(C$7,profiel!$A$3:$F$297,6,FALSE)-2*VLOOKUP(C$7,profiel!$A$3:$F$297,4,FALSE))/2,VLOOKUP(C$7,profiel!$A$3:$F$297,4,FALSE))))/1000*Z685*D$36)</f>
        <v>0</v>
      </c>
      <c r="AB685" s="42">
        <f t="shared" si="314"/>
        <v>66657.414164473841</v>
      </c>
      <c r="AC685" s="44">
        <f t="shared" si="312"/>
        <v>13331.482832894766</v>
      </c>
      <c r="AD685" s="41">
        <f t="shared" si="313"/>
        <v>0.67947186944403726</v>
      </c>
      <c r="AE685" s="41">
        <f t="shared" si="318"/>
        <v>606.02591977590919</v>
      </c>
      <c r="AF685" s="201">
        <f t="shared" si="319"/>
        <v>764.51934544967253</v>
      </c>
    </row>
    <row r="686" spans="1:32" ht="12" customHeight="1" x14ac:dyDescent="0.15">
      <c r="A686" s="202">
        <f t="shared" si="289"/>
        <v>606.02591977590919</v>
      </c>
      <c r="B686" s="54">
        <f t="shared" si="290"/>
        <v>3185</v>
      </c>
      <c r="C686" s="133">
        <f t="shared" si="315"/>
        <v>53.083333333333336</v>
      </c>
      <c r="D686" s="30">
        <f t="shared" si="316"/>
        <v>927.02902667759474</v>
      </c>
      <c r="E686" s="30">
        <f t="shared" si="317"/>
        <v>679.99998097673438</v>
      </c>
      <c r="F686" s="31">
        <f t="shared" si="291"/>
        <v>0.16838615545329935</v>
      </c>
      <c r="G686" s="30">
        <f t="shared" si="292"/>
        <v>2910.593863076208</v>
      </c>
      <c r="H686" s="34">
        <f t="shared" si="293"/>
        <v>2910.593863076208</v>
      </c>
      <c r="I686" s="33">
        <f t="shared" si="294"/>
        <v>0</v>
      </c>
      <c r="J686" s="35">
        <f t="shared" si="295"/>
        <v>0</v>
      </c>
      <c r="K686" s="60">
        <f t="shared" si="296"/>
        <v>0.15996684768063438</v>
      </c>
      <c r="L686" s="30">
        <f t="shared" si="297"/>
        <v>2918.7463942062855</v>
      </c>
      <c r="M686" s="34">
        <f t="shared" si="298"/>
        <v>2772.8090744959713</v>
      </c>
      <c r="N686" s="33">
        <f t="shared" si="299"/>
        <v>0</v>
      </c>
      <c r="O686" s="35">
        <f t="shared" si="300"/>
        <v>0</v>
      </c>
      <c r="P686" s="31">
        <f t="shared" si="301"/>
        <v>0.16838615545329935</v>
      </c>
      <c r="Q686" s="30">
        <f t="shared" si="302"/>
        <v>2910.593863076208</v>
      </c>
      <c r="R686" s="34">
        <f t="shared" si="303"/>
        <v>2910.593863076208</v>
      </c>
      <c r="S686" s="33">
        <f t="shared" si="304"/>
        <v>0</v>
      </c>
      <c r="T686" s="35">
        <f t="shared" si="305"/>
        <v>0</v>
      </c>
      <c r="U686" s="31">
        <f t="shared" si="306"/>
        <v>0</v>
      </c>
      <c r="V686" s="30" t="e">
        <f t="shared" si="307"/>
        <v>#DIV/0!</v>
      </c>
      <c r="W686" s="34" t="e">
        <f t="shared" si="308"/>
        <v>#DIV/0!</v>
      </c>
      <c r="X686" s="33">
        <f t="shared" si="309"/>
        <v>0</v>
      </c>
      <c r="Y686" s="35">
        <f t="shared" si="310"/>
        <v>0</v>
      </c>
      <c r="Z686" s="30">
        <f t="shared" si="311"/>
        <v>66637.527593793406</v>
      </c>
      <c r="AA686" s="35">
        <f>IF(C686&lt;C$13,0,(IF(VLOOKUP(C$7,profiel!$A$3:$F$297,2,FALSE)&gt;4,VLOOKUP($C$7,profiel!$A$3:$F$297,3,FALSE),IF(B$9="flens loodrecht op gevel",(VLOOKUP(C$7,profiel!$A$3:$F$297,6,FALSE)-2*VLOOKUP(C$7,profiel!$A$3:$F$297,4,FALSE))/2,VLOOKUP(C$7,profiel!$A$3:$F$297,4,FALSE))))/1000*Z686*D$36)</f>
        <v>0</v>
      </c>
      <c r="AB686" s="30">
        <f t="shared" si="314"/>
        <v>66637.527593793406</v>
      </c>
      <c r="AC686" s="35">
        <f t="shared" si="312"/>
        <v>13327.50551875868</v>
      </c>
      <c r="AD686" s="32">
        <f t="shared" si="313"/>
        <v>0.67854365759660673</v>
      </c>
      <c r="AE686" s="32">
        <f t="shared" si="318"/>
        <v>606.70446343350579</v>
      </c>
      <c r="AF686" s="204">
        <f t="shared" si="319"/>
        <v>765.02849967344605</v>
      </c>
    </row>
    <row r="687" spans="1:32" ht="12" customHeight="1" x14ac:dyDescent="0.15">
      <c r="A687" s="199">
        <f t="shared" si="289"/>
        <v>606.70446343350579</v>
      </c>
      <c r="B687" s="38">
        <f t="shared" si="290"/>
        <v>3190</v>
      </c>
      <c r="C687" s="200">
        <f t="shared" si="315"/>
        <v>53.166666666666664</v>
      </c>
      <c r="D687" s="36">
        <f t="shared" si="316"/>
        <v>927.263504966852</v>
      </c>
      <c r="E687" s="36">
        <f t="shared" si="317"/>
        <v>679.99998147731731</v>
      </c>
      <c r="F687" s="37">
        <f t="shared" si="291"/>
        <v>0.16827408835735372</v>
      </c>
      <c r="G687" s="42">
        <f t="shared" si="292"/>
        <v>2906.698919119126</v>
      </c>
      <c r="H687" s="43">
        <f t="shared" si="293"/>
        <v>2906.698919119126</v>
      </c>
      <c r="I687" s="42">
        <f t="shared" si="294"/>
        <v>0</v>
      </c>
      <c r="J687" s="44">
        <f t="shared" si="295"/>
        <v>0</v>
      </c>
      <c r="K687" s="216">
        <f t="shared" si="296"/>
        <v>0.15986038393948604</v>
      </c>
      <c r="L687" s="42">
        <f t="shared" si="297"/>
        <v>2914.8353018954822</v>
      </c>
      <c r="M687" s="43">
        <f t="shared" si="298"/>
        <v>2769.0935368007081</v>
      </c>
      <c r="N687" s="42">
        <f t="shared" si="299"/>
        <v>0</v>
      </c>
      <c r="O687" s="44">
        <f t="shared" si="300"/>
        <v>0</v>
      </c>
      <c r="P687" s="37">
        <f t="shared" si="301"/>
        <v>0.16827408835735372</v>
      </c>
      <c r="Q687" s="42">
        <f t="shared" si="302"/>
        <v>2906.698919119126</v>
      </c>
      <c r="R687" s="43">
        <f t="shared" si="303"/>
        <v>2906.698919119126</v>
      </c>
      <c r="S687" s="42">
        <f t="shared" si="304"/>
        <v>0</v>
      </c>
      <c r="T687" s="44">
        <f t="shared" si="305"/>
        <v>0</v>
      </c>
      <c r="U687" s="37">
        <f t="shared" si="306"/>
        <v>0</v>
      </c>
      <c r="V687" s="42" t="e">
        <f t="shared" si="307"/>
        <v>#DIV/0!</v>
      </c>
      <c r="W687" s="43" t="e">
        <f t="shared" si="308"/>
        <v>#DIV/0!</v>
      </c>
      <c r="X687" s="42">
        <f t="shared" si="309"/>
        <v>0</v>
      </c>
      <c r="Y687" s="44">
        <f t="shared" si="310"/>
        <v>0</v>
      </c>
      <c r="Z687" s="42">
        <f t="shared" si="311"/>
        <v>66617.522393747582</v>
      </c>
      <c r="AA687" s="44">
        <f>IF(C687&lt;C$13,0,(IF(VLOOKUP(C$7,profiel!$A$3:$F$297,2,FALSE)&gt;4,VLOOKUP($C$7,profiel!$A$3:$F$297,3,FALSE),IF(B$9="flens loodrecht op gevel",(VLOOKUP(C$7,profiel!$A$3:$F$297,6,FALSE)-2*VLOOKUP(C$7,profiel!$A$3:$F$297,4,FALSE))/2,VLOOKUP(C$7,profiel!$A$3:$F$297,4,FALSE))))/1000*Z687*D$36)</f>
        <v>0</v>
      </c>
      <c r="AB687" s="42">
        <f t="shared" si="314"/>
        <v>66617.522393747582</v>
      </c>
      <c r="AC687" s="44">
        <f t="shared" si="312"/>
        <v>13323.504478749517</v>
      </c>
      <c r="AD687" s="41">
        <f t="shared" si="313"/>
        <v>0.67761240475298279</v>
      </c>
      <c r="AE687" s="41">
        <f t="shared" si="318"/>
        <v>607.38207583825874</v>
      </c>
      <c r="AF687" s="201">
        <f t="shared" si="319"/>
        <v>765.54223421817596</v>
      </c>
    </row>
    <row r="688" spans="1:32" ht="12" customHeight="1" x14ac:dyDescent="0.15">
      <c r="A688" s="202">
        <f t="shared" si="289"/>
        <v>607.38207583825874</v>
      </c>
      <c r="B688" s="54">
        <f t="shared" si="290"/>
        <v>3195</v>
      </c>
      <c r="C688" s="133">
        <f t="shared" si="315"/>
        <v>53.25</v>
      </c>
      <c r="D688" s="30">
        <f t="shared" si="316"/>
        <v>927.49761688363333</v>
      </c>
      <c r="E688" s="30">
        <f t="shared" si="317"/>
        <v>679.99998196472779</v>
      </c>
      <c r="F688" s="31">
        <f t="shared" si="291"/>
        <v>0.16816116419940652</v>
      </c>
      <c r="G688" s="30">
        <f t="shared" si="292"/>
        <v>2902.8092274692672</v>
      </c>
      <c r="H688" s="34">
        <f t="shared" si="293"/>
        <v>2902.8092274692672</v>
      </c>
      <c r="I688" s="33">
        <f t="shared" si="294"/>
        <v>0</v>
      </c>
      <c r="J688" s="35">
        <f t="shared" si="295"/>
        <v>0</v>
      </c>
      <c r="K688" s="60">
        <f t="shared" si="296"/>
        <v>0.15975310598943618</v>
      </c>
      <c r="L688" s="30">
        <f t="shared" si="297"/>
        <v>2910.9294520580765</v>
      </c>
      <c r="M688" s="34">
        <f t="shared" si="298"/>
        <v>2765.382979455173</v>
      </c>
      <c r="N688" s="33">
        <f t="shared" si="299"/>
        <v>0</v>
      </c>
      <c r="O688" s="35">
        <f t="shared" si="300"/>
        <v>0</v>
      </c>
      <c r="P688" s="31">
        <f t="shared" si="301"/>
        <v>0.16816116419940652</v>
      </c>
      <c r="Q688" s="30">
        <f t="shared" si="302"/>
        <v>2902.8092274692672</v>
      </c>
      <c r="R688" s="34">
        <f t="shared" si="303"/>
        <v>2902.8092274692672</v>
      </c>
      <c r="S688" s="33">
        <f t="shared" si="304"/>
        <v>0</v>
      </c>
      <c r="T688" s="35">
        <f t="shared" si="305"/>
        <v>0</v>
      </c>
      <c r="U688" s="31">
        <f t="shared" si="306"/>
        <v>0</v>
      </c>
      <c r="V688" s="30" t="e">
        <f t="shared" si="307"/>
        <v>#DIV/0!</v>
      </c>
      <c r="W688" s="34" t="e">
        <f t="shared" si="308"/>
        <v>#DIV/0!</v>
      </c>
      <c r="X688" s="33">
        <f t="shared" si="309"/>
        <v>0</v>
      </c>
      <c r="Y688" s="35">
        <f t="shared" si="310"/>
        <v>0</v>
      </c>
      <c r="Z688" s="30">
        <f t="shared" si="311"/>
        <v>66597.399585569816</v>
      </c>
      <c r="AA688" s="35">
        <f>IF(C688&lt;C$13,0,(IF(VLOOKUP(C$7,profiel!$A$3:$F$297,2,FALSE)&gt;4,VLOOKUP($C$7,profiel!$A$3:$F$297,3,FALSE),IF(B$9="flens loodrecht op gevel",(VLOOKUP(C$7,profiel!$A$3:$F$297,6,FALSE)-2*VLOOKUP(C$7,profiel!$A$3:$F$297,4,FALSE))/2,VLOOKUP(C$7,profiel!$A$3:$F$297,4,FALSE))))/1000*Z688*D$36)</f>
        <v>0</v>
      </c>
      <c r="AB688" s="30">
        <f t="shared" si="314"/>
        <v>66597.399585569816</v>
      </c>
      <c r="AC688" s="35">
        <f t="shared" si="312"/>
        <v>13319.479917113964</v>
      </c>
      <c r="AD688" s="32">
        <f t="shared" si="313"/>
        <v>0.6766780935578911</v>
      </c>
      <c r="AE688" s="32">
        <f t="shared" si="318"/>
        <v>608.05875393181668</v>
      </c>
      <c r="AF688" s="204">
        <f t="shared" si="319"/>
        <v>766.0606073392396</v>
      </c>
    </row>
    <row r="689" spans="1:32" ht="12" customHeight="1" x14ac:dyDescent="0.15">
      <c r="A689" s="199">
        <f t="shared" si="289"/>
        <v>608.05875393181668</v>
      </c>
      <c r="B689" s="38">
        <f t="shared" si="290"/>
        <v>3200</v>
      </c>
      <c r="C689" s="200">
        <f t="shared" si="315"/>
        <v>53.333333333333336</v>
      </c>
      <c r="D689" s="36">
        <f t="shared" si="316"/>
        <v>927.73136357106682</v>
      </c>
      <c r="E689" s="36">
        <f t="shared" si="317"/>
        <v>679.99998243931248</v>
      </c>
      <c r="F689" s="37">
        <f t="shared" si="291"/>
        <v>0.1680473739500547</v>
      </c>
      <c r="G689" s="42">
        <f t="shared" si="292"/>
        <v>2898.9248368407239</v>
      </c>
      <c r="H689" s="43">
        <f t="shared" si="293"/>
        <v>2898.9248368407239</v>
      </c>
      <c r="I689" s="42">
        <f t="shared" si="294"/>
        <v>0</v>
      </c>
      <c r="J689" s="44">
        <f t="shared" si="295"/>
        <v>0</v>
      </c>
      <c r="K689" s="216">
        <f t="shared" si="296"/>
        <v>0.15964500525255196</v>
      </c>
      <c r="L689" s="42">
        <f t="shared" si="297"/>
        <v>2907.0288932372146</v>
      </c>
      <c r="M689" s="43">
        <f t="shared" si="298"/>
        <v>2761.677448575354</v>
      </c>
      <c r="N689" s="42">
        <f t="shared" si="299"/>
        <v>0</v>
      </c>
      <c r="O689" s="44">
        <f t="shared" si="300"/>
        <v>0</v>
      </c>
      <c r="P689" s="37">
        <f t="shared" si="301"/>
        <v>0.1680473739500547</v>
      </c>
      <c r="Q689" s="42">
        <f t="shared" si="302"/>
        <v>2898.9248368407239</v>
      </c>
      <c r="R689" s="43">
        <f t="shared" si="303"/>
        <v>2898.9248368407239</v>
      </c>
      <c r="S689" s="42">
        <f t="shared" si="304"/>
        <v>0</v>
      </c>
      <c r="T689" s="44">
        <f t="shared" si="305"/>
        <v>0</v>
      </c>
      <c r="U689" s="37">
        <f t="shared" si="306"/>
        <v>0</v>
      </c>
      <c r="V689" s="42" t="e">
        <f t="shared" si="307"/>
        <v>#DIV/0!</v>
      </c>
      <c r="W689" s="43" t="e">
        <f t="shared" si="308"/>
        <v>#DIV/0!</v>
      </c>
      <c r="X689" s="42">
        <f t="shared" si="309"/>
        <v>0</v>
      </c>
      <c r="Y689" s="44">
        <f t="shared" si="310"/>
        <v>0</v>
      </c>
      <c r="Z689" s="42">
        <f t="shared" si="311"/>
        <v>66577.160196112469</v>
      </c>
      <c r="AA689" s="44">
        <f>IF(C689&lt;C$13,0,(IF(VLOOKUP(C$7,profiel!$A$3:$F$297,2,FALSE)&gt;4,VLOOKUP($C$7,profiel!$A$3:$F$297,3,FALSE),IF(B$9="flens loodrecht op gevel",(VLOOKUP(C$7,profiel!$A$3:$F$297,6,FALSE)-2*VLOOKUP(C$7,profiel!$A$3:$F$297,4,FALSE))/2,VLOOKUP(C$7,profiel!$A$3:$F$297,4,FALSE))))/1000*Z689*D$36)</f>
        <v>0</v>
      </c>
      <c r="AB689" s="42">
        <f t="shared" si="314"/>
        <v>66577.160196112469</v>
      </c>
      <c r="AC689" s="44">
        <f t="shared" si="312"/>
        <v>13315.432039222494</v>
      </c>
      <c r="AD689" s="41">
        <f t="shared" si="313"/>
        <v>0.67574070631457472</v>
      </c>
      <c r="AE689" s="41">
        <f t="shared" si="318"/>
        <v>608.73449463813131</v>
      </c>
      <c r="AF689" s="201">
        <f t="shared" si="319"/>
        <v>766.58367824890263</v>
      </c>
    </row>
    <row r="690" spans="1:32" ht="12" customHeight="1" x14ac:dyDescent="0.15">
      <c r="A690" s="202">
        <f t="shared" ref="A690:A753" si="320">AE689</f>
        <v>608.73449463813131</v>
      </c>
      <c r="B690" s="54">
        <f t="shared" ref="B690:B753" si="321">B689+D$36</f>
        <v>3205</v>
      </c>
      <c r="C690" s="133">
        <f t="shared" si="315"/>
        <v>53.416666666666664</v>
      </c>
      <c r="D690" s="30">
        <f t="shared" si="316"/>
        <v>927.96474616693956</v>
      </c>
      <c r="E690" s="30">
        <f t="shared" si="317"/>
        <v>679.99998290140877</v>
      </c>
      <c r="F690" s="31">
        <f t="shared" ref="F690:F753" si="322">IF($C$16="onbeschermd","--",$L$16*$L$17*$F$17/1000*$I$16*((100-$C$17)/100)/($AF689*$D$37*$C$8))</f>
        <v>0.16793270846049024</v>
      </c>
      <c r="G690" s="30">
        <f t="shared" ref="G690:G753" si="323">IF($C$16="onbeschermd",$D$35*($D690-$AE689)+$D$33*$D$32*$D$34*(($D690+273)^4-($AE689+273)^4),$I$18/($F$17/1000)*($D690-$AE689)/(1+F690/3)-(EXP(F690/10)-1)*($D690-$D689)*$AF689*$D$37*$C$8/($I$16*((100-$C$17)/100)*$D$36))</f>
        <v>2895.0457961294856</v>
      </c>
      <c r="H690" s="34">
        <f t="shared" ref="H690:H753" si="324">IF($C$16="onbeschermd",G690*$I$17*$I$16*$D$36,G690*$I$17*$I$16*((100-$C$17)/100)*$D$36)</f>
        <v>2895.045796129486</v>
      </c>
      <c r="I690" s="33">
        <f t="shared" ref="I690:I753" si="325">IF(OR($C$17=0,$C$16="onbeschermd"),0,$D$35*($D690-$AE689)+$D$33*$D$32*$D$34*(($D690+273)^4-($AE689+273)^4))</f>
        <v>0</v>
      </c>
      <c r="J690" s="35">
        <f t="shared" ref="J690:J753" si="326">IF($C$16="onbeschermd",0,I690*$I$17*$I$16*($C$17/100)*$D$36)</f>
        <v>0</v>
      </c>
      <c r="K690" s="60">
        <f t="shared" ref="K690:K753" si="327">IF($C$19="onbeschermd","--",$L$19*$L$20*$F$20/1000*$I$19*((100-$C$20)/100)/($AF689*$D$37*$C$8))</f>
        <v>0.15953607303746573</v>
      </c>
      <c r="L690" s="30">
        <f t="shared" ref="L690:L753" si="328">IF($C$19="onbeschermd",$D$35*($D690-$AE689)+$D$33*$D$32*$D$34*(($D690+273)^4-($AE689+273)^4),$I$21/($F$20/1000)*($D690-$AE689)/(1+K690/3)-(EXP($K690/10)-1)*(D690-$D689)*$AF689*$D$37*$C$8/($I$19*((100-$C$20)/100)*$D$36))</f>
        <v>2903.1336741543341</v>
      </c>
      <c r="M690" s="34">
        <f t="shared" ref="M690:M753" si="329">IF($C$19="onbeschermd",L690*$I$20*$I$19*$D$36,L690*$I$20*$I$19*((100-$C$20)/100)*$D$36)</f>
        <v>2757.9769904466175</v>
      </c>
      <c r="N690" s="33">
        <f t="shared" ref="N690:N753" si="330">IF(OR($C$20=0,$C$19="onbeschermd"),0,$D$35*($D690-$AE689)+$D$33*$D$32*$D$34*(($D690+273)^4-($AE689+273)^4))</f>
        <v>0</v>
      </c>
      <c r="O690" s="35">
        <f t="shared" ref="O690:O753" si="331">IF($C$19="onbeschermd",0,N690*$I$20*$I$19*($C$20/100)*$D$36)</f>
        <v>0</v>
      </c>
      <c r="P690" s="31">
        <f t="shared" ref="P690:P753" si="332">IF($C$22="onbeschermd","--",$L$22*$L$23*$F$23/1000*$I$22*((100-$C$23)/100)/($AF689*$D$37*$C$8))</f>
        <v>0.16793270846049024</v>
      </c>
      <c r="Q690" s="30">
        <f t="shared" ref="Q690:Q753" si="333">IF($C$22="onbeschermd",$D$35*($D690-$AE689)+$D$33*$D$32*$D$34*(($D690+273)^4-($AE689+273)^4),$I$24/($F$23/1000)*($D690-$AE689)/(1+P690/3)-(EXP(P690/10)-1)*($D690-$D689)*$AF689*$D$37*$C$8/($I$22*((100-$C$23)/100)*$D$36))</f>
        <v>2895.0457961294856</v>
      </c>
      <c r="R690" s="34">
        <f t="shared" ref="R690:R753" si="334">IF($C$22="onbeschermd",Q690*$I$23*$I$22*$D$36,Q690*$I$23*$I$22*((100-$C$23)/100)*$D$36)</f>
        <v>2895.045796129486</v>
      </c>
      <c r="S690" s="33">
        <f t="shared" ref="S690:S753" si="335">IF(OR($C$23=0,$C$22="onbeschermd"),0,$D$35*($D690-$AE689)+$D$33*$D$32*$D$34*(($D690+273)^4-($AE689+273)^4))</f>
        <v>0</v>
      </c>
      <c r="T690" s="35">
        <f t="shared" ref="T690:T753" si="336">IF($C$22="onbeschermd",0,S690*$I$23*$I$22*($C$23/100)*$D$36)</f>
        <v>0</v>
      </c>
      <c r="U690" s="31">
        <f t="shared" ref="U690:U753" si="337">IF($C$25="onbeschermd","--",$L$25*$L$26*$F$26/1000*$I$25*((100-$C$26)/100)/($AF689*$D$37*$C$8))</f>
        <v>0</v>
      </c>
      <c r="V690" s="30" t="e">
        <f t="shared" ref="V690:V753" si="338">IF($C$25="onbeschermd",$D$35*($D690-$AE689)+$D$33*$D$32*$D$34*(($D690+273)^4-($AE689+273)^4),$I$27/($F$26/1000)*($D690-$AE689)/(1+U690/3)-(EXP(U690/10)-1)*($D690-$D689)*$AF689*$D$37*$C$8/($I$25*((100-$C$26)/100)*$D$36))</f>
        <v>#DIV/0!</v>
      </c>
      <c r="W690" s="34" t="e">
        <f t="shared" ref="W690:W753" si="339">IF($C$25="onbeschermd",V690*$I$26*$I$25*$D$36,V690*$I$26*$I$25*((100-$C$26)/100)*$D$36)</f>
        <v>#DIV/0!</v>
      </c>
      <c r="X690" s="33">
        <f t="shared" ref="X690:X753" si="340">IF(OR($C$26=0,$C$25="onbeschermd"),0,$D$35*($D690-$AE689)+$D$33*$D$32*$D$34*(($D690+273)^4-($AE689+273)^4))</f>
        <v>0</v>
      </c>
      <c r="Y690" s="35">
        <f t="shared" ref="Y690:Y753" si="341">IF($C$25="onbeschermd",0,X690*$I$26*$I$25*($C$26/100)*$D$36)</f>
        <v>0</v>
      </c>
      <c r="Z690" s="30">
        <f t="shared" ref="Z690:Z753" si="342">IF(C690&lt;C$13,$D$35*($D690-$AE689)+$D$33*$D$32*$D$34*(($D690+273)^4-($AE689+273)^4),$D$35*($E690-$AE689)+$D$33*$D$32*$D$34*(($E690+273)^4-($AE689+273)^4))</f>
        <v>66556.80525791517</v>
      </c>
      <c r="AA690" s="35">
        <f>IF(C690&lt;C$13,0,(IF(VLOOKUP(C$7,profiel!$A$3:$F$297,2,FALSE)&gt;4,VLOOKUP($C$7,profiel!$A$3:$F$297,3,FALSE),IF(B$9="flens loodrecht op gevel",(VLOOKUP(C$7,profiel!$A$3:$F$297,6,FALSE)-2*VLOOKUP(C$7,profiel!$A$3:$F$297,4,FALSE))/2,VLOOKUP(C$7,profiel!$A$3:$F$297,4,FALSE))))/1000*Z690*D$36)</f>
        <v>0</v>
      </c>
      <c r="AB690" s="30">
        <f t="shared" si="314"/>
        <v>66556.80525791517</v>
      </c>
      <c r="AC690" s="35">
        <f t="shared" ref="AC690:AC753" si="343">AB690*2*C$14/1000*$D$36</f>
        <v>13311.361051583035</v>
      </c>
      <c r="AD690" s="32">
        <f t="shared" ref="AD690:AD753" si="344">IF($C$14&gt;30,MAX((H690+J690+M690+O690+R690+T690+W690+Y690)/(AF689*D$37*C$8),0),MAX((H690+J690+M690+O690+R690+T690+AA690+AC690)/(AF689*D$37*C$8),0))</f>
        <v>0.67480022497933678</v>
      </c>
      <c r="AE690" s="32">
        <f t="shared" si="318"/>
        <v>609.40929486311063</v>
      </c>
      <c r="AF690" s="204">
        <f t="shared" si="319"/>
        <v>767.11150713544112</v>
      </c>
    </row>
    <row r="691" spans="1:32" ht="12" customHeight="1" x14ac:dyDescent="0.15">
      <c r="A691" s="199">
        <f t="shared" si="320"/>
        <v>609.40929486311063</v>
      </c>
      <c r="B691" s="38">
        <f t="shared" si="321"/>
        <v>3210</v>
      </c>
      <c r="C691" s="200">
        <f t="shared" si="315"/>
        <v>53.5</v>
      </c>
      <c r="D691" s="36">
        <f t="shared" si="316"/>
        <v>928.19776580372991</v>
      </c>
      <c r="E691" s="36">
        <f t="shared" si="317"/>
        <v>679.99998335134535</v>
      </c>
      <c r="F691" s="37">
        <f t="shared" si="322"/>
        <v>0.16781715846065892</v>
      </c>
      <c r="G691" s="42">
        <f t="shared" si="323"/>
        <v>2891.1721544198454</v>
      </c>
      <c r="H691" s="43">
        <f t="shared" si="324"/>
        <v>2891.1721544198458</v>
      </c>
      <c r="I691" s="42">
        <f t="shared" si="325"/>
        <v>0</v>
      </c>
      <c r="J691" s="44">
        <f t="shared" si="326"/>
        <v>0</v>
      </c>
      <c r="K691" s="216">
        <f t="shared" si="327"/>
        <v>0.15942630053762599</v>
      </c>
      <c r="L691" s="42">
        <f t="shared" si="328"/>
        <v>2899.2438437155242</v>
      </c>
      <c r="M691" s="43">
        <f t="shared" si="329"/>
        <v>2754.2816515297482</v>
      </c>
      <c r="N691" s="42">
        <f t="shared" si="330"/>
        <v>0</v>
      </c>
      <c r="O691" s="44">
        <f t="shared" si="331"/>
        <v>0</v>
      </c>
      <c r="P691" s="37">
        <f t="shared" si="332"/>
        <v>0.16781715846065892</v>
      </c>
      <c r="Q691" s="42">
        <f t="shared" si="333"/>
        <v>2891.1721544198454</v>
      </c>
      <c r="R691" s="43">
        <f t="shared" si="334"/>
        <v>2891.1721544198458</v>
      </c>
      <c r="S691" s="42">
        <f t="shared" si="335"/>
        <v>0</v>
      </c>
      <c r="T691" s="44">
        <f t="shared" si="336"/>
        <v>0</v>
      </c>
      <c r="U691" s="37">
        <f t="shared" si="337"/>
        <v>0</v>
      </c>
      <c r="V691" s="42" t="e">
        <f t="shared" si="338"/>
        <v>#DIV/0!</v>
      </c>
      <c r="W691" s="43" t="e">
        <f t="shared" si="339"/>
        <v>#DIV/0!</v>
      </c>
      <c r="X691" s="42">
        <f t="shared" si="340"/>
        <v>0</v>
      </c>
      <c r="Y691" s="44">
        <f t="shared" si="341"/>
        <v>0</v>
      </c>
      <c r="Z691" s="42">
        <f t="shared" si="342"/>
        <v>66536.335809273514</v>
      </c>
      <c r="AA691" s="44">
        <f>IF(C691&lt;C$13,0,(IF(VLOOKUP(C$7,profiel!$A$3:$F$297,2,FALSE)&gt;4,VLOOKUP($C$7,profiel!$A$3:$F$297,3,FALSE),IF(B$9="flens loodrecht op gevel",(VLOOKUP(C$7,profiel!$A$3:$F$297,6,FALSE)-2*VLOOKUP(C$7,profiel!$A$3:$F$297,4,FALSE))/2,VLOOKUP(C$7,profiel!$A$3:$F$297,4,FALSE))))/1000*Z691*D$36)</f>
        <v>0</v>
      </c>
      <c r="AB691" s="42">
        <f t="shared" ref="AB691:AB754" si="345">$D$35*($D691-$AE690)+$D$33*$D$32*$D$34*(($D691+273)^4-($AE690+273)^4)</f>
        <v>66536.335809273514</v>
      </c>
      <c r="AC691" s="44">
        <f t="shared" si="343"/>
        <v>13307.267161854705</v>
      </c>
      <c r="AD691" s="41">
        <f t="shared" si="344"/>
        <v>0.67385663115624761</v>
      </c>
      <c r="AE691" s="41">
        <f t="shared" si="318"/>
        <v>610.08315149426687</v>
      </c>
      <c r="AF691" s="201">
        <f t="shared" si="319"/>
        <v>767.64415518271039</v>
      </c>
    </row>
    <row r="692" spans="1:32" ht="12" customHeight="1" x14ac:dyDescent="0.15">
      <c r="A692" s="202">
        <f t="shared" si="320"/>
        <v>610.08315149426687</v>
      </c>
      <c r="B692" s="54">
        <f t="shared" si="321"/>
        <v>3215</v>
      </c>
      <c r="C692" s="133">
        <f t="shared" si="315"/>
        <v>53.583333333333336</v>
      </c>
      <c r="D692" s="30">
        <f t="shared" si="316"/>
        <v>928.43042360864047</v>
      </c>
      <c r="E692" s="30">
        <f t="shared" si="317"/>
        <v>679.99998378944224</v>
      </c>
      <c r="F692" s="31">
        <f t="shared" si="322"/>
        <v>0.1677007145573883</v>
      </c>
      <c r="G692" s="30">
        <f t="shared" si="323"/>
        <v>2887.3039609890284</v>
      </c>
      <c r="H692" s="34">
        <f t="shared" si="324"/>
        <v>2887.3039609890288</v>
      </c>
      <c r="I692" s="33">
        <f t="shared" si="325"/>
        <v>0</v>
      </c>
      <c r="J692" s="35">
        <f t="shared" si="326"/>
        <v>0</v>
      </c>
      <c r="K692" s="60">
        <f t="shared" si="327"/>
        <v>0.15931567882951889</v>
      </c>
      <c r="L692" s="30">
        <f t="shared" si="328"/>
        <v>2895.3594510161006</v>
      </c>
      <c r="M692" s="34">
        <f t="shared" si="329"/>
        <v>2750.5914784652959</v>
      </c>
      <c r="N692" s="33">
        <f t="shared" si="330"/>
        <v>0</v>
      </c>
      <c r="O692" s="35">
        <f t="shared" si="331"/>
        <v>0</v>
      </c>
      <c r="P692" s="31">
        <f t="shared" si="332"/>
        <v>0.1677007145573883</v>
      </c>
      <c r="Q692" s="30">
        <f t="shared" si="333"/>
        <v>2887.3039609890284</v>
      </c>
      <c r="R692" s="34">
        <f t="shared" si="334"/>
        <v>2887.3039609890288</v>
      </c>
      <c r="S692" s="33">
        <f t="shared" si="335"/>
        <v>0</v>
      </c>
      <c r="T692" s="35">
        <f t="shared" si="336"/>
        <v>0</v>
      </c>
      <c r="U692" s="31">
        <f t="shared" si="337"/>
        <v>0</v>
      </c>
      <c r="V692" s="30" t="e">
        <f t="shared" si="338"/>
        <v>#DIV/0!</v>
      </c>
      <c r="W692" s="34" t="e">
        <f t="shared" si="339"/>
        <v>#DIV/0!</v>
      </c>
      <c r="X692" s="33">
        <f t="shared" si="340"/>
        <v>0</v>
      </c>
      <c r="Y692" s="35">
        <f t="shared" si="341"/>
        <v>0</v>
      </c>
      <c r="Z692" s="30">
        <f t="shared" si="342"/>
        <v>66515.752894309742</v>
      </c>
      <c r="AA692" s="35">
        <f>IF(C692&lt;C$13,0,(IF(VLOOKUP(C$7,profiel!$A$3:$F$297,2,FALSE)&gt;4,VLOOKUP($C$7,profiel!$A$3:$F$297,3,FALSE),IF(B$9="flens loodrecht op gevel",(VLOOKUP(C$7,profiel!$A$3:$F$297,6,FALSE)-2*VLOOKUP(C$7,profiel!$A$3:$F$297,4,FALSE))/2,VLOOKUP(C$7,profiel!$A$3:$F$297,4,FALSE))))/1000*Z692*D$36)</f>
        <v>0</v>
      </c>
      <c r="AB692" s="30">
        <f t="shared" si="345"/>
        <v>66515.752894309742</v>
      </c>
      <c r="AC692" s="35">
        <f t="shared" si="343"/>
        <v>13303.150578861949</v>
      </c>
      <c r="AD692" s="32">
        <f t="shared" si="344"/>
        <v>0.6729099060915904</v>
      </c>
      <c r="AE692" s="32">
        <f t="shared" si="318"/>
        <v>610.75606140035848</v>
      </c>
      <c r="AF692" s="204">
        <f t="shared" si="319"/>
        <v>768.18168459017375</v>
      </c>
    </row>
    <row r="693" spans="1:32" ht="12" customHeight="1" x14ac:dyDescent="0.15">
      <c r="A693" s="199">
        <f t="shared" si="320"/>
        <v>610.75606140035848</v>
      </c>
      <c r="B693" s="38">
        <f t="shared" si="321"/>
        <v>3220</v>
      </c>
      <c r="C693" s="200">
        <f t="shared" si="315"/>
        <v>53.666666666666664</v>
      </c>
      <c r="D693" s="36">
        <f t="shared" si="316"/>
        <v>928.66272070363141</v>
      </c>
      <c r="E693" s="36">
        <f t="shared" si="317"/>
        <v>679.99998421601094</v>
      </c>
      <c r="F693" s="37">
        <f t="shared" si="322"/>
        <v>0.1675833672324839</v>
      </c>
      <c r="G693" s="42">
        <f t="shared" si="323"/>
        <v>2883.4412653120794</v>
      </c>
      <c r="H693" s="43">
        <f t="shared" si="324"/>
        <v>2883.4412653120798</v>
      </c>
      <c r="I693" s="42">
        <f t="shared" si="325"/>
        <v>0</v>
      </c>
      <c r="J693" s="44">
        <f t="shared" si="326"/>
        <v>0</v>
      </c>
      <c r="K693" s="216">
        <f t="shared" si="327"/>
        <v>0.15920419887085971</v>
      </c>
      <c r="L693" s="42">
        <f t="shared" si="328"/>
        <v>2891.4805453454369</v>
      </c>
      <c r="M693" s="43">
        <f t="shared" si="329"/>
        <v>2746.9065180781649</v>
      </c>
      <c r="N693" s="42">
        <f t="shared" si="330"/>
        <v>0</v>
      </c>
      <c r="O693" s="44">
        <f t="shared" si="331"/>
        <v>0</v>
      </c>
      <c r="P693" s="37">
        <f t="shared" si="332"/>
        <v>0.1675833672324839</v>
      </c>
      <c r="Q693" s="42">
        <f t="shared" si="333"/>
        <v>2883.4412653120794</v>
      </c>
      <c r="R693" s="43">
        <f t="shared" si="334"/>
        <v>2883.4412653120798</v>
      </c>
      <c r="S693" s="42">
        <f t="shared" si="335"/>
        <v>0</v>
      </c>
      <c r="T693" s="44">
        <f t="shared" si="336"/>
        <v>0</v>
      </c>
      <c r="U693" s="37">
        <f t="shared" si="337"/>
        <v>0</v>
      </c>
      <c r="V693" s="42" t="e">
        <f t="shared" si="338"/>
        <v>#DIV/0!</v>
      </c>
      <c r="W693" s="43" t="e">
        <f t="shared" si="339"/>
        <v>#DIV/0!</v>
      </c>
      <c r="X693" s="42">
        <f t="shared" si="340"/>
        <v>0</v>
      </c>
      <c r="Y693" s="44">
        <f t="shared" si="341"/>
        <v>0</v>
      </c>
      <c r="Z693" s="42">
        <f t="shared" si="342"/>
        <v>66495.057563043883</v>
      </c>
      <c r="AA693" s="44">
        <f>IF(C693&lt;C$13,0,(IF(VLOOKUP(C$7,profiel!$A$3:$F$297,2,FALSE)&gt;4,VLOOKUP($C$7,profiel!$A$3:$F$297,3,FALSE),IF(B$9="flens loodrecht op gevel",(VLOOKUP(C$7,profiel!$A$3:$F$297,6,FALSE)-2*VLOOKUP(C$7,profiel!$A$3:$F$297,4,FALSE))/2,VLOOKUP(C$7,profiel!$A$3:$F$297,4,FALSE))))/1000*Z693*D$36)</f>
        <v>0</v>
      </c>
      <c r="AB693" s="42">
        <f t="shared" si="345"/>
        <v>66495.057563043883</v>
      </c>
      <c r="AC693" s="44">
        <f t="shared" si="343"/>
        <v>13299.011512608777</v>
      </c>
      <c r="AD693" s="41">
        <f t="shared" si="344"/>
        <v>0.6719600306682223</v>
      </c>
      <c r="AE693" s="41">
        <f t="shared" si="318"/>
        <v>611.42802143102665</v>
      </c>
      <c r="AF693" s="201">
        <f t="shared" si="319"/>
        <v>768.72415859340276</v>
      </c>
    </row>
    <row r="694" spans="1:32" ht="12" customHeight="1" x14ac:dyDescent="0.15">
      <c r="A694" s="202">
        <f t="shared" si="320"/>
        <v>611.42802143102665</v>
      </c>
      <c r="B694" s="54">
        <f t="shared" si="321"/>
        <v>3225</v>
      </c>
      <c r="C694" s="133">
        <f t="shared" si="315"/>
        <v>53.75</v>
      </c>
      <c r="D694" s="30">
        <f t="shared" si="316"/>
        <v>928.8946582054524</v>
      </c>
      <c r="E694" s="30">
        <f t="shared" si="317"/>
        <v>679.99998463135478</v>
      </c>
      <c r="F694" s="31">
        <f t="shared" si="322"/>
        <v>0.16746510684079341</v>
      </c>
      <c r="G694" s="30">
        <f t="shared" si="323"/>
        <v>2879.5841170677563</v>
      </c>
      <c r="H694" s="34">
        <f t="shared" si="324"/>
        <v>2879.5841170677563</v>
      </c>
      <c r="I694" s="33">
        <f t="shared" si="325"/>
        <v>0</v>
      </c>
      <c r="J694" s="35">
        <f t="shared" si="326"/>
        <v>0</v>
      </c>
      <c r="K694" s="60">
        <f t="shared" si="327"/>
        <v>0.15909185149875374</v>
      </c>
      <c r="L694" s="30">
        <f t="shared" si="328"/>
        <v>2887.6071761927965</v>
      </c>
      <c r="M694" s="34">
        <f t="shared" si="329"/>
        <v>2743.2268173831567</v>
      </c>
      <c r="N694" s="33">
        <f t="shared" si="330"/>
        <v>0</v>
      </c>
      <c r="O694" s="35">
        <f t="shared" si="331"/>
        <v>0</v>
      </c>
      <c r="P694" s="31">
        <f t="shared" si="332"/>
        <v>0.16746510684079341</v>
      </c>
      <c r="Q694" s="30">
        <f t="shared" si="333"/>
        <v>2879.5841170677563</v>
      </c>
      <c r="R694" s="34">
        <f t="shared" si="334"/>
        <v>2879.5841170677563</v>
      </c>
      <c r="S694" s="33">
        <f t="shared" si="335"/>
        <v>0</v>
      </c>
      <c r="T694" s="35">
        <f t="shared" si="336"/>
        <v>0</v>
      </c>
      <c r="U694" s="31">
        <f t="shared" si="337"/>
        <v>0</v>
      </c>
      <c r="V694" s="30" t="e">
        <f t="shared" si="338"/>
        <v>#DIV/0!</v>
      </c>
      <c r="W694" s="34" t="e">
        <f t="shared" si="339"/>
        <v>#DIV/0!</v>
      </c>
      <c r="X694" s="33">
        <f t="shared" si="340"/>
        <v>0</v>
      </c>
      <c r="Y694" s="35">
        <f t="shared" si="341"/>
        <v>0</v>
      </c>
      <c r="Z694" s="30">
        <f t="shared" si="342"/>
        <v>66474.250871466415</v>
      </c>
      <c r="AA694" s="35">
        <f>IF(C694&lt;C$13,0,(IF(VLOOKUP(C$7,profiel!$A$3:$F$297,2,FALSE)&gt;4,VLOOKUP($C$7,profiel!$A$3:$F$297,3,FALSE),IF(B$9="flens loodrecht op gevel",(VLOOKUP(C$7,profiel!$A$3:$F$297,6,FALSE)-2*VLOOKUP(C$7,profiel!$A$3:$F$297,4,FALSE))/2,VLOOKUP(C$7,profiel!$A$3:$F$297,4,FALSE))))/1000*Z694*D$36)</f>
        <v>0</v>
      </c>
      <c r="AB694" s="30">
        <f t="shared" si="345"/>
        <v>66474.250871466415</v>
      </c>
      <c r="AC694" s="35">
        <f t="shared" si="343"/>
        <v>13294.850174293282</v>
      </c>
      <c r="AD694" s="32">
        <f t="shared" si="344"/>
        <v>0.67100698539992143</v>
      </c>
      <c r="AE694" s="32">
        <f t="shared" si="318"/>
        <v>612.09902841642656</v>
      </c>
      <c r="AF694" s="204">
        <f t="shared" si="319"/>
        <v>769.27164148506381</v>
      </c>
    </row>
    <row r="695" spans="1:32" ht="12" customHeight="1" x14ac:dyDescent="0.15">
      <c r="A695" s="199">
        <f t="shared" si="320"/>
        <v>612.09902841642656</v>
      </c>
      <c r="B695" s="38">
        <f t="shared" si="321"/>
        <v>3230</v>
      </c>
      <c r="C695" s="200">
        <f t="shared" si="315"/>
        <v>53.833333333333336</v>
      </c>
      <c r="D695" s="36">
        <f t="shared" si="316"/>
        <v>929.1262372256748</v>
      </c>
      <c r="E695" s="36">
        <f t="shared" si="317"/>
        <v>679.99998503576921</v>
      </c>
      <c r="F695" s="37">
        <f t="shared" si="322"/>
        <v>0.16734592360823786</v>
      </c>
      <c r="G695" s="42">
        <f t="shared" si="323"/>
        <v>2875.7325661436257</v>
      </c>
      <c r="H695" s="43">
        <f t="shared" si="324"/>
        <v>2875.7325661436262</v>
      </c>
      <c r="I695" s="42">
        <f t="shared" si="325"/>
        <v>0</v>
      </c>
      <c r="J695" s="44">
        <f t="shared" si="326"/>
        <v>0</v>
      </c>
      <c r="K695" s="216">
        <f t="shared" si="327"/>
        <v>0.15897862742782595</v>
      </c>
      <c r="L695" s="42">
        <f t="shared" si="328"/>
        <v>2883.7393932523801</v>
      </c>
      <c r="M695" s="43">
        <f t="shared" si="329"/>
        <v>2739.5524235897615</v>
      </c>
      <c r="N695" s="42">
        <f t="shared" si="330"/>
        <v>0</v>
      </c>
      <c r="O695" s="44">
        <f t="shared" si="331"/>
        <v>0</v>
      </c>
      <c r="P695" s="37">
        <f t="shared" si="332"/>
        <v>0.16734592360823786</v>
      </c>
      <c r="Q695" s="42">
        <f t="shared" si="333"/>
        <v>2875.7325661436257</v>
      </c>
      <c r="R695" s="43">
        <f t="shared" si="334"/>
        <v>2875.7325661436262</v>
      </c>
      <c r="S695" s="42">
        <f t="shared" si="335"/>
        <v>0</v>
      </c>
      <c r="T695" s="44">
        <f t="shared" si="336"/>
        <v>0</v>
      </c>
      <c r="U695" s="37">
        <f t="shared" si="337"/>
        <v>0</v>
      </c>
      <c r="V695" s="42" t="e">
        <f t="shared" si="338"/>
        <v>#DIV/0!</v>
      </c>
      <c r="W695" s="43" t="e">
        <f t="shared" si="339"/>
        <v>#DIV/0!</v>
      </c>
      <c r="X695" s="42">
        <f t="shared" si="340"/>
        <v>0</v>
      </c>
      <c r="Y695" s="44">
        <f t="shared" si="341"/>
        <v>0</v>
      </c>
      <c r="Z695" s="42">
        <f t="shared" si="342"/>
        <v>66453.333881611805</v>
      </c>
      <c r="AA695" s="44">
        <f>IF(C695&lt;C$13,0,(IF(VLOOKUP(C$7,profiel!$A$3:$F$297,2,FALSE)&gt;4,VLOOKUP($C$7,profiel!$A$3:$F$297,3,FALSE),IF(B$9="flens loodrecht op gevel",(VLOOKUP(C$7,profiel!$A$3:$F$297,6,FALSE)-2*VLOOKUP(C$7,profiel!$A$3:$F$297,4,FALSE))/2,VLOOKUP(C$7,profiel!$A$3:$F$297,4,FALSE))))/1000*Z695*D$36)</f>
        <v>0</v>
      </c>
      <c r="AB695" s="42">
        <f t="shared" si="345"/>
        <v>66453.333881611805</v>
      </c>
      <c r="AC695" s="44">
        <f t="shared" si="343"/>
        <v>13290.666776322361</v>
      </c>
      <c r="AD695" s="41">
        <f t="shared" si="344"/>
        <v>0.67005075042554918</v>
      </c>
      <c r="AE695" s="41">
        <f t="shared" si="318"/>
        <v>612.76907916685207</v>
      </c>
      <c r="AF695" s="201">
        <f t="shared" si="319"/>
        <v>769.82419863639973</v>
      </c>
    </row>
    <row r="696" spans="1:32" ht="12" customHeight="1" x14ac:dyDescent="0.15">
      <c r="A696" s="202">
        <f t="shared" si="320"/>
        <v>612.76907916685207</v>
      </c>
      <c r="B696" s="54">
        <f t="shared" si="321"/>
        <v>3235</v>
      </c>
      <c r="C696" s="133">
        <f t="shared" si="315"/>
        <v>53.916666666666664</v>
      </c>
      <c r="D696" s="30">
        <f t="shared" si="316"/>
        <v>929.35745887072403</v>
      </c>
      <c r="E696" s="30">
        <f t="shared" si="317"/>
        <v>679.99998542954177</v>
      </c>
      <c r="F696" s="31">
        <f t="shared" si="322"/>
        <v>0.16722580762981001</v>
      </c>
      <c r="G696" s="30">
        <f t="shared" si="323"/>
        <v>2871.8866626412455</v>
      </c>
      <c r="H696" s="34">
        <f t="shared" si="324"/>
        <v>2871.8866626412455</v>
      </c>
      <c r="I696" s="33">
        <f t="shared" si="325"/>
        <v>0</v>
      </c>
      <c r="J696" s="35">
        <f t="shared" si="326"/>
        <v>0</v>
      </c>
      <c r="K696" s="60">
        <f t="shared" si="327"/>
        <v>0.15886451724831951</v>
      </c>
      <c r="L696" s="30">
        <f t="shared" si="328"/>
        <v>2879.8772464284457</v>
      </c>
      <c r="M696" s="34">
        <f t="shared" si="329"/>
        <v>2735.8833841070236</v>
      </c>
      <c r="N696" s="33">
        <f t="shared" si="330"/>
        <v>0</v>
      </c>
      <c r="O696" s="35">
        <f t="shared" si="331"/>
        <v>0</v>
      </c>
      <c r="P696" s="31">
        <f t="shared" si="332"/>
        <v>0.16722580762981001</v>
      </c>
      <c r="Q696" s="30">
        <f t="shared" si="333"/>
        <v>2871.8866626412455</v>
      </c>
      <c r="R696" s="34">
        <f t="shared" si="334"/>
        <v>2871.8866626412455</v>
      </c>
      <c r="S696" s="33">
        <f t="shared" si="335"/>
        <v>0</v>
      </c>
      <c r="T696" s="35">
        <f t="shared" si="336"/>
        <v>0</v>
      </c>
      <c r="U696" s="31">
        <f t="shared" si="337"/>
        <v>0</v>
      </c>
      <c r="V696" s="30" t="e">
        <f t="shared" si="338"/>
        <v>#DIV/0!</v>
      </c>
      <c r="W696" s="34" t="e">
        <f t="shared" si="339"/>
        <v>#DIV/0!</v>
      </c>
      <c r="X696" s="33">
        <f t="shared" si="340"/>
        <v>0</v>
      </c>
      <c r="Y696" s="35">
        <f t="shared" si="341"/>
        <v>0</v>
      </c>
      <c r="Z696" s="30">
        <f t="shared" si="342"/>
        <v>66432.307661633648</v>
      </c>
      <c r="AA696" s="35">
        <f>IF(C696&lt;C$13,0,(IF(VLOOKUP(C$7,profiel!$A$3:$F$297,2,FALSE)&gt;4,VLOOKUP($C$7,profiel!$A$3:$F$297,3,FALSE),IF(B$9="flens loodrecht op gevel",(VLOOKUP(C$7,profiel!$A$3:$F$297,6,FALSE)-2*VLOOKUP(C$7,profiel!$A$3:$F$297,4,FALSE))/2,VLOOKUP(C$7,profiel!$A$3:$F$297,4,FALSE))))/1000*Z696*D$36)</f>
        <v>0</v>
      </c>
      <c r="AB696" s="30">
        <f t="shared" si="345"/>
        <v>66432.307661633648</v>
      </c>
      <c r="AC696" s="35">
        <f t="shared" si="343"/>
        <v>13286.46153232673</v>
      </c>
      <c r="AD696" s="32">
        <f t="shared" si="344"/>
        <v>0.66909130550311369</v>
      </c>
      <c r="AE696" s="32">
        <f t="shared" si="318"/>
        <v>613.43817047235518</v>
      </c>
      <c r="AF696" s="204">
        <f t="shared" si="319"/>
        <v>770.38189651922528</v>
      </c>
    </row>
    <row r="697" spans="1:32" ht="12" customHeight="1" x14ac:dyDescent="0.15">
      <c r="A697" s="199">
        <f t="shared" si="320"/>
        <v>613.43817047235518</v>
      </c>
      <c r="B697" s="38">
        <f t="shared" si="321"/>
        <v>3240</v>
      </c>
      <c r="C697" s="200">
        <f t="shared" si="315"/>
        <v>54</v>
      </c>
      <c r="D697" s="36">
        <f t="shared" si="316"/>
        <v>929.5883242419111</v>
      </c>
      <c r="E697" s="36">
        <f t="shared" si="317"/>
        <v>679.99998581295233</v>
      </c>
      <c r="F697" s="37">
        <f t="shared" si="322"/>
        <v>0.16710474886753854</v>
      </c>
      <c r="G697" s="42">
        <f t="shared" si="323"/>
        <v>2868.0464568820448</v>
      </c>
      <c r="H697" s="43">
        <f t="shared" si="324"/>
        <v>2868.0464568820453</v>
      </c>
      <c r="I697" s="42">
        <f t="shared" si="325"/>
        <v>0</v>
      </c>
      <c r="J697" s="44">
        <f t="shared" si="326"/>
        <v>0</v>
      </c>
      <c r="K697" s="216">
        <f t="shared" si="327"/>
        <v>0.15874951142416163</v>
      </c>
      <c r="L697" s="42">
        <f t="shared" si="328"/>
        <v>2876.0207858411241</v>
      </c>
      <c r="M697" s="43">
        <f t="shared" si="329"/>
        <v>2732.2197465490676</v>
      </c>
      <c r="N697" s="42">
        <f t="shared" si="330"/>
        <v>0</v>
      </c>
      <c r="O697" s="44">
        <f t="shared" si="331"/>
        <v>0</v>
      </c>
      <c r="P697" s="37">
        <f t="shared" si="332"/>
        <v>0.16710474886753854</v>
      </c>
      <c r="Q697" s="42">
        <f t="shared" si="333"/>
        <v>2868.0464568820448</v>
      </c>
      <c r="R697" s="43">
        <f t="shared" si="334"/>
        <v>2868.0464568820453</v>
      </c>
      <c r="S697" s="42">
        <f t="shared" si="335"/>
        <v>0</v>
      </c>
      <c r="T697" s="44">
        <f t="shared" si="336"/>
        <v>0</v>
      </c>
      <c r="U697" s="37">
        <f t="shared" si="337"/>
        <v>0</v>
      </c>
      <c r="V697" s="42" t="e">
        <f t="shared" si="338"/>
        <v>#DIV/0!</v>
      </c>
      <c r="W697" s="43" t="e">
        <f t="shared" si="339"/>
        <v>#DIV/0!</v>
      </c>
      <c r="X697" s="42">
        <f t="shared" si="340"/>
        <v>0</v>
      </c>
      <c r="Y697" s="44">
        <f t="shared" si="341"/>
        <v>0</v>
      </c>
      <c r="Z697" s="42">
        <f t="shared" si="342"/>
        <v>66411.173285880534</v>
      </c>
      <c r="AA697" s="44">
        <f>IF(C697&lt;C$13,0,(IF(VLOOKUP(C$7,profiel!$A$3:$F$297,2,FALSE)&gt;4,VLOOKUP($C$7,profiel!$A$3:$F$297,3,FALSE),IF(B$9="flens loodrecht op gevel",(VLOOKUP(C$7,profiel!$A$3:$F$297,6,FALSE)-2*VLOOKUP(C$7,profiel!$A$3:$F$297,4,FALSE))/2,VLOOKUP(C$7,profiel!$A$3:$F$297,4,FALSE))))/1000*Z697*D$36)</f>
        <v>0</v>
      </c>
      <c r="AB697" s="42">
        <f t="shared" si="345"/>
        <v>66411.173285880534</v>
      </c>
      <c r="AC697" s="44">
        <f t="shared" si="343"/>
        <v>13282.234657176106</v>
      </c>
      <c r="AD697" s="41">
        <f t="shared" si="344"/>
        <v>0.66812863000377887</v>
      </c>
      <c r="AE697" s="41">
        <f t="shared" si="318"/>
        <v>614.106299102359</v>
      </c>
      <c r="AF697" s="201">
        <f t="shared" si="319"/>
        <v>770.94480272844578</v>
      </c>
    </row>
    <row r="698" spans="1:32" ht="12" customHeight="1" x14ac:dyDescent="0.15">
      <c r="A698" s="202">
        <f t="shared" si="320"/>
        <v>614.106299102359</v>
      </c>
      <c r="B698" s="54">
        <f t="shared" si="321"/>
        <v>3245</v>
      </c>
      <c r="C698" s="133">
        <f t="shared" si="315"/>
        <v>54.083333333333336</v>
      </c>
      <c r="D698" s="30">
        <f t="shared" si="316"/>
        <v>929.81883443546371</v>
      </c>
      <c r="E698" s="30">
        <f t="shared" si="317"/>
        <v>679.99998618627399</v>
      </c>
      <c r="F698" s="31">
        <f t="shared" si="322"/>
        <v>0.16698273714841824</v>
      </c>
      <c r="G698" s="30">
        <f t="shared" si="323"/>
        <v>2864.2119994129671</v>
      </c>
      <c r="H698" s="34">
        <f t="shared" si="324"/>
        <v>2864.2119994129671</v>
      </c>
      <c r="I698" s="33">
        <f t="shared" si="325"/>
        <v>0</v>
      </c>
      <c r="J698" s="35">
        <f t="shared" si="326"/>
        <v>0</v>
      </c>
      <c r="K698" s="60">
        <f t="shared" si="327"/>
        <v>0.15863360029099735</v>
      </c>
      <c r="L698" s="30">
        <f t="shared" si="328"/>
        <v>2872.170061832006</v>
      </c>
      <c r="M698" s="34">
        <f t="shared" si="329"/>
        <v>2728.5615587404054</v>
      </c>
      <c r="N698" s="33">
        <f t="shared" si="330"/>
        <v>0</v>
      </c>
      <c r="O698" s="35">
        <f t="shared" si="331"/>
        <v>0</v>
      </c>
      <c r="P698" s="31">
        <f t="shared" si="332"/>
        <v>0.16698273714841824</v>
      </c>
      <c r="Q698" s="30">
        <f t="shared" si="333"/>
        <v>2864.2119994129671</v>
      </c>
      <c r="R698" s="34">
        <f t="shared" si="334"/>
        <v>2864.2119994129671</v>
      </c>
      <c r="S698" s="33">
        <f t="shared" si="335"/>
        <v>0</v>
      </c>
      <c r="T698" s="35">
        <f t="shared" si="336"/>
        <v>0</v>
      </c>
      <c r="U698" s="31">
        <f t="shared" si="337"/>
        <v>0</v>
      </c>
      <c r="V698" s="30" t="e">
        <f t="shared" si="338"/>
        <v>#DIV/0!</v>
      </c>
      <c r="W698" s="34" t="e">
        <f t="shared" si="339"/>
        <v>#DIV/0!</v>
      </c>
      <c r="X698" s="33">
        <f t="shared" si="340"/>
        <v>0</v>
      </c>
      <c r="Y698" s="35">
        <f t="shared" si="341"/>
        <v>0</v>
      </c>
      <c r="Z698" s="30">
        <f t="shared" si="342"/>
        <v>66389.931834973599</v>
      </c>
      <c r="AA698" s="35">
        <f>IF(C698&lt;C$13,0,(IF(VLOOKUP(C$7,profiel!$A$3:$F$297,2,FALSE)&gt;4,VLOOKUP($C$7,profiel!$A$3:$F$297,3,FALSE),IF(B$9="flens loodrecht op gevel",(VLOOKUP(C$7,profiel!$A$3:$F$297,6,FALSE)-2*VLOOKUP(C$7,profiel!$A$3:$F$297,4,FALSE))/2,VLOOKUP(C$7,profiel!$A$3:$F$297,4,FALSE))))/1000*Z698*D$36)</f>
        <v>0</v>
      </c>
      <c r="AB698" s="30">
        <f t="shared" si="345"/>
        <v>66389.931834973599</v>
      </c>
      <c r="AC698" s="35">
        <f t="shared" si="343"/>
        <v>13277.986366994721</v>
      </c>
      <c r="AD698" s="32">
        <f t="shared" si="344"/>
        <v>0.66716270290574087</v>
      </c>
      <c r="AE698" s="32">
        <f t="shared" si="318"/>
        <v>614.77346180526479</v>
      </c>
      <c r="AF698" s="204">
        <f t="shared" si="319"/>
        <v>771.51298600511609</v>
      </c>
    </row>
    <row r="699" spans="1:32" ht="12" customHeight="1" x14ac:dyDescent="0.15">
      <c r="A699" s="199">
        <f t="shared" si="320"/>
        <v>614.77346180526479</v>
      </c>
      <c r="B699" s="38">
        <f t="shared" si="321"/>
        <v>3250</v>
      </c>
      <c r="C699" s="200">
        <f t="shared" si="315"/>
        <v>54.166666666666664</v>
      </c>
      <c r="D699" s="36">
        <f t="shared" si="316"/>
        <v>930.04899054255816</v>
      </c>
      <c r="E699" s="36">
        <f t="shared" si="317"/>
        <v>679.99998654977185</v>
      </c>
      <c r="F699" s="37">
        <f t="shared" si="322"/>
        <v>0.16685976216230472</v>
      </c>
      <c r="G699" s="42">
        <f t="shared" si="323"/>
        <v>2860.3833410116445</v>
      </c>
      <c r="H699" s="43">
        <f t="shared" si="324"/>
        <v>2860.3833410116449</v>
      </c>
      <c r="I699" s="42">
        <f t="shared" si="325"/>
        <v>0</v>
      </c>
      <c r="J699" s="44">
        <f t="shared" si="326"/>
        <v>0</v>
      </c>
      <c r="K699" s="216">
        <f t="shared" si="327"/>
        <v>0.15851677405418949</v>
      </c>
      <c r="L699" s="42">
        <f t="shared" si="328"/>
        <v>2868.3251249692571</v>
      </c>
      <c r="M699" s="43">
        <f t="shared" si="329"/>
        <v>2724.9088687207945</v>
      </c>
      <c r="N699" s="42">
        <f t="shared" si="330"/>
        <v>0</v>
      </c>
      <c r="O699" s="44">
        <f t="shared" si="331"/>
        <v>0</v>
      </c>
      <c r="P699" s="37">
        <f t="shared" si="332"/>
        <v>0.16685976216230472</v>
      </c>
      <c r="Q699" s="42">
        <f t="shared" si="333"/>
        <v>2860.3833410116445</v>
      </c>
      <c r="R699" s="43">
        <f t="shared" si="334"/>
        <v>2860.3833410116449</v>
      </c>
      <c r="S699" s="42">
        <f t="shared" si="335"/>
        <v>0</v>
      </c>
      <c r="T699" s="44">
        <f t="shared" si="336"/>
        <v>0</v>
      </c>
      <c r="U699" s="37">
        <f t="shared" si="337"/>
        <v>0</v>
      </c>
      <c r="V699" s="42" t="e">
        <f t="shared" si="338"/>
        <v>#DIV/0!</v>
      </c>
      <c r="W699" s="43" t="e">
        <f t="shared" si="339"/>
        <v>#DIV/0!</v>
      </c>
      <c r="X699" s="42">
        <f t="shared" si="340"/>
        <v>0</v>
      </c>
      <c r="Y699" s="44">
        <f t="shared" si="341"/>
        <v>0</v>
      </c>
      <c r="Z699" s="42">
        <f t="shared" si="342"/>
        <v>66368.584395885075</v>
      </c>
      <c r="AA699" s="44">
        <f>IF(C699&lt;C$13,0,(IF(VLOOKUP(C$7,profiel!$A$3:$F$297,2,FALSE)&gt;4,VLOOKUP($C$7,profiel!$A$3:$F$297,3,FALSE),IF(B$9="flens loodrecht op gevel",(VLOOKUP(C$7,profiel!$A$3:$F$297,6,FALSE)-2*VLOOKUP(C$7,profiel!$A$3:$F$297,4,FALSE))/2,VLOOKUP(C$7,profiel!$A$3:$F$297,4,FALSE))))/1000*Z699*D$36)</f>
        <v>0</v>
      </c>
      <c r="AB699" s="42">
        <f t="shared" si="345"/>
        <v>66368.584395885075</v>
      </c>
      <c r="AC699" s="44">
        <f t="shared" si="343"/>
        <v>13273.716879177013</v>
      </c>
      <c r="AD699" s="41">
        <f t="shared" si="344"/>
        <v>0.66619350278794043</v>
      </c>
      <c r="AE699" s="41">
        <f t="shared" si="318"/>
        <v>615.43965530805269</v>
      </c>
      <c r="AF699" s="201">
        <f t="shared" si="319"/>
        <v>772.08651626005326</v>
      </c>
    </row>
    <row r="700" spans="1:32" ht="12" customHeight="1" x14ac:dyDescent="0.15">
      <c r="A700" s="202">
        <f t="shared" si="320"/>
        <v>615.43965530805269</v>
      </c>
      <c r="B700" s="54">
        <f t="shared" si="321"/>
        <v>3255</v>
      </c>
      <c r="C700" s="133">
        <f t="shared" si="315"/>
        <v>54.25</v>
      </c>
      <c r="D700" s="30">
        <f t="shared" si="316"/>
        <v>930.27879364934995</v>
      </c>
      <c r="E700" s="30">
        <f t="shared" si="317"/>
        <v>679.99998690370444</v>
      </c>
      <c r="F700" s="31">
        <f t="shared" si="322"/>
        <v>0.16673581345977428</v>
      </c>
      <c r="G700" s="30">
        <f t="shared" si="323"/>
        <v>2856.5605326926548</v>
      </c>
      <c r="H700" s="34">
        <f t="shared" si="324"/>
        <v>2856.5605326926552</v>
      </c>
      <c r="I700" s="33">
        <f t="shared" si="325"/>
        <v>0</v>
      </c>
      <c r="J700" s="35">
        <f t="shared" si="326"/>
        <v>0</v>
      </c>
      <c r="K700" s="60">
        <f t="shared" si="327"/>
        <v>0.15839902278678555</v>
      </c>
      <c r="L700" s="30">
        <f t="shared" si="328"/>
        <v>2864.4860260538044</v>
      </c>
      <c r="M700" s="34">
        <f t="shared" si="329"/>
        <v>2721.2617247511143</v>
      </c>
      <c r="N700" s="33">
        <f t="shared" si="330"/>
        <v>0</v>
      </c>
      <c r="O700" s="35">
        <f t="shared" si="331"/>
        <v>0</v>
      </c>
      <c r="P700" s="31">
        <f t="shared" si="332"/>
        <v>0.16673581345977428</v>
      </c>
      <c r="Q700" s="30">
        <f t="shared" si="333"/>
        <v>2856.5605326926548</v>
      </c>
      <c r="R700" s="34">
        <f t="shared" si="334"/>
        <v>2856.5605326926552</v>
      </c>
      <c r="S700" s="33">
        <f t="shared" si="335"/>
        <v>0</v>
      </c>
      <c r="T700" s="35">
        <f t="shared" si="336"/>
        <v>0</v>
      </c>
      <c r="U700" s="31">
        <f t="shared" si="337"/>
        <v>0</v>
      </c>
      <c r="V700" s="30" t="e">
        <f t="shared" si="338"/>
        <v>#DIV/0!</v>
      </c>
      <c r="W700" s="34" t="e">
        <f t="shared" si="339"/>
        <v>#DIV/0!</v>
      </c>
      <c r="X700" s="33">
        <f t="shared" si="340"/>
        <v>0</v>
      </c>
      <c r="Y700" s="35">
        <f t="shared" si="341"/>
        <v>0</v>
      </c>
      <c r="Z700" s="30">
        <f t="shared" si="342"/>
        <v>66347.132062018267</v>
      </c>
      <c r="AA700" s="35">
        <f>IF(C700&lt;C$13,0,(IF(VLOOKUP(C$7,profiel!$A$3:$F$297,2,FALSE)&gt;4,VLOOKUP($C$7,profiel!$A$3:$F$297,3,FALSE),IF(B$9="flens loodrecht op gevel",(VLOOKUP(C$7,profiel!$A$3:$F$297,6,FALSE)-2*VLOOKUP(C$7,profiel!$A$3:$F$297,4,FALSE))/2,VLOOKUP(C$7,profiel!$A$3:$F$297,4,FALSE))))/1000*Z700*D$36)</f>
        <v>0</v>
      </c>
      <c r="AB700" s="30">
        <f t="shared" si="345"/>
        <v>66347.132062018267</v>
      </c>
      <c r="AC700" s="35">
        <f t="shared" si="343"/>
        <v>13269.426412403654</v>
      </c>
      <c r="AD700" s="32">
        <f t="shared" si="344"/>
        <v>0.66522100782376004</v>
      </c>
      <c r="AE700" s="32">
        <f t="shared" si="318"/>
        <v>616.10487631587648</v>
      </c>
      <c r="AF700" s="204">
        <f t="shared" si="319"/>
        <v>772.66546459801884</v>
      </c>
    </row>
    <row r="701" spans="1:32" ht="12" customHeight="1" x14ac:dyDescent="0.15">
      <c r="A701" s="199">
        <f t="shared" si="320"/>
        <v>616.10487631587648</v>
      </c>
      <c r="B701" s="38">
        <f t="shared" si="321"/>
        <v>3260</v>
      </c>
      <c r="C701" s="200">
        <f t="shared" si="315"/>
        <v>54.333333333333336</v>
      </c>
      <c r="D701" s="36">
        <f t="shared" si="316"/>
        <v>930.50824483700433</v>
      </c>
      <c r="E701" s="36">
        <f t="shared" si="317"/>
        <v>679.99998724832369</v>
      </c>
      <c r="F701" s="37">
        <f t="shared" si="322"/>
        <v>0.16661088044994693</v>
      </c>
      <c r="G701" s="42">
        <f t="shared" si="323"/>
        <v>2852.7436257133454</v>
      </c>
      <c r="H701" s="43">
        <f t="shared" si="324"/>
        <v>2852.7436257133459</v>
      </c>
      <c r="I701" s="42">
        <f t="shared" si="325"/>
        <v>0</v>
      </c>
      <c r="J701" s="44">
        <f t="shared" si="326"/>
        <v>0</v>
      </c>
      <c r="K701" s="216">
        <f t="shared" si="327"/>
        <v>0.15828033642744957</v>
      </c>
      <c r="L701" s="42">
        <f t="shared" si="328"/>
        <v>2860.6528161251085</v>
      </c>
      <c r="M701" s="43">
        <f t="shared" si="329"/>
        <v>2717.6201753188529</v>
      </c>
      <c r="N701" s="42">
        <f t="shared" si="330"/>
        <v>0</v>
      </c>
      <c r="O701" s="44">
        <f t="shared" si="331"/>
        <v>0</v>
      </c>
      <c r="P701" s="37">
        <f t="shared" si="332"/>
        <v>0.16661088044994693</v>
      </c>
      <c r="Q701" s="42">
        <f t="shared" si="333"/>
        <v>2852.7436257133454</v>
      </c>
      <c r="R701" s="43">
        <f t="shared" si="334"/>
        <v>2852.7436257133459</v>
      </c>
      <c r="S701" s="42">
        <f t="shared" si="335"/>
        <v>0</v>
      </c>
      <c r="T701" s="44">
        <f t="shared" si="336"/>
        <v>0</v>
      </c>
      <c r="U701" s="37">
        <f t="shared" si="337"/>
        <v>0</v>
      </c>
      <c r="V701" s="42" t="e">
        <f t="shared" si="338"/>
        <v>#DIV/0!</v>
      </c>
      <c r="W701" s="43" t="e">
        <f t="shared" si="339"/>
        <v>#DIV/0!</v>
      </c>
      <c r="X701" s="42">
        <f t="shared" si="340"/>
        <v>0</v>
      </c>
      <c r="Y701" s="44">
        <f t="shared" si="341"/>
        <v>0</v>
      </c>
      <c r="Z701" s="42">
        <f t="shared" si="342"/>
        <v>66325.575933288463</v>
      </c>
      <c r="AA701" s="44">
        <f>IF(C701&lt;C$13,0,(IF(VLOOKUP(C$7,profiel!$A$3:$F$297,2,FALSE)&gt;4,VLOOKUP($C$7,profiel!$A$3:$F$297,3,FALSE),IF(B$9="flens loodrecht op gevel",(VLOOKUP(C$7,profiel!$A$3:$F$297,6,FALSE)-2*VLOOKUP(C$7,profiel!$A$3:$F$297,4,FALSE))/2,VLOOKUP(C$7,profiel!$A$3:$F$297,4,FALSE))))/1000*Z701*D$36)</f>
        <v>0</v>
      </c>
      <c r="AB701" s="42">
        <f t="shared" si="345"/>
        <v>66325.575933288463</v>
      </c>
      <c r="AC701" s="44">
        <f t="shared" si="343"/>
        <v>13265.115186657693</v>
      </c>
      <c r="AD701" s="41">
        <f t="shared" si="344"/>
        <v>0.66424519577455188</v>
      </c>
      <c r="AE701" s="41">
        <f t="shared" si="318"/>
        <v>616.76912151165106</v>
      </c>
      <c r="AF701" s="201">
        <f t="shared" si="319"/>
        <v>773.24990334248525</v>
      </c>
    </row>
    <row r="702" spans="1:32" ht="12" customHeight="1" x14ac:dyDescent="0.15">
      <c r="A702" s="202">
        <f t="shared" si="320"/>
        <v>616.76912151165106</v>
      </c>
      <c r="B702" s="54">
        <f t="shared" si="321"/>
        <v>3265</v>
      </c>
      <c r="C702" s="133">
        <f t="shared" si="315"/>
        <v>54.416666666666664</v>
      </c>
      <c r="D702" s="30">
        <f t="shared" si="316"/>
        <v>930.73734518172716</v>
      </c>
      <c r="E702" s="30">
        <f t="shared" si="317"/>
        <v>679.99998758387449</v>
      </c>
      <c r="F702" s="31">
        <f t="shared" si="322"/>
        <v>0.16648495239827346</v>
      </c>
      <c r="G702" s="30">
        <f t="shared" si="323"/>
        <v>2848.9326715793982</v>
      </c>
      <c r="H702" s="34">
        <f t="shared" si="324"/>
        <v>2848.9326715793982</v>
      </c>
      <c r="I702" s="33">
        <f t="shared" si="325"/>
        <v>0</v>
      </c>
      <c r="J702" s="35">
        <f t="shared" si="326"/>
        <v>0</v>
      </c>
      <c r="K702" s="60">
        <f t="shared" si="327"/>
        <v>0.15816070477835981</v>
      </c>
      <c r="L702" s="30">
        <f t="shared" si="328"/>
        <v>2856.8255464666422</v>
      </c>
      <c r="M702" s="34">
        <f t="shared" si="329"/>
        <v>2713.9842691433105</v>
      </c>
      <c r="N702" s="33">
        <f t="shared" si="330"/>
        <v>0</v>
      </c>
      <c r="O702" s="35">
        <f t="shared" si="331"/>
        <v>0</v>
      </c>
      <c r="P702" s="31">
        <f t="shared" si="332"/>
        <v>0.16648495239827346</v>
      </c>
      <c r="Q702" s="30">
        <f t="shared" si="333"/>
        <v>2848.9326715793982</v>
      </c>
      <c r="R702" s="34">
        <f t="shared" si="334"/>
        <v>2848.9326715793982</v>
      </c>
      <c r="S702" s="33">
        <f t="shared" si="335"/>
        <v>0</v>
      </c>
      <c r="T702" s="35">
        <f t="shared" si="336"/>
        <v>0</v>
      </c>
      <c r="U702" s="31">
        <f t="shared" si="337"/>
        <v>0</v>
      </c>
      <c r="V702" s="30" t="e">
        <f t="shared" si="338"/>
        <v>#DIV/0!</v>
      </c>
      <c r="W702" s="34" t="e">
        <f t="shared" si="339"/>
        <v>#DIV/0!</v>
      </c>
      <c r="X702" s="33">
        <f t="shared" si="340"/>
        <v>0</v>
      </c>
      <c r="Y702" s="35">
        <f t="shared" si="341"/>
        <v>0</v>
      </c>
      <c r="Z702" s="30">
        <f t="shared" si="342"/>
        <v>66303.917116205819</v>
      </c>
      <c r="AA702" s="35">
        <f>IF(C702&lt;C$13,0,(IF(VLOOKUP(C$7,profiel!$A$3:$F$297,2,FALSE)&gt;4,VLOOKUP($C$7,profiel!$A$3:$F$297,3,FALSE),IF(B$9="flens loodrecht op gevel",(VLOOKUP(C$7,profiel!$A$3:$F$297,6,FALSE)-2*VLOOKUP(C$7,profiel!$A$3:$F$297,4,FALSE))/2,VLOOKUP(C$7,profiel!$A$3:$F$297,4,FALSE))))/1000*Z702*D$36)</f>
        <v>0</v>
      </c>
      <c r="AB702" s="30">
        <f t="shared" si="345"/>
        <v>66303.917116205819</v>
      </c>
      <c r="AC702" s="35">
        <f t="shared" si="343"/>
        <v>13260.783423241162</v>
      </c>
      <c r="AD702" s="32">
        <f t="shared" si="344"/>
        <v>0.66326604398302758</v>
      </c>
      <c r="AE702" s="32">
        <f t="shared" si="318"/>
        <v>617.43238755563414</v>
      </c>
      <c r="AF702" s="204">
        <f t="shared" si="319"/>
        <v>773.8399060610044</v>
      </c>
    </row>
    <row r="703" spans="1:32" ht="12" customHeight="1" x14ac:dyDescent="0.15">
      <c r="A703" s="199">
        <f t="shared" si="320"/>
        <v>617.43238755563414</v>
      </c>
      <c r="B703" s="38">
        <f t="shared" si="321"/>
        <v>3270</v>
      </c>
      <c r="C703" s="200">
        <f t="shared" si="315"/>
        <v>54.5</v>
      </c>
      <c r="D703" s="36">
        <f t="shared" si="316"/>
        <v>930.96609575479556</v>
      </c>
      <c r="E703" s="36">
        <f t="shared" si="317"/>
        <v>679.99998791059556</v>
      </c>
      <c r="F703" s="37">
        <f t="shared" si="322"/>
        <v>0.1663580184242846</v>
      </c>
      <c r="G703" s="42">
        <f t="shared" si="323"/>
        <v>2845.1277220509078</v>
      </c>
      <c r="H703" s="43">
        <f t="shared" si="324"/>
        <v>2845.1277220509082</v>
      </c>
      <c r="I703" s="42">
        <f t="shared" si="325"/>
        <v>0</v>
      </c>
      <c r="J703" s="44">
        <f t="shared" si="326"/>
        <v>0</v>
      </c>
      <c r="K703" s="216">
        <f t="shared" si="327"/>
        <v>0.15804011750307037</v>
      </c>
      <c r="L703" s="42">
        <f t="shared" si="328"/>
        <v>2853.0042686119277</v>
      </c>
      <c r="M703" s="43">
        <f t="shared" si="329"/>
        <v>2710.3540551813312</v>
      </c>
      <c r="N703" s="42">
        <f t="shared" si="330"/>
        <v>0</v>
      </c>
      <c r="O703" s="44">
        <f t="shared" si="331"/>
        <v>0</v>
      </c>
      <c r="P703" s="37">
        <f t="shared" si="332"/>
        <v>0.1663580184242846</v>
      </c>
      <c r="Q703" s="42">
        <f t="shared" si="333"/>
        <v>2845.1277220509078</v>
      </c>
      <c r="R703" s="43">
        <f t="shared" si="334"/>
        <v>2845.1277220509082</v>
      </c>
      <c r="S703" s="42">
        <f t="shared" si="335"/>
        <v>0</v>
      </c>
      <c r="T703" s="44">
        <f t="shared" si="336"/>
        <v>0</v>
      </c>
      <c r="U703" s="37">
        <f t="shared" si="337"/>
        <v>0</v>
      </c>
      <c r="V703" s="42" t="e">
        <f t="shared" si="338"/>
        <v>#DIV/0!</v>
      </c>
      <c r="W703" s="43" t="e">
        <f t="shared" si="339"/>
        <v>#DIV/0!</v>
      </c>
      <c r="X703" s="42">
        <f t="shared" si="340"/>
        <v>0</v>
      </c>
      <c r="Y703" s="44">
        <f t="shared" si="341"/>
        <v>0</v>
      </c>
      <c r="Z703" s="42">
        <f t="shared" si="342"/>
        <v>66282.156723959488</v>
      </c>
      <c r="AA703" s="44">
        <f>IF(C703&lt;C$13,0,(IF(VLOOKUP(C$7,profiel!$A$3:$F$297,2,FALSE)&gt;4,VLOOKUP($C$7,profiel!$A$3:$F$297,3,FALSE),IF(B$9="flens loodrecht op gevel",(VLOOKUP(C$7,profiel!$A$3:$F$297,6,FALSE)-2*VLOOKUP(C$7,profiel!$A$3:$F$297,4,FALSE))/2,VLOOKUP(C$7,profiel!$A$3:$F$297,4,FALSE))))/1000*Z703*D$36)</f>
        <v>0</v>
      </c>
      <c r="AB703" s="42">
        <f t="shared" si="345"/>
        <v>66282.156723959488</v>
      </c>
      <c r="AC703" s="44">
        <f t="shared" si="343"/>
        <v>13256.431344791898</v>
      </c>
      <c r="AD703" s="41">
        <f t="shared" si="344"/>
        <v>0.66228352936656631</v>
      </c>
      <c r="AE703" s="41">
        <f t="shared" si="318"/>
        <v>618.09467108500075</v>
      </c>
      <c r="AF703" s="201">
        <f t="shared" si="319"/>
        <v>774.43554759119252</v>
      </c>
    </row>
    <row r="704" spans="1:32" ht="12" customHeight="1" x14ac:dyDescent="0.15">
      <c r="A704" s="202">
        <f t="shared" si="320"/>
        <v>618.09467108500075</v>
      </c>
      <c r="B704" s="54">
        <f t="shared" si="321"/>
        <v>3275</v>
      </c>
      <c r="C704" s="133">
        <f t="shared" si="315"/>
        <v>54.583333333333336</v>
      </c>
      <c r="D704" s="30">
        <f t="shared" si="316"/>
        <v>931.19449762258682</v>
      </c>
      <c r="E704" s="30">
        <f t="shared" si="317"/>
        <v>679.99998822871919</v>
      </c>
      <c r="F704" s="31">
        <f t="shared" si="322"/>
        <v>0.1662300674993025</v>
      </c>
      <c r="G704" s="30">
        <f t="shared" si="323"/>
        <v>2841.3288291492172</v>
      </c>
      <c r="H704" s="34">
        <f t="shared" si="324"/>
        <v>2841.3288291492172</v>
      </c>
      <c r="I704" s="33">
        <f t="shared" si="325"/>
        <v>0</v>
      </c>
      <c r="J704" s="35">
        <f t="shared" si="326"/>
        <v>0</v>
      </c>
      <c r="K704" s="60">
        <f t="shared" si="327"/>
        <v>0.15791856412433736</v>
      </c>
      <c r="L704" s="30">
        <f t="shared" si="328"/>
        <v>2849.1890343512841</v>
      </c>
      <c r="M704" s="34">
        <f t="shared" si="329"/>
        <v>2706.7295826337199</v>
      </c>
      <c r="N704" s="33">
        <f t="shared" si="330"/>
        <v>0</v>
      </c>
      <c r="O704" s="35">
        <f t="shared" si="331"/>
        <v>0</v>
      </c>
      <c r="P704" s="31">
        <f t="shared" si="332"/>
        <v>0.1662300674993025</v>
      </c>
      <c r="Q704" s="30">
        <f t="shared" si="333"/>
        <v>2841.3288291492172</v>
      </c>
      <c r="R704" s="34">
        <f t="shared" si="334"/>
        <v>2841.3288291492172</v>
      </c>
      <c r="S704" s="33">
        <f t="shared" si="335"/>
        <v>0</v>
      </c>
      <c r="T704" s="35">
        <f t="shared" si="336"/>
        <v>0</v>
      </c>
      <c r="U704" s="31">
        <f t="shared" si="337"/>
        <v>0</v>
      </c>
      <c r="V704" s="30" t="e">
        <f t="shared" si="338"/>
        <v>#DIV/0!</v>
      </c>
      <c r="W704" s="34" t="e">
        <f t="shared" si="339"/>
        <v>#DIV/0!</v>
      </c>
      <c r="X704" s="33">
        <f t="shared" si="340"/>
        <v>0</v>
      </c>
      <c r="Y704" s="35">
        <f t="shared" si="341"/>
        <v>0</v>
      </c>
      <c r="Z704" s="30">
        <f t="shared" si="342"/>
        <v>66260.295876502059</v>
      </c>
      <c r="AA704" s="35">
        <f>IF(C704&lt;C$13,0,(IF(VLOOKUP(C$7,profiel!$A$3:$F$297,2,FALSE)&gt;4,VLOOKUP($C$7,profiel!$A$3:$F$297,3,FALSE),IF(B$9="flens loodrecht op gevel",(VLOOKUP(C$7,profiel!$A$3:$F$297,6,FALSE)-2*VLOOKUP(C$7,profiel!$A$3:$F$297,4,FALSE))/2,VLOOKUP(C$7,profiel!$A$3:$F$297,4,FALSE))))/1000*Z704*D$36)</f>
        <v>0</v>
      </c>
      <c r="AB704" s="30">
        <f t="shared" si="345"/>
        <v>66260.295876502059</v>
      </c>
      <c r="AC704" s="35">
        <f t="shared" si="343"/>
        <v>13252.059175300412</v>
      </c>
      <c r="AD704" s="32">
        <f t="shared" si="344"/>
        <v>0.66129762841045547</v>
      </c>
      <c r="AE704" s="32">
        <f t="shared" si="318"/>
        <v>618.75596871341122</v>
      </c>
      <c r="AF704" s="204">
        <f t="shared" si="319"/>
        <v>775.03690406735109</v>
      </c>
    </row>
    <row r="705" spans="1:32" ht="12" customHeight="1" x14ac:dyDescent="0.15">
      <c r="A705" s="199">
        <f t="shared" si="320"/>
        <v>618.75596871341122</v>
      </c>
      <c r="B705" s="38">
        <f t="shared" si="321"/>
        <v>3280</v>
      </c>
      <c r="C705" s="200">
        <f t="shared" si="315"/>
        <v>54.666666666666664</v>
      </c>
      <c r="D705" s="36">
        <f t="shared" si="316"/>
        <v>931.42255184660939</v>
      </c>
      <c r="E705" s="36">
        <f t="shared" si="317"/>
        <v>679.9999885384716</v>
      </c>
      <c r="F705" s="37">
        <f t="shared" si="322"/>
        <v>0.16610108844411378</v>
      </c>
      <c r="G705" s="42">
        <f t="shared" si="323"/>
        <v>2837.536045161954</v>
      </c>
      <c r="H705" s="43">
        <f t="shared" si="324"/>
        <v>2837.5360451619545</v>
      </c>
      <c r="I705" s="42">
        <f t="shared" si="325"/>
        <v>0</v>
      </c>
      <c r="J705" s="44">
        <f t="shared" si="326"/>
        <v>0</v>
      </c>
      <c r="K705" s="216">
        <f t="shared" si="327"/>
        <v>0.15779603402190809</v>
      </c>
      <c r="L705" s="42">
        <f t="shared" si="328"/>
        <v>2845.3798957368012</v>
      </c>
      <c r="M705" s="43">
        <f t="shared" si="329"/>
        <v>2703.1109009499614</v>
      </c>
      <c r="N705" s="42">
        <f t="shared" si="330"/>
        <v>0</v>
      </c>
      <c r="O705" s="44">
        <f t="shared" si="331"/>
        <v>0</v>
      </c>
      <c r="P705" s="37">
        <f t="shared" si="332"/>
        <v>0.16610108844411378</v>
      </c>
      <c r="Q705" s="42">
        <f t="shared" si="333"/>
        <v>2837.536045161954</v>
      </c>
      <c r="R705" s="43">
        <f t="shared" si="334"/>
        <v>2837.5360451619545</v>
      </c>
      <c r="S705" s="42">
        <f t="shared" si="335"/>
        <v>0</v>
      </c>
      <c r="T705" s="44">
        <f t="shared" si="336"/>
        <v>0</v>
      </c>
      <c r="U705" s="37">
        <f t="shared" si="337"/>
        <v>0</v>
      </c>
      <c r="V705" s="42" t="e">
        <f t="shared" si="338"/>
        <v>#DIV/0!</v>
      </c>
      <c r="W705" s="43" t="e">
        <f t="shared" si="339"/>
        <v>#DIV/0!</v>
      </c>
      <c r="X705" s="42">
        <f t="shared" si="340"/>
        <v>0</v>
      </c>
      <c r="Y705" s="44">
        <f t="shared" si="341"/>
        <v>0</v>
      </c>
      <c r="Z705" s="42">
        <f t="shared" si="342"/>
        <v>66238.33570063721</v>
      </c>
      <c r="AA705" s="44">
        <f>IF(C705&lt;C$13,0,(IF(VLOOKUP(C$7,profiel!$A$3:$F$297,2,FALSE)&gt;4,VLOOKUP($C$7,profiel!$A$3:$F$297,3,FALSE),IF(B$9="flens loodrecht op gevel",(VLOOKUP(C$7,profiel!$A$3:$F$297,6,FALSE)-2*VLOOKUP(C$7,profiel!$A$3:$F$297,4,FALSE))/2,VLOOKUP(C$7,profiel!$A$3:$F$297,4,FALSE))))/1000*Z705*D$36)</f>
        <v>0</v>
      </c>
      <c r="AB705" s="42">
        <f t="shared" si="345"/>
        <v>66238.33570063721</v>
      </c>
      <c r="AC705" s="44">
        <f t="shared" si="343"/>
        <v>13247.667140127442</v>
      </c>
      <c r="AD705" s="41">
        <f t="shared" si="344"/>
        <v>0.6603083171608527</v>
      </c>
      <c r="AE705" s="41">
        <f t="shared" si="318"/>
        <v>619.41627703057202</v>
      </c>
      <c r="AF705" s="201">
        <f t="shared" si="319"/>
        <v>775.64405294773917</v>
      </c>
    </row>
    <row r="706" spans="1:32" ht="12" customHeight="1" x14ac:dyDescent="0.15">
      <c r="A706" s="202">
        <f t="shared" si="320"/>
        <v>619.41627703057202</v>
      </c>
      <c r="B706" s="54">
        <f t="shared" si="321"/>
        <v>3285</v>
      </c>
      <c r="C706" s="133">
        <f t="shared" si="315"/>
        <v>54.75</v>
      </c>
      <c r="D706" s="30">
        <f t="shared" si="316"/>
        <v>931.65025948353184</v>
      </c>
      <c r="E706" s="30">
        <f t="shared" si="317"/>
        <v>679.99998884007312</v>
      </c>
      <c r="F706" s="31">
        <f t="shared" si="322"/>
        <v>0.16597106992660329</v>
      </c>
      <c r="G706" s="30">
        <f t="shared" si="323"/>
        <v>2833.7494226502358</v>
      </c>
      <c r="H706" s="34">
        <f t="shared" si="324"/>
        <v>2833.7494226502358</v>
      </c>
      <c r="I706" s="33">
        <f t="shared" si="325"/>
        <v>0</v>
      </c>
      <c r="J706" s="35">
        <f t="shared" si="326"/>
        <v>0</v>
      </c>
      <c r="K706" s="60">
        <f t="shared" si="327"/>
        <v>0.15767251643027314</v>
      </c>
      <c r="L706" s="30">
        <f t="shared" si="328"/>
        <v>2841.5769050894805</v>
      </c>
      <c r="M706" s="34">
        <f t="shared" si="329"/>
        <v>2699.4980598350066</v>
      </c>
      <c r="N706" s="33">
        <f t="shared" si="330"/>
        <v>0</v>
      </c>
      <c r="O706" s="35">
        <f t="shared" si="331"/>
        <v>0</v>
      </c>
      <c r="P706" s="31">
        <f t="shared" si="332"/>
        <v>0.16597106992660329</v>
      </c>
      <c r="Q706" s="30">
        <f t="shared" si="333"/>
        <v>2833.7494226502358</v>
      </c>
      <c r="R706" s="34">
        <f t="shared" si="334"/>
        <v>2833.7494226502358</v>
      </c>
      <c r="S706" s="33">
        <f t="shared" si="335"/>
        <v>0</v>
      </c>
      <c r="T706" s="35">
        <f t="shared" si="336"/>
        <v>0</v>
      </c>
      <c r="U706" s="31">
        <f t="shared" si="337"/>
        <v>0</v>
      </c>
      <c r="V706" s="30" t="e">
        <f t="shared" si="338"/>
        <v>#DIV/0!</v>
      </c>
      <c r="W706" s="34" t="e">
        <f t="shared" si="339"/>
        <v>#DIV/0!</v>
      </c>
      <c r="X706" s="33">
        <f t="shared" si="340"/>
        <v>0</v>
      </c>
      <c r="Y706" s="35">
        <f t="shared" si="341"/>
        <v>0</v>
      </c>
      <c r="Z706" s="30">
        <f t="shared" si="342"/>
        <v>66216.277330107288</v>
      </c>
      <c r="AA706" s="35">
        <f>IF(C706&lt;C$13,0,(IF(VLOOKUP(C$7,profiel!$A$3:$F$297,2,FALSE)&gt;4,VLOOKUP($C$7,profiel!$A$3:$F$297,3,FALSE),IF(B$9="flens loodrecht op gevel",(VLOOKUP(C$7,profiel!$A$3:$F$297,6,FALSE)-2*VLOOKUP(C$7,profiel!$A$3:$F$297,4,FALSE))/2,VLOOKUP(C$7,profiel!$A$3:$F$297,4,FALSE))))/1000*Z706*D$36)</f>
        <v>0</v>
      </c>
      <c r="AB706" s="30">
        <f t="shared" si="345"/>
        <v>66216.277330107288</v>
      </c>
      <c r="AC706" s="35">
        <f t="shared" si="343"/>
        <v>13243.255466021457</v>
      </c>
      <c r="AD706" s="32">
        <f t="shared" si="344"/>
        <v>0.65931557121780016</v>
      </c>
      <c r="AE706" s="32">
        <f t="shared" si="318"/>
        <v>620.07559260178982</v>
      </c>
      <c r="AF706" s="204">
        <f t="shared" si="319"/>
        <v>776.25707304251705</v>
      </c>
    </row>
    <row r="707" spans="1:32" ht="12" customHeight="1" x14ac:dyDescent="0.15">
      <c r="A707" s="199">
        <f t="shared" si="320"/>
        <v>620.07559260178982</v>
      </c>
      <c r="B707" s="38">
        <f t="shared" si="321"/>
        <v>3290</v>
      </c>
      <c r="C707" s="200">
        <f t="shared" si="315"/>
        <v>54.833333333333336</v>
      </c>
      <c r="D707" s="36">
        <f t="shared" si="316"/>
        <v>931.87762158521252</v>
      </c>
      <c r="E707" s="36">
        <f t="shared" si="317"/>
        <v>679.99998913373815</v>
      </c>
      <c r="F707" s="37">
        <f t="shared" si="322"/>
        <v>0.16584000045934807</v>
      </c>
      <c r="G707" s="42">
        <f t="shared" si="323"/>
        <v>2829.9690144545689</v>
      </c>
      <c r="H707" s="43">
        <f t="shared" si="324"/>
        <v>2829.9690144545689</v>
      </c>
      <c r="I707" s="42">
        <f t="shared" si="325"/>
        <v>0</v>
      </c>
      <c r="J707" s="44">
        <f t="shared" si="326"/>
        <v>0</v>
      </c>
      <c r="K707" s="216">
        <f t="shared" si="327"/>
        <v>0.15754800043638068</v>
      </c>
      <c r="L707" s="42">
        <f t="shared" si="328"/>
        <v>2837.7801150050486</v>
      </c>
      <c r="M707" s="43">
        <f t="shared" si="329"/>
        <v>2695.8911092547964</v>
      </c>
      <c r="N707" s="42">
        <f t="shared" si="330"/>
        <v>0</v>
      </c>
      <c r="O707" s="44">
        <f t="shared" si="331"/>
        <v>0</v>
      </c>
      <c r="P707" s="37">
        <f t="shared" si="332"/>
        <v>0.16584000045934807</v>
      </c>
      <c r="Q707" s="42">
        <f t="shared" si="333"/>
        <v>2829.9690144545689</v>
      </c>
      <c r="R707" s="43">
        <f t="shared" si="334"/>
        <v>2829.9690144545689</v>
      </c>
      <c r="S707" s="42">
        <f t="shared" si="335"/>
        <v>0</v>
      </c>
      <c r="T707" s="44">
        <f t="shared" si="336"/>
        <v>0</v>
      </c>
      <c r="U707" s="37">
        <f t="shared" si="337"/>
        <v>0</v>
      </c>
      <c r="V707" s="42" t="e">
        <f t="shared" si="338"/>
        <v>#DIV/0!</v>
      </c>
      <c r="W707" s="43" t="e">
        <f t="shared" si="339"/>
        <v>#DIV/0!</v>
      </c>
      <c r="X707" s="42">
        <f t="shared" si="340"/>
        <v>0</v>
      </c>
      <c r="Y707" s="44">
        <f t="shared" si="341"/>
        <v>0</v>
      </c>
      <c r="Z707" s="42">
        <f t="shared" si="342"/>
        <v>66194.121905683089</v>
      </c>
      <c r="AA707" s="44">
        <f>IF(C707&lt;C$13,0,(IF(VLOOKUP(C$7,profiel!$A$3:$F$297,2,FALSE)&gt;4,VLOOKUP($C$7,profiel!$A$3:$F$297,3,FALSE),IF(B$9="flens loodrecht op gevel",(VLOOKUP(C$7,profiel!$A$3:$F$297,6,FALSE)-2*VLOOKUP(C$7,profiel!$A$3:$F$297,4,FALSE))/2,VLOOKUP(C$7,profiel!$A$3:$F$297,4,FALSE))))/1000*Z707*D$36)</f>
        <v>0</v>
      </c>
      <c r="AB707" s="42">
        <f t="shared" si="345"/>
        <v>66194.121905683089</v>
      </c>
      <c r="AC707" s="44">
        <f t="shared" si="343"/>
        <v>13238.824381136617</v>
      </c>
      <c r="AD707" s="41">
        <f t="shared" si="344"/>
        <v>0.6583193657279901</v>
      </c>
      <c r="AE707" s="41">
        <f t="shared" si="318"/>
        <v>620.73391196751777</v>
      </c>
      <c r="AF707" s="201">
        <f t="shared" si="319"/>
        <v>776.87604454237874</v>
      </c>
    </row>
    <row r="708" spans="1:32" ht="12" customHeight="1" x14ac:dyDescent="0.15">
      <c r="A708" s="202">
        <f t="shared" si="320"/>
        <v>620.73391196751777</v>
      </c>
      <c r="B708" s="54">
        <f t="shared" si="321"/>
        <v>3295</v>
      </c>
      <c r="C708" s="133">
        <f t="shared" si="315"/>
        <v>54.916666666666664</v>
      </c>
      <c r="D708" s="30">
        <f t="shared" si="316"/>
        <v>932.10463919872825</v>
      </c>
      <c r="E708" s="30">
        <f t="shared" si="317"/>
        <v>679.99998941967567</v>
      </c>
      <c r="F708" s="31">
        <f t="shared" si="322"/>
        <v>0.16570786839717094</v>
      </c>
      <c r="G708" s="30">
        <f t="shared" si="323"/>
        <v>2826.1948737017642</v>
      </c>
      <c r="H708" s="34">
        <f t="shared" si="324"/>
        <v>2826.1948737017647</v>
      </c>
      <c r="I708" s="33">
        <f t="shared" si="325"/>
        <v>0</v>
      </c>
      <c r="J708" s="35">
        <f t="shared" si="326"/>
        <v>0</v>
      </c>
      <c r="K708" s="60">
        <f t="shared" si="327"/>
        <v>0.1574224749773124</v>
      </c>
      <c r="L708" s="30">
        <f t="shared" si="328"/>
        <v>2833.9895783608163</v>
      </c>
      <c r="M708" s="34">
        <f t="shared" si="329"/>
        <v>2692.2900994427755</v>
      </c>
      <c r="N708" s="33">
        <f t="shared" si="330"/>
        <v>0</v>
      </c>
      <c r="O708" s="35">
        <f t="shared" si="331"/>
        <v>0</v>
      </c>
      <c r="P708" s="31">
        <f t="shared" si="332"/>
        <v>0.16570786839717094</v>
      </c>
      <c r="Q708" s="30">
        <f t="shared" si="333"/>
        <v>2826.1948737017642</v>
      </c>
      <c r="R708" s="34">
        <f t="shared" si="334"/>
        <v>2826.1948737017647</v>
      </c>
      <c r="S708" s="33">
        <f t="shared" si="335"/>
        <v>0</v>
      </c>
      <c r="T708" s="35">
        <f t="shared" si="336"/>
        <v>0</v>
      </c>
      <c r="U708" s="31">
        <f t="shared" si="337"/>
        <v>0</v>
      </c>
      <c r="V708" s="30" t="e">
        <f t="shared" si="338"/>
        <v>#DIV/0!</v>
      </c>
      <c r="W708" s="34" t="e">
        <f t="shared" si="339"/>
        <v>#DIV/0!</v>
      </c>
      <c r="X708" s="33">
        <f t="shared" si="340"/>
        <v>0</v>
      </c>
      <c r="Y708" s="35">
        <f t="shared" si="341"/>
        <v>0</v>
      </c>
      <c r="Z708" s="30">
        <f t="shared" si="342"/>
        <v>66171.870575254899</v>
      </c>
      <c r="AA708" s="35">
        <f>IF(C708&lt;C$13,0,(IF(VLOOKUP(C$7,profiel!$A$3:$F$297,2,FALSE)&gt;4,VLOOKUP($C$7,profiel!$A$3:$F$297,3,FALSE),IF(B$9="flens loodrecht op gevel",(VLOOKUP(C$7,profiel!$A$3:$F$297,6,FALSE)-2*VLOOKUP(C$7,profiel!$A$3:$F$297,4,FALSE))/2,VLOOKUP(C$7,profiel!$A$3:$F$297,4,FALSE))))/1000*Z708*D$36)</f>
        <v>0</v>
      </c>
      <c r="AB708" s="30">
        <f t="shared" si="345"/>
        <v>66171.870575254899</v>
      </c>
      <c r="AC708" s="35">
        <f t="shared" si="343"/>
        <v>13234.37411505098</v>
      </c>
      <c r="AD708" s="32">
        <f t="shared" si="344"/>
        <v>0.65731967537748626</v>
      </c>
      <c r="AE708" s="32">
        <f t="shared" si="318"/>
        <v>621.39123164289526</v>
      </c>
      <c r="AF708" s="204">
        <f t="shared" si="319"/>
        <v>777.50104904789362</v>
      </c>
    </row>
    <row r="709" spans="1:32" ht="12" customHeight="1" x14ac:dyDescent="0.15">
      <c r="A709" s="199">
        <f t="shared" si="320"/>
        <v>621.39123164289526</v>
      </c>
      <c r="B709" s="38">
        <f t="shared" si="321"/>
        <v>3300</v>
      </c>
      <c r="C709" s="200">
        <f t="shared" si="315"/>
        <v>55</v>
      </c>
      <c r="D709" s="36">
        <f t="shared" si="316"/>
        <v>932.33131336640429</v>
      </c>
      <c r="E709" s="36">
        <f t="shared" si="317"/>
        <v>679.99998969808905</v>
      </c>
      <c r="F709" s="37">
        <f t="shared" si="322"/>
        <v>0.1655746619346532</v>
      </c>
      <c r="G709" s="42">
        <f t="shared" si="323"/>
        <v>2822.4270538106516</v>
      </c>
      <c r="H709" s="43">
        <f t="shared" si="324"/>
        <v>2822.4270538106516</v>
      </c>
      <c r="I709" s="42">
        <f t="shared" si="325"/>
        <v>0</v>
      </c>
      <c r="J709" s="44">
        <f t="shared" si="326"/>
        <v>0</v>
      </c>
      <c r="K709" s="216">
        <f t="shared" si="327"/>
        <v>0.15729592883792054</v>
      </c>
      <c r="L709" s="42">
        <f t="shared" si="328"/>
        <v>2830.2053483213058</v>
      </c>
      <c r="M709" s="43">
        <f t="shared" si="329"/>
        <v>2688.6950809052405</v>
      </c>
      <c r="N709" s="42">
        <f t="shared" si="330"/>
        <v>0</v>
      </c>
      <c r="O709" s="44">
        <f t="shared" si="331"/>
        <v>0</v>
      </c>
      <c r="P709" s="37">
        <f t="shared" si="332"/>
        <v>0.1655746619346532</v>
      </c>
      <c r="Q709" s="42">
        <f t="shared" si="333"/>
        <v>2822.4270538106516</v>
      </c>
      <c r="R709" s="43">
        <f t="shared" si="334"/>
        <v>2822.4270538106516</v>
      </c>
      <c r="S709" s="42">
        <f t="shared" si="335"/>
        <v>0</v>
      </c>
      <c r="T709" s="44">
        <f t="shared" si="336"/>
        <v>0</v>
      </c>
      <c r="U709" s="37">
        <f t="shared" si="337"/>
        <v>0</v>
      </c>
      <c r="V709" s="42" t="e">
        <f t="shared" si="338"/>
        <v>#DIV/0!</v>
      </c>
      <c r="W709" s="43" t="e">
        <f t="shared" si="339"/>
        <v>#DIV/0!</v>
      </c>
      <c r="X709" s="42">
        <f t="shared" si="340"/>
        <v>0</v>
      </c>
      <c r="Y709" s="44">
        <f t="shared" si="341"/>
        <v>0</v>
      </c>
      <c r="Z709" s="42">
        <f t="shared" si="342"/>
        <v>66149.524493925332</v>
      </c>
      <c r="AA709" s="44">
        <f>IF(C709&lt;C$13,0,(IF(VLOOKUP(C$7,profiel!$A$3:$F$297,2,FALSE)&gt;4,VLOOKUP($C$7,profiel!$A$3:$F$297,3,FALSE),IF(B$9="flens loodrecht op gevel",(VLOOKUP(C$7,profiel!$A$3:$F$297,6,FALSE)-2*VLOOKUP(C$7,profiel!$A$3:$F$297,4,FALSE))/2,VLOOKUP(C$7,profiel!$A$3:$F$297,4,FALSE))))/1000*Z709*D$36)</f>
        <v>0</v>
      </c>
      <c r="AB709" s="42">
        <f t="shared" si="345"/>
        <v>66149.524493925332</v>
      </c>
      <c r="AC709" s="44">
        <f t="shared" si="343"/>
        <v>13229.904898785066</v>
      </c>
      <c r="AD709" s="41">
        <f t="shared" si="344"/>
        <v>0.65631647438419771</v>
      </c>
      <c r="AE709" s="41">
        <f t="shared" si="318"/>
        <v>622.04754811727946</v>
      </c>
      <c r="AF709" s="201">
        <f t="shared" si="319"/>
        <v>778.13216959957686</v>
      </c>
    </row>
    <row r="710" spans="1:32" ht="12" customHeight="1" x14ac:dyDescent="0.15">
      <c r="A710" s="202">
        <f t="shared" si="320"/>
        <v>622.04754811727946</v>
      </c>
      <c r="B710" s="54">
        <f t="shared" si="321"/>
        <v>3305</v>
      </c>
      <c r="C710" s="133">
        <f t="shared" si="315"/>
        <v>55.083333333333336</v>
      </c>
      <c r="D710" s="30">
        <f t="shared" si="316"/>
        <v>932.55764512584165</v>
      </c>
      <c r="E710" s="30">
        <f t="shared" si="317"/>
        <v>679.99998996917611</v>
      </c>
      <c r="F710" s="31">
        <f t="shared" si="322"/>
        <v>0.16544036910360532</v>
      </c>
      <c r="G710" s="30">
        <f t="shared" si="323"/>
        <v>2818.6656085001246</v>
      </c>
      <c r="H710" s="34">
        <f t="shared" si="324"/>
        <v>2818.665608500125</v>
      </c>
      <c r="I710" s="33">
        <f t="shared" si="325"/>
        <v>0</v>
      </c>
      <c r="J710" s="35">
        <f t="shared" si="326"/>
        <v>0</v>
      </c>
      <c r="K710" s="60">
        <f t="shared" si="327"/>
        <v>0.15716835064842505</v>
      </c>
      <c r="L710" s="30">
        <f t="shared" si="328"/>
        <v>2826.4274783462224</v>
      </c>
      <c r="M710" s="34">
        <f t="shared" si="329"/>
        <v>2685.1061044289108</v>
      </c>
      <c r="N710" s="33">
        <f t="shared" si="330"/>
        <v>0</v>
      </c>
      <c r="O710" s="35">
        <f t="shared" si="331"/>
        <v>0</v>
      </c>
      <c r="P710" s="31">
        <f t="shared" si="332"/>
        <v>0.16544036910360532</v>
      </c>
      <c r="Q710" s="30">
        <f t="shared" si="333"/>
        <v>2818.6656085001246</v>
      </c>
      <c r="R710" s="34">
        <f t="shared" si="334"/>
        <v>2818.665608500125</v>
      </c>
      <c r="S710" s="33">
        <f t="shared" si="335"/>
        <v>0</v>
      </c>
      <c r="T710" s="35">
        <f t="shared" si="336"/>
        <v>0</v>
      </c>
      <c r="U710" s="31">
        <f t="shared" si="337"/>
        <v>0</v>
      </c>
      <c r="V710" s="30" t="e">
        <f t="shared" si="338"/>
        <v>#DIV/0!</v>
      </c>
      <c r="W710" s="34" t="e">
        <f t="shared" si="339"/>
        <v>#DIV/0!</v>
      </c>
      <c r="X710" s="33">
        <f t="shared" si="340"/>
        <v>0</v>
      </c>
      <c r="Y710" s="35">
        <f t="shared" si="341"/>
        <v>0</v>
      </c>
      <c r="Z710" s="30">
        <f t="shared" si="342"/>
        <v>66127.084824103411</v>
      </c>
      <c r="AA710" s="35">
        <f>IF(C710&lt;C$13,0,(IF(VLOOKUP(C$7,profiel!$A$3:$F$297,2,FALSE)&gt;4,VLOOKUP($C$7,profiel!$A$3:$F$297,3,FALSE),IF(B$9="flens loodrecht op gevel",(VLOOKUP(C$7,profiel!$A$3:$F$297,6,FALSE)-2*VLOOKUP(C$7,profiel!$A$3:$F$297,4,FALSE))/2,VLOOKUP(C$7,profiel!$A$3:$F$297,4,FALSE))))/1000*Z710*D$36)</f>
        <v>0</v>
      </c>
      <c r="AB710" s="30">
        <f t="shared" si="345"/>
        <v>66127.084824103411</v>
      </c>
      <c r="AC710" s="35">
        <f t="shared" si="343"/>
        <v>13225.416964820681</v>
      </c>
      <c r="AD710" s="32">
        <f t="shared" si="344"/>
        <v>0.65530973649041879</v>
      </c>
      <c r="AE710" s="32">
        <f t="shared" si="318"/>
        <v>622.70285785376984</v>
      </c>
      <c r="AF710" s="204">
        <f t="shared" si="319"/>
        <v>778.76949070870899</v>
      </c>
    </row>
    <row r="711" spans="1:32" ht="12" customHeight="1" x14ac:dyDescent="0.15">
      <c r="A711" s="199">
        <f t="shared" si="320"/>
        <v>622.70285785376984</v>
      </c>
      <c r="B711" s="38">
        <f t="shared" si="321"/>
        <v>3310</v>
      </c>
      <c r="C711" s="200">
        <f t="shared" si="315"/>
        <v>55.166666666666664</v>
      </c>
      <c r="D711" s="36">
        <f t="shared" si="316"/>
        <v>932.78363550994675</v>
      </c>
      <c r="E711" s="36">
        <f t="shared" si="317"/>
        <v>679.99999023312978</v>
      </c>
      <c r="F711" s="37">
        <f t="shared" si="322"/>
        <v>0.16530497777049546</v>
      </c>
      <c r="G711" s="42">
        <f t="shared" si="323"/>
        <v>2814.9105917945049</v>
      </c>
      <c r="H711" s="43">
        <f t="shared" si="324"/>
        <v>2814.9105917945049</v>
      </c>
      <c r="I711" s="42">
        <f t="shared" si="325"/>
        <v>0</v>
      </c>
      <c r="J711" s="44">
        <f t="shared" si="326"/>
        <v>0</v>
      </c>
      <c r="K711" s="216">
        <f t="shared" si="327"/>
        <v>0.15703972888197068</v>
      </c>
      <c r="L711" s="42">
        <f t="shared" si="328"/>
        <v>2822.6560221957438</v>
      </c>
      <c r="M711" s="43">
        <f t="shared" si="329"/>
        <v>2681.5232210859567</v>
      </c>
      <c r="N711" s="42">
        <f t="shared" si="330"/>
        <v>0</v>
      </c>
      <c r="O711" s="44">
        <f t="shared" si="331"/>
        <v>0</v>
      </c>
      <c r="P711" s="37">
        <f t="shared" si="332"/>
        <v>0.16530497777049546</v>
      </c>
      <c r="Q711" s="42">
        <f t="shared" si="333"/>
        <v>2814.9105917945049</v>
      </c>
      <c r="R711" s="43">
        <f t="shared" si="334"/>
        <v>2814.9105917945049</v>
      </c>
      <c r="S711" s="42">
        <f t="shared" si="335"/>
        <v>0</v>
      </c>
      <c r="T711" s="44">
        <f t="shared" si="336"/>
        <v>0</v>
      </c>
      <c r="U711" s="37">
        <f t="shared" si="337"/>
        <v>0</v>
      </c>
      <c r="V711" s="42" t="e">
        <f t="shared" si="338"/>
        <v>#DIV/0!</v>
      </c>
      <c r="W711" s="43" t="e">
        <f t="shared" si="339"/>
        <v>#DIV/0!</v>
      </c>
      <c r="X711" s="42">
        <f t="shared" si="340"/>
        <v>0</v>
      </c>
      <c r="Y711" s="44">
        <f t="shared" si="341"/>
        <v>0</v>
      </c>
      <c r="Z711" s="42">
        <f t="shared" si="342"/>
        <v>66104.55273559998</v>
      </c>
      <c r="AA711" s="44">
        <f>IF(C711&lt;C$13,0,(IF(VLOOKUP(C$7,profiel!$A$3:$F$297,2,FALSE)&gt;4,VLOOKUP($C$7,profiel!$A$3:$F$297,3,FALSE),IF(B$9="flens loodrecht op gevel",(VLOOKUP(C$7,profiel!$A$3:$F$297,6,FALSE)-2*VLOOKUP(C$7,profiel!$A$3:$F$297,4,FALSE))/2,VLOOKUP(C$7,profiel!$A$3:$F$297,4,FALSE))))/1000*Z711*D$36)</f>
        <v>0</v>
      </c>
      <c r="AB711" s="42">
        <f t="shared" si="345"/>
        <v>66104.55273559998</v>
      </c>
      <c r="AC711" s="44">
        <f t="shared" si="343"/>
        <v>13220.910547119995</v>
      </c>
      <c r="AD711" s="41">
        <f t="shared" si="344"/>
        <v>0.65429943495498288</v>
      </c>
      <c r="AE711" s="41">
        <f t="shared" si="318"/>
        <v>623.35715728872481</v>
      </c>
      <c r="AF711" s="201">
        <f t="shared" si="319"/>
        <v>779.41309838892585</v>
      </c>
    </row>
    <row r="712" spans="1:32" ht="12" customHeight="1" x14ac:dyDescent="0.15">
      <c r="A712" s="202">
        <f t="shared" si="320"/>
        <v>623.35715728872481</v>
      </c>
      <c r="B712" s="54">
        <f t="shared" si="321"/>
        <v>3315</v>
      </c>
      <c r="C712" s="133">
        <f t="shared" si="315"/>
        <v>55.25</v>
      </c>
      <c r="D712" s="30">
        <f t="shared" si="316"/>
        <v>933.00928554695895</v>
      </c>
      <c r="E712" s="30">
        <f t="shared" si="317"/>
        <v>679.99999049013763</v>
      </c>
      <c r="F712" s="31">
        <f t="shared" si="322"/>
        <v>0.1651684756338351</v>
      </c>
      <c r="G712" s="30">
        <f t="shared" si="323"/>
        <v>2811.1620580314843</v>
      </c>
      <c r="H712" s="34">
        <f t="shared" si="324"/>
        <v>2811.1620580314843</v>
      </c>
      <c r="I712" s="33">
        <f t="shared" si="325"/>
        <v>0</v>
      </c>
      <c r="J712" s="35">
        <f t="shared" si="326"/>
        <v>0</v>
      </c>
      <c r="K712" s="60">
        <f t="shared" si="327"/>
        <v>0.15691005185214335</v>
      </c>
      <c r="L712" s="30">
        <f t="shared" si="328"/>
        <v>2818.8910339383842</v>
      </c>
      <c r="M712" s="34">
        <f t="shared" si="329"/>
        <v>2677.9464822414648</v>
      </c>
      <c r="N712" s="33">
        <f t="shared" si="330"/>
        <v>0</v>
      </c>
      <c r="O712" s="35">
        <f t="shared" si="331"/>
        <v>0</v>
      </c>
      <c r="P712" s="31">
        <f t="shared" si="332"/>
        <v>0.1651684756338351</v>
      </c>
      <c r="Q712" s="30">
        <f t="shared" si="333"/>
        <v>2811.1620580314843</v>
      </c>
      <c r="R712" s="34">
        <f t="shared" si="334"/>
        <v>2811.1620580314843</v>
      </c>
      <c r="S712" s="33">
        <f t="shared" si="335"/>
        <v>0</v>
      </c>
      <c r="T712" s="35">
        <f t="shared" si="336"/>
        <v>0</v>
      </c>
      <c r="U712" s="31">
        <f t="shared" si="337"/>
        <v>0</v>
      </c>
      <c r="V712" s="30" t="e">
        <f t="shared" si="338"/>
        <v>#DIV/0!</v>
      </c>
      <c r="W712" s="34" t="e">
        <f t="shared" si="339"/>
        <v>#DIV/0!</v>
      </c>
      <c r="X712" s="33">
        <f t="shared" si="340"/>
        <v>0</v>
      </c>
      <c r="Y712" s="35">
        <f t="shared" si="341"/>
        <v>0</v>
      </c>
      <c r="Z712" s="30">
        <f t="shared" si="342"/>
        <v>66081.929405725561</v>
      </c>
      <c r="AA712" s="35">
        <f>IF(C712&lt;C$13,0,(IF(VLOOKUP(C$7,profiel!$A$3:$F$297,2,FALSE)&gt;4,VLOOKUP($C$7,profiel!$A$3:$F$297,3,FALSE),IF(B$9="flens loodrecht op gevel",(VLOOKUP(C$7,profiel!$A$3:$F$297,6,FALSE)-2*VLOOKUP(C$7,profiel!$A$3:$F$297,4,FALSE))/2,VLOOKUP(C$7,profiel!$A$3:$F$297,4,FALSE))))/1000*Z712*D$36)</f>
        <v>0</v>
      </c>
      <c r="AB712" s="30">
        <f t="shared" si="345"/>
        <v>66081.929405725561</v>
      </c>
      <c r="AC712" s="35">
        <f t="shared" si="343"/>
        <v>13216.385881145114</v>
      </c>
      <c r="AD712" s="32">
        <f t="shared" si="344"/>
        <v>0.65328554254550786</v>
      </c>
      <c r="AE712" s="32">
        <f t="shared" si="318"/>
        <v>624.01044283127032</v>
      </c>
      <c r="AF712" s="204">
        <f t="shared" si="319"/>
        <v>780.06308018860159</v>
      </c>
    </row>
    <row r="713" spans="1:32" ht="12" customHeight="1" x14ac:dyDescent="0.15">
      <c r="A713" s="199">
        <f t="shared" si="320"/>
        <v>624.01044283127032</v>
      </c>
      <c r="B713" s="38">
        <f t="shared" si="321"/>
        <v>3320</v>
      </c>
      <c r="C713" s="200">
        <f t="shared" si="315"/>
        <v>55.333333333333336</v>
      </c>
      <c r="D713" s="36">
        <f t="shared" si="316"/>
        <v>933.23459626047929</v>
      </c>
      <c r="E713" s="36">
        <f t="shared" si="317"/>
        <v>679.99999074038249</v>
      </c>
      <c r="F713" s="37">
        <f t="shared" si="322"/>
        <v>0.16503085022152073</v>
      </c>
      <c r="G713" s="42">
        <f t="shared" si="323"/>
        <v>2807.4200618683149</v>
      </c>
      <c r="H713" s="43">
        <f t="shared" si="324"/>
        <v>2807.4200618683149</v>
      </c>
      <c r="I713" s="42">
        <f t="shared" si="325"/>
        <v>0</v>
      </c>
      <c r="J713" s="44">
        <f t="shared" si="326"/>
        <v>0</v>
      </c>
      <c r="K713" s="216">
        <f t="shared" si="327"/>
        <v>0.15677930771044468</v>
      </c>
      <c r="L713" s="42">
        <f t="shared" si="328"/>
        <v>2815.1325679570973</v>
      </c>
      <c r="M713" s="43">
        <f t="shared" si="329"/>
        <v>2674.3759395592424</v>
      </c>
      <c r="N713" s="42">
        <f t="shared" si="330"/>
        <v>0</v>
      </c>
      <c r="O713" s="44">
        <f t="shared" si="331"/>
        <v>0</v>
      </c>
      <c r="P713" s="37">
        <f t="shared" si="332"/>
        <v>0.16503085022152073</v>
      </c>
      <c r="Q713" s="42">
        <f t="shared" si="333"/>
        <v>2807.4200618683149</v>
      </c>
      <c r="R713" s="43">
        <f t="shared" si="334"/>
        <v>2807.4200618683149</v>
      </c>
      <c r="S713" s="42">
        <f t="shared" si="335"/>
        <v>0</v>
      </c>
      <c r="T713" s="44">
        <f t="shared" si="336"/>
        <v>0</v>
      </c>
      <c r="U713" s="37">
        <f t="shared" si="337"/>
        <v>0</v>
      </c>
      <c r="V713" s="42" t="e">
        <f t="shared" si="338"/>
        <v>#DIV/0!</v>
      </c>
      <c r="W713" s="43" t="e">
        <f t="shared" si="339"/>
        <v>#DIV/0!</v>
      </c>
      <c r="X713" s="42">
        <f t="shared" si="340"/>
        <v>0</v>
      </c>
      <c r="Y713" s="44">
        <f t="shared" si="341"/>
        <v>0</v>
      </c>
      <c r="Z713" s="42">
        <f t="shared" si="342"/>
        <v>66059.21601938922</v>
      </c>
      <c r="AA713" s="44">
        <f>IF(C713&lt;C$13,0,(IF(VLOOKUP(C$7,profiel!$A$3:$F$297,2,FALSE)&gt;4,VLOOKUP($C$7,profiel!$A$3:$F$297,3,FALSE),IF(B$9="flens loodrecht op gevel",(VLOOKUP(C$7,profiel!$A$3:$F$297,6,FALSE)-2*VLOOKUP(C$7,profiel!$A$3:$F$297,4,FALSE))/2,VLOOKUP(C$7,profiel!$A$3:$F$297,4,FALSE))))/1000*Z713*D$36)</f>
        <v>0</v>
      </c>
      <c r="AB713" s="42">
        <f t="shared" si="345"/>
        <v>66059.21601938922</v>
      </c>
      <c r="AC713" s="44">
        <f t="shared" si="343"/>
        <v>13211.843203877843</v>
      </c>
      <c r="AD713" s="41">
        <f t="shared" si="344"/>
        <v>0.65226803153032831</v>
      </c>
      <c r="AE713" s="41">
        <f t="shared" si="318"/>
        <v>624.66271086280062</v>
      </c>
      <c r="AF713" s="201">
        <f t="shared" si="319"/>
        <v>780.71952522404649</v>
      </c>
    </row>
    <row r="714" spans="1:32" ht="12" customHeight="1" x14ac:dyDescent="0.15">
      <c r="A714" s="202">
        <f t="shared" si="320"/>
        <v>624.66271086280062</v>
      </c>
      <c r="B714" s="54">
        <f t="shared" si="321"/>
        <v>3325</v>
      </c>
      <c r="C714" s="133">
        <f t="shared" si="315"/>
        <v>55.416666666666664</v>
      </c>
      <c r="D714" s="30">
        <f t="shared" si="316"/>
        <v>933.4595686694978</v>
      </c>
      <c r="E714" s="30">
        <f t="shared" si="317"/>
        <v>679.99999098404237</v>
      </c>
      <c r="F714" s="31">
        <f t="shared" si="322"/>
        <v>0.16489208888813142</v>
      </c>
      <c r="G714" s="30">
        <f t="shared" si="323"/>
        <v>2803.6846582896005</v>
      </c>
      <c r="H714" s="34">
        <f t="shared" si="324"/>
        <v>2803.6846582896005</v>
      </c>
      <c r="I714" s="33">
        <f t="shared" si="325"/>
        <v>0</v>
      </c>
      <c r="J714" s="35">
        <f t="shared" si="326"/>
        <v>0</v>
      </c>
      <c r="K714" s="60">
        <f t="shared" si="327"/>
        <v>0.15664748444372484</v>
      </c>
      <c r="L714" s="30">
        <f t="shared" si="328"/>
        <v>2811.3806789569976</v>
      </c>
      <c r="M714" s="34">
        <f t="shared" si="329"/>
        <v>2670.8116450091479</v>
      </c>
      <c r="N714" s="33">
        <f t="shared" si="330"/>
        <v>0</v>
      </c>
      <c r="O714" s="35">
        <f t="shared" si="331"/>
        <v>0</v>
      </c>
      <c r="P714" s="31">
        <f t="shared" si="332"/>
        <v>0.16489208888813142</v>
      </c>
      <c r="Q714" s="30">
        <f t="shared" si="333"/>
        <v>2803.6846582896005</v>
      </c>
      <c r="R714" s="34">
        <f t="shared" si="334"/>
        <v>2803.6846582896005</v>
      </c>
      <c r="S714" s="33">
        <f t="shared" si="335"/>
        <v>0</v>
      </c>
      <c r="T714" s="35">
        <f t="shared" si="336"/>
        <v>0</v>
      </c>
      <c r="U714" s="31">
        <f t="shared" si="337"/>
        <v>0</v>
      </c>
      <c r="V714" s="30" t="e">
        <f t="shared" si="338"/>
        <v>#DIV/0!</v>
      </c>
      <c r="W714" s="34" t="e">
        <f t="shared" si="339"/>
        <v>#DIV/0!</v>
      </c>
      <c r="X714" s="33">
        <f t="shared" si="340"/>
        <v>0</v>
      </c>
      <c r="Y714" s="35">
        <f t="shared" si="341"/>
        <v>0</v>
      </c>
      <c r="Z714" s="30">
        <f t="shared" si="342"/>
        <v>66036.413769198916</v>
      </c>
      <c r="AA714" s="35">
        <f>IF(C714&lt;C$13,0,(IF(VLOOKUP(C$7,profiel!$A$3:$F$297,2,FALSE)&gt;4,VLOOKUP($C$7,profiel!$A$3:$F$297,3,FALSE),IF(B$9="flens loodrecht op gevel",(VLOOKUP(C$7,profiel!$A$3:$F$297,6,FALSE)-2*VLOOKUP(C$7,profiel!$A$3:$F$297,4,FALSE))/2,VLOOKUP(C$7,profiel!$A$3:$F$297,4,FALSE))))/1000*Z714*D$36)</f>
        <v>0</v>
      </c>
      <c r="AB714" s="30">
        <f t="shared" si="345"/>
        <v>66036.413769198916</v>
      </c>
      <c r="AC714" s="35">
        <f t="shared" si="343"/>
        <v>13207.282753839783</v>
      </c>
      <c r="AD714" s="32">
        <f t="shared" si="344"/>
        <v>0.65124687367042244</v>
      </c>
      <c r="AE714" s="32">
        <f t="shared" si="318"/>
        <v>625.31395773647102</v>
      </c>
      <c r="AF714" s="204">
        <f t="shared" si="319"/>
        <v>781.38252421354332</v>
      </c>
    </row>
    <row r="715" spans="1:32" ht="12" customHeight="1" x14ac:dyDescent="0.15">
      <c r="A715" s="199">
        <f t="shared" si="320"/>
        <v>625.31395773647102</v>
      </c>
      <c r="B715" s="38">
        <f t="shared" si="321"/>
        <v>3330</v>
      </c>
      <c r="C715" s="200">
        <f t="shared" si="315"/>
        <v>55.5</v>
      </c>
      <c r="D715" s="36">
        <f t="shared" si="316"/>
        <v>933.68420378842143</v>
      </c>
      <c r="E715" s="36">
        <f t="shared" si="317"/>
        <v>679.99999122129054</v>
      </c>
      <c r="F715" s="37">
        <f t="shared" si="322"/>
        <v>0.16475217881218124</v>
      </c>
      <c r="G715" s="42">
        <f t="shared" si="323"/>
        <v>2799.9559026140109</v>
      </c>
      <c r="H715" s="43">
        <f t="shared" si="324"/>
        <v>2799.9559026140109</v>
      </c>
      <c r="I715" s="42">
        <f t="shared" si="325"/>
        <v>0</v>
      </c>
      <c r="J715" s="44">
        <f t="shared" si="326"/>
        <v>0</v>
      </c>
      <c r="K715" s="216">
        <f t="shared" si="327"/>
        <v>0.15651456987157217</v>
      </c>
      <c r="L715" s="42">
        <f t="shared" si="328"/>
        <v>2807.6354219719797</v>
      </c>
      <c r="M715" s="43">
        <f t="shared" si="329"/>
        <v>2667.2536508733806</v>
      </c>
      <c r="N715" s="42">
        <f t="shared" si="330"/>
        <v>0</v>
      </c>
      <c r="O715" s="44">
        <f t="shared" si="331"/>
        <v>0</v>
      </c>
      <c r="P715" s="37">
        <f t="shared" si="332"/>
        <v>0.16475217881218124</v>
      </c>
      <c r="Q715" s="42">
        <f t="shared" si="333"/>
        <v>2799.9559026140109</v>
      </c>
      <c r="R715" s="43">
        <f t="shared" si="334"/>
        <v>2799.9559026140109</v>
      </c>
      <c r="S715" s="42">
        <f t="shared" si="335"/>
        <v>0</v>
      </c>
      <c r="T715" s="44">
        <f t="shared" si="336"/>
        <v>0</v>
      </c>
      <c r="U715" s="37">
        <f t="shared" si="337"/>
        <v>0</v>
      </c>
      <c r="V715" s="42" t="e">
        <f t="shared" si="338"/>
        <v>#DIV/0!</v>
      </c>
      <c r="W715" s="43" t="e">
        <f t="shared" si="339"/>
        <v>#DIV/0!</v>
      </c>
      <c r="X715" s="42">
        <f t="shared" si="340"/>
        <v>0</v>
      </c>
      <c r="Y715" s="44">
        <f t="shared" si="341"/>
        <v>0</v>
      </c>
      <c r="Z715" s="42">
        <f t="shared" si="342"/>
        <v>66013.523855564272</v>
      </c>
      <c r="AA715" s="44">
        <f>IF(C715&lt;C$13,0,(IF(VLOOKUP(C$7,profiel!$A$3:$F$297,2,FALSE)&gt;4,VLOOKUP($C$7,profiel!$A$3:$F$297,3,FALSE),IF(B$9="flens loodrecht op gevel",(VLOOKUP(C$7,profiel!$A$3:$F$297,6,FALSE)-2*VLOOKUP(C$7,profiel!$A$3:$F$297,4,FALSE))/2,VLOOKUP(C$7,profiel!$A$3:$F$297,4,FALSE))))/1000*Z715*D$36)</f>
        <v>0</v>
      </c>
      <c r="AB715" s="42">
        <f t="shared" si="345"/>
        <v>66013.523855564272</v>
      </c>
      <c r="AC715" s="44">
        <f t="shared" si="343"/>
        <v>13202.704771112856</v>
      </c>
      <c r="AD715" s="41">
        <f t="shared" si="344"/>
        <v>0.65022204021108998</v>
      </c>
      <c r="AE715" s="41">
        <f t="shared" si="318"/>
        <v>625.96417977668216</v>
      </c>
      <c r="AF715" s="201">
        <f t="shared" si="319"/>
        <v>782.052169512246</v>
      </c>
    </row>
    <row r="716" spans="1:32" ht="12" customHeight="1" x14ac:dyDescent="0.15">
      <c r="A716" s="202">
        <f t="shared" si="320"/>
        <v>625.96417977668216</v>
      </c>
      <c r="B716" s="54">
        <f t="shared" si="321"/>
        <v>3335</v>
      </c>
      <c r="C716" s="133">
        <f t="shared" si="315"/>
        <v>55.583333333333336</v>
      </c>
      <c r="D716" s="30">
        <f t="shared" si="316"/>
        <v>933.90850262710103</v>
      </c>
      <c r="E716" s="30">
        <f t="shared" si="317"/>
        <v>679.99999145229572</v>
      </c>
      <c r="F716" s="31">
        <f t="shared" si="322"/>
        <v>0.16461110699332623</v>
      </c>
      <c r="G716" s="30">
        <f t="shared" si="323"/>
        <v>2796.2338505020448</v>
      </c>
      <c r="H716" s="34">
        <f t="shared" si="324"/>
        <v>2796.2338505020448</v>
      </c>
      <c r="I716" s="33">
        <f t="shared" si="325"/>
        <v>0</v>
      </c>
      <c r="J716" s="35">
        <f t="shared" si="326"/>
        <v>0</v>
      </c>
      <c r="K716" s="60">
        <f t="shared" si="327"/>
        <v>0.15638055164365994</v>
      </c>
      <c r="L716" s="30">
        <f t="shared" si="328"/>
        <v>2803.8968523723988</v>
      </c>
      <c r="M716" s="34">
        <f t="shared" si="329"/>
        <v>2663.7020097537788</v>
      </c>
      <c r="N716" s="33">
        <f t="shared" si="330"/>
        <v>0</v>
      </c>
      <c r="O716" s="35">
        <f t="shared" si="331"/>
        <v>0</v>
      </c>
      <c r="P716" s="31">
        <f t="shared" si="332"/>
        <v>0.16461110699332623</v>
      </c>
      <c r="Q716" s="30">
        <f t="shared" si="333"/>
        <v>2796.2338505020448</v>
      </c>
      <c r="R716" s="34">
        <f t="shared" si="334"/>
        <v>2796.2338505020448</v>
      </c>
      <c r="S716" s="33">
        <f t="shared" si="335"/>
        <v>0</v>
      </c>
      <c r="T716" s="35">
        <f t="shared" si="336"/>
        <v>0</v>
      </c>
      <c r="U716" s="31">
        <f t="shared" si="337"/>
        <v>0</v>
      </c>
      <c r="V716" s="30" t="e">
        <f t="shared" si="338"/>
        <v>#DIV/0!</v>
      </c>
      <c r="W716" s="34" t="e">
        <f t="shared" si="339"/>
        <v>#DIV/0!</v>
      </c>
      <c r="X716" s="33">
        <f t="shared" si="340"/>
        <v>0</v>
      </c>
      <c r="Y716" s="35">
        <f t="shared" si="341"/>
        <v>0</v>
      </c>
      <c r="Z716" s="30">
        <f t="shared" si="342"/>
        <v>65990.54748680038</v>
      </c>
      <c r="AA716" s="35">
        <f>IF(C716&lt;C$13,0,(IF(VLOOKUP(C$7,profiel!$A$3:$F$297,2,FALSE)&gt;4,VLOOKUP($C$7,profiel!$A$3:$F$297,3,FALSE),IF(B$9="flens loodrecht op gevel",(VLOOKUP(C$7,profiel!$A$3:$F$297,6,FALSE)-2*VLOOKUP(C$7,profiel!$A$3:$F$297,4,FALSE))/2,VLOOKUP(C$7,profiel!$A$3:$F$297,4,FALSE))))/1000*Z716*D$36)</f>
        <v>0</v>
      </c>
      <c r="AB716" s="30">
        <f t="shared" si="345"/>
        <v>65990.54748680038</v>
      </c>
      <c r="AC716" s="35">
        <f t="shared" si="343"/>
        <v>13198.109497360074</v>
      </c>
      <c r="AD716" s="32">
        <f t="shared" si="344"/>
        <v>0.64919350187356573</v>
      </c>
      <c r="AE716" s="32">
        <f t="shared" si="318"/>
        <v>626.61337327855574</v>
      </c>
      <c r="AF716" s="204">
        <f t="shared" si="319"/>
        <v>782.72855514796595</v>
      </c>
    </row>
    <row r="717" spans="1:32" ht="12" customHeight="1" x14ac:dyDescent="0.15">
      <c r="A717" s="199">
        <f t="shared" si="320"/>
        <v>626.61337327855574</v>
      </c>
      <c r="B717" s="38">
        <f t="shared" si="321"/>
        <v>3340</v>
      </c>
      <c r="C717" s="200">
        <f t="shared" si="315"/>
        <v>55.666666666666664</v>
      </c>
      <c r="D717" s="36">
        <f t="shared" si="316"/>
        <v>934.13246619085953</v>
      </c>
      <c r="E717" s="36">
        <f t="shared" si="317"/>
        <v>679.99999167722217</v>
      </c>
      <c r="F717" s="37">
        <f t="shared" si="322"/>
        <v>0.16446886024952473</v>
      </c>
      <c r="G717" s="42">
        <f t="shared" si="323"/>
        <v>2792.5185579626695</v>
      </c>
      <c r="H717" s="43">
        <f t="shared" si="324"/>
        <v>2792.5185579626695</v>
      </c>
      <c r="I717" s="42">
        <f t="shared" si="325"/>
        <v>0</v>
      </c>
      <c r="J717" s="44">
        <f t="shared" si="326"/>
        <v>0</v>
      </c>
      <c r="K717" s="216">
        <f t="shared" si="327"/>
        <v>0.15624541723704849</v>
      </c>
      <c r="L717" s="42">
        <f t="shared" si="328"/>
        <v>2800.1650258716363</v>
      </c>
      <c r="M717" s="43">
        <f t="shared" si="329"/>
        <v>2660.1567745780544</v>
      </c>
      <c r="N717" s="42">
        <f t="shared" si="330"/>
        <v>0</v>
      </c>
      <c r="O717" s="44">
        <f t="shared" si="331"/>
        <v>0</v>
      </c>
      <c r="P717" s="37">
        <f t="shared" si="332"/>
        <v>0.16446886024952473</v>
      </c>
      <c r="Q717" s="42">
        <f t="shared" si="333"/>
        <v>2792.5185579626695</v>
      </c>
      <c r="R717" s="43">
        <f t="shared" si="334"/>
        <v>2792.5185579626695</v>
      </c>
      <c r="S717" s="42">
        <f t="shared" si="335"/>
        <v>0</v>
      </c>
      <c r="T717" s="44">
        <f t="shared" si="336"/>
        <v>0</v>
      </c>
      <c r="U717" s="37">
        <f t="shared" si="337"/>
        <v>0</v>
      </c>
      <c r="V717" s="42" t="e">
        <f t="shared" si="338"/>
        <v>#DIV/0!</v>
      </c>
      <c r="W717" s="43" t="e">
        <f t="shared" si="339"/>
        <v>#DIV/0!</v>
      </c>
      <c r="X717" s="42">
        <f t="shared" si="340"/>
        <v>0</v>
      </c>
      <c r="Y717" s="44">
        <f t="shared" si="341"/>
        <v>0</v>
      </c>
      <c r="Z717" s="42">
        <f t="shared" si="342"/>
        <v>65967.485879233966</v>
      </c>
      <c r="AA717" s="44">
        <f>IF(C717&lt;C$13,0,(IF(VLOOKUP(C$7,profiel!$A$3:$F$297,2,FALSE)&gt;4,VLOOKUP($C$7,profiel!$A$3:$F$297,3,FALSE),IF(B$9="flens loodrecht op gevel",(VLOOKUP(C$7,profiel!$A$3:$F$297,6,FALSE)-2*VLOOKUP(C$7,profiel!$A$3:$F$297,4,FALSE))/2,VLOOKUP(C$7,profiel!$A$3:$F$297,4,FALSE))))/1000*Z717*D$36)</f>
        <v>0</v>
      </c>
      <c r="AB717" s="42">
        <f t="shared" si="345"/>
        <v>65967.485879233966</v>
      </c>
      <c r="AC717" s="44">
        <f t="shared" si="343"/>
        <v>13193.497175846795</v>
      </c>
      <c r="AD717" s="41">
        <f t="shared" si="344"/>
        <v>0.64816122884637561</v>
      </c>
      <c r="AE717" s="41">
        <f t="shared" si="318"/>
        <v>627.26153450740208</v>
      </c>
      <c r="AF717" s="201">
        <f t="shared" si="319"/>
        <v>783.41177685787136</v>
      </c>
    </row>
    <row r="718" spans="1:32" ht="12" customHeight="1" x14ac:dyDescent="0.15">
      <c r="A718" s="202">
        <f t="shared" si="320"/>
        <v>627.26153450740208</v>
      </c>
      <c r="B718" s="54">
        <f t="shared" si="321"/>
        <v>3345</v>
      </c>
      <c r="C718" s="133">
        <f t="shared" si="315"/>
        <v>55.75</v>
      </c>
      <c r="D718" s="30">
        <f t="shared" si="316"/>
        <v>934.35609548051809</v>
      </c>
      <c r="E718" s="30">
        <f t="shared" si="317"/>
        <v>679.99999189622986</v>
      </c>
      <c r="F718" s="31">
        <f t="shared" si="322"/>
        <v>0.16432542521415092</v>
      </c>
      <c r="G718" s="30">
        <f t="shared" si="323"/>
        <v>2788.8100813618748</v>
      </c>
      <c r="H718" s="34">
        <f t="shared" si="324"/>
        <v>2788.8100813618753</v>
      </c>
      <c r="I718" s="33">
        <f t="shared" si="325"/>
        <v>0</v>
      </c>
      <c r="J718" s="35">
        <f t="shared" si="326"/>
        <v>0</v>
      </c>
      <c r="K718" s="60">
        <f t="shared" si="327"/>
        <v>0.15610915395344338</v>
      </c>
      <c r="L718" s="30">
        <f t="shared" si="328"/>
        <v>2796.4399985345458</v>
      </c>
      <c r="M718" s="34">
        <f t="shared" si="329"/>
        <v>2656.6179986078187</v>
      </c>
      <c r="N718" s="33">
        <f t="shared" si="330"/>
        <v>0</v>
      </c>
      <c r="O718" s="35">
        <f t="shared" si="331"/>
        <v>0</v>
      </c>
      <c r="P718" s="31">
        <f t="shared" si="332"/>
        <v>0.16432542521415092</v>
      </c>
      <c r="Q718" s="30">
        <f t="shared" si="333"/>
        <v>2788.8100813618748</v>
      </c>
      <c r="R718" s="34">
        <f t="shared" si="334"/>
        <v>2788.8100813618753</v>
      </c>
      <c r="S718" s="33">
        <f t="shared" si="335"/>
        <v>0</v>
      </c>
      <c r="T718" s="35">
        <f t="shared" si="336"/>
        <v>0</v>
      </c>
      <c r="U718" s="31">
        <f t="shared" si="337"/>
        <v>0</v>
      </c>
      <c r="V718" s="30" t="e">
        <f t="shared" si="338"/>
        <v>#DIV/0!</v>
      </c>
      <c r="W718" s="34" t="e">
        <f t="shared" si="339"/>
        <v>#DIV/0!</v>
      </c>
      <c r="X718" s="33">
        <f t="shared" si="340"/>
        <v>0</v>
      </c>
      <c r="Y718" s="35">
        <f t="shared" si="341"/>
        <v>0</v>
      </c>
      <c r="Z718" s="30">
        <f t="shared" si="342"/>
        <v>65944.34025731057</v>
      </c>
      <c r="AA718" s="35">
        <f>IF(C718&lt;C$13,0,(IF(VLOOKUP(C$7,profiel!$A$3:$F$297,2,FALSE)&gt;4,VLOOKUP($C$7,profiel!$A$3:$F$297,3,FALSE),IF(B$9="flens loodrecht op gevel",(VLOOKUP(C$7,profiel!$A$3:$F$297,6,FALSE)-2*VLOOKUP(C$7,profiel!$A$3:$F$297,4,FALSE))/2,VLOOKUP(C$7,profiel!$A$3:$F$297,4,FALSE))))/1000*Z718*D$36)</f>
        <v>0</v>
      </c>
      <c r="AB718" s="30">
        <f t="shared" si="345"/>
        <v>65944.34025731057</v>
      </c>
      <c r="AC718" s="35">
        <f t="shared" si="343"/>
        <v>13188.868051462114</v>
      </c>
      <c r="AD718" s="32">
        <f t="shared" si="344"/>
        <v>0.6471251907766985</v>
      </c>
      <c r="AE718" s="32">
        <f t="shared" si="318"/>
        <v>627.90865969817878</v>
      </c>
      <c r="AF718" s="204">
        <f t="shared" si="319"/>
        <v>784.1019321261266</v>
      </c>
    </row>
    <row r="719" spans="1:32" ht="12" customHeight="1" x14ac:dyDescent="0.15">
      <c r="A719" s="199">
        <f t="shared" si="320"/>
        <v>627.90865969817878</v>
      </c>
      <c r="B719" s="38">
        <f t="shared" si="321"/>
        <v>3350</v>
      </c>
      <c r="C719" s="200">
        <f t="shared" si="315"/>
        <v>55.833333333333336</v>
      </c>
      <c r="D719" s="36">
        <f t="shared" si="316"/>
        <v>934.57939149242327</v>
      </c>
      <c r="E719" s="36">
        <f t="shared" si="317"/>
        <v>679.99999210947442</v>
      </c>
      <c r="F719" s="37">
        <f t="shared" si="322"/>
        <v>0.16418078833306032</v>
      </c>
      <c r="G719" s="42">
        <f t="shared" si="323"/>
        <v>2785.1084774296532</v>
      </c>
      <c r="H719" s="43">
        <f t="shared" si="324"/>
        <v>2785.1084774296532</v>
      </c>
      <c r="I719" s="42">
        <f t="shared" si="325"/>
        <v>0</v>
      </c>
      <c r="J719" s="44">
        <f t="shared" si="326"/>
        <v>0</v>
      </c>
      <c r="K719" s="216">
        <f t="shared" si="327"/>
        <v>0.1559717489164073</v>
      </c>
      <c r="L719" s="42">
        <f t="shared" si="328"/>
        <v>2792.7218267843555</v>
      </c>
      <c r="M719" s="43">
        <f t="shared" si="329"/>
        <v>2653.0857354451377</v>
      </c>
      <c r="N719" s="42">
        <f t="shared" si="330"/>
        <v>0</v>
      </c>
      <c r="O719" s="44">
        <f t="shared" si="331"/>
        <v>0</v>
      </c>
      <c r="P719" s="37">
        <f t="shared" si="332"/>
        <v>0.16418078833306032</v>
      </c>
      <c r="Q719" s="42">
        <f t="shared" si="333"/>
        <v>2785.1084774296532</v>
      </c>
      <c r="R719" s="43">
        <f t="shared" si="334"/>
        <v>2785.1084774296532</v>
      </c>
      <c r="S719" s="42">
        <f t="shared" si="335"/>
        <v>0</v>
      </c>
      <c r="T719" s="44">
        <f t="shared" si="336"/>
        <v>0</v>
      </c>
      <c r="U719" s="37">
        <f t="shared" si="337"/>
        <v>0</v>
      </c>
      <c r="V719" s="42" t="e">
        <f t="shared" si="338"/>
        <v>#DIV/0!</v>
      </c>
      <c r="W719" s="43" t="e">
        <f t="shared" si="339"/>
        <v>#DIV/0!</v>
      </c>
      <c r="X719" s="42">
        <f t="shared" si="340"/>
        <v>0</v>
      </c>
      <c r="Y719" s="44">
        <f t="shared" si="341"/>
        <v>0</v>
      </c>
      <c r="Z719" s="42">
        <f t="shared" si="342"/>
        <v>65921.111853704584</v>
      </c>
      <c r="AA719" s="44">
        <f>IF(C719&lt;C$13,0,(IF(VLOOKUP(C$7,profiel!$A$3:$F$297,2,FALSE)&gt;4,VLOOKUP($C$7,profiel!$A$3:$F$297,3,FALSE),IF(B$9="flens loodrecht op gevel",(VLOOKUP(C$7,profiel!$A$3:$F$297,6,FALSE)-2*VLOOKUP(C$7,profiel!$A$3:$F$297,4,FALSE))/2,VLOOKUP(C$7,profiel!$A$3:$F$297,4,FALSE))))/1000*Z719*D$36)</f>
        <v>0</v>
      </c>
      <c r="AB719" s="42">
        <f t="shared" si="345"/>
        <v>65921.111853704584</v>
      </c>
      <c r="AC719" s="44">
        <f t="shared" si="343"/>
        <v>13184.222370740916</v>
      </c>
      <c r="AD719" s="41">
        <f t="shared" si="344"/>
        <v>0.64608535676142875</v>
      </c>
      <c r="AE719" s="41">
        <f t="shared" si="318"/>
        <v>628.55474505494021</v>
      </c>
      <c r="AF719" s="201">
        <f t="shared" si="319"/>
        <v>784.79912022249709</v>
      </c>
    </row>
    <row r="720" spans="1:32" ht="12" customHeight="1" x14ac:dyDescent="0.15">
      <c r="A720" s="202">
        <f t="shared" si="320"/>
        <v>628.55474505494021</v>
      </c>
      <c r="B720" s="54">
        <f t="shared" si="321"/>
        <v>3355</v>
      </c>
      <c r="C720" s="133">
        <f t="shared" si="315"/>
        <v>55.916666666666664</v>
      </c>
      <c r="D720" s="30">
        <f t="shared" si="316"/>
        <v>934.80235521847362</v>
      </c>
      <c r="E720" s="30">
        <f t="shared" si="317"/>
        <v>679.99999231710774</v>
      </c>
      <c r="F720" s="31">
        <f t="shared" si="322"/>
        <v>0.16403493586160739</v>
      </c>
      <c r="G720" s="30">
        <f t="shared" si="323"/>
        <v>2781.4138032679994</v>
      </c>
      <c r="H720" s="34">
        <f t="shared" si="324"/>
        <v>2781.4138032679994</v>
      </c>
      <c r="I720" s="33">
        <f t="shared" si="325"/>
        <v>0</v>
      </c>
      <c r="J720" s="35">
        <f t="shared" si="326"/>
        <v>0</v>
      </c>
      <c r="K720" s="60">
        <f t="shared" si="327"/>
        <v>0.155833189068527</v>
      </c>
      <c r="L720" s="30">
        <f t="shared" si="328"/>
        <v>2789.010567410578</v>
      </c>
      <c r="M720" s="34">
        <f t="shared" si="329"/>
        <v>2649.5600390400487</v>
      </c>
      <c r="N720" s="33">
        <f t="shared" si="330"/>
        <v>0</v>
      </c>
      <c r="O720" s="35">
        <f t="shared" si="331"/>
        <v>0</v>
      </c>
      <c r="P720" s="31">
        <f t="shared" si="332"/>
        <v>0.16403493586160739</v>
      </c>
      <c r="Q720" s="30">
        <f t="shared" si="333"/>
        <v>2781.4138032679994</v>
      </c>
      <c r="R720" s="34">
        <f t="shared" si="334"/>
        <v>2781.4138032679994</v>
      </c>
      <c r="S720" s="33">
        <f t="shared" si="335"/>
        <v>0</v>
      </c>
      <c r="T720" s="35">
        <f t="shared" si="336"/>
        <v>0</v>
      </c>
      <c r="U720" s="31">
        <f t="shared" si="337"/>
        <v>0</v>
      </c>
      <c r="V720" s="30" t="e">
        <f t="shared" si="338"/>
        <v>#DIV/0!</v>
      </c>
      <c r="W720" s="34" t="e">
        <f t="shared" si="339"/>
        <v>#DIV/0!</v>
      </c>
      <c r="X720" s="33">
        <f t="shared" si="340"/>
        <v>0</v>
      </c>
      <c r="Y720" s="35">
        <f t="shared" si="341"/>
        <v>0</v>
      </c>
      <c r="Z720" s="30">
        <f t="shared" si="342"/>
        <v>65897.801909429807</v>
      </c>
      <c r="AA720" s="35">
        <f>IF(C720&lt;C$13,0,(IF(VLOOKUP(C$7,profiel!$A$3:$F$297,2,FALSE)&gt;4,VLOOKUP($C$7,profiel!$A$3:$F$297,3,FALSE),IF(B$9="flens loodrecht op gevel",(VLOOKUP(C$7,profiel!$A$3:$F$297,6,FALSE)-2*VLOOKUP(C$7,profiel!$A$3:$F$297,4,FALSE))/2,VLOOKUP(C$7,profiel!$A$3:$F$297,4,FALSE))))/1000*Z720*D$36)</f>
        <v>0</v>
      </c>
      <c r="AB720" s="30">
        <f t="shared" si="345"/>
        <v>65897.801909429807</v>
      </c>
      <c r="AC720" s="35">
        <f t="shared" si="343"/>
        <v>13179.560381885964</v>
      </c>
      <c r="AD720" s="32">
        <f t="shared" si="344"/>
        <v>0.64504169533815614</v>
      </c>
      <c r="AE720" s="32">
        <f t="shared" si="318"/>
        <v>629.19978675027835</v>
      </c>
      <c r="AF720" s="204">
        <f t="shared" si="319"/>
        <v>785.50344224195044</v>
      </c>
    </row>
    <row r="721" spans="1:32" ht="12" customHeight="1" x14ac:dyDescent="0.15">
      <c r="A721" s="199">
        <f t="shared" si="320"/>
        <v>629.19978675027835</v>
      </c>
      <c r="B721" s="38">
        <f t="shared" si="321"/>
        <v>3360</v>
      </c>
      <c r="C721" s="200">
        <f t="shared" ref="C721:C762" si="346">B721/60</f>
        <v>56</v>
      </c>
      <c r="D721" s="36">
        <f t="shared" ref="D721:D762" si="347">20+345*LOG10(8*C721+1)</f>
        <v>935.02498764614654</v>
      </c>
      <c r="E721" s="36">
        <f t="shared" ref="E721:E762" si="348">20+660*(1-0.687*EXP(-0.32*C721)-0.313*EXP(-3.8*C721))</f>
        <v>679.99999251927727</v>
      </c>
      <c r="F721" s="37">
        <f t="shared" si="322"/>
        <v>0.16388785386161359</v>
      </c>
      <c r="G721" s="42">
        <f t="shared" si="323"/>
        <v>2777.7261163585804</v>
      </c>
      <c r="H721" s="43">
        <f t="shared" si="324"/>
        <v>2777.7261163585804</v>
      </c>
      <c r="I721" s="42">
        <f t="shared" si="325"/>
        <v>0</v>
      </c>
      <c r="J721" s="44">
        <f t="shared" si="326"/>
        <v>0</v>
      </c>
      <c r="K721" s="216">
        <f t="shared" si="327"/>
        <v>0.15569346116853292</v>
      </c>
      <c r="L721" s="42">
        <f t="shared" si="328"/>
        <v>2785.3062775765757</v>
      </c>
      <c r="M721" s="43">
        <f t="shared" si="329"/>
        <v>2646.040963697747</v>
      </c>
      <c r="N721" s="42">
        <f t="shared" si="330"/>
        <v>0</v>
      </c>
      <c r="O721" s="44">
        <f t="shared" si="331"/>
        <v>0</v>
      </c>
      <c r="P721" s="37">
        <f t="shared" si="332"/>
        <v>0.16388785386161359</v>
      </c>
      <c r="Q721" s="42">
        <f t="shared" si="333"/>
        <v>2777.7261163585804</v>
      </c>
      <c r="R721" s="43">
        <f t="shared" si="334"/>
        <v>2777.7261163585804</v>
      </c>
      <c r="S721" s="42">
        <f t="shared" si="335"/>
        <v>0</v>
      </c>
      <c r="T721" s="44">
        <f t="shared" si="336"/>
        <v>0</v>
      </c>
      <c r="U721" s="37">
        <f t="shared" si="337"/>
        <v>0</v>
      </c>
      <c r="V721" s="42" t="e">
        <f t="shared" si="338"/>
        <v>#DIV/0!</v>
      </c>
      <c r="W721" s="43" t="e">
        <f t="shared" si="339"/>
        <v>#DIV/0!</v>
      </c>
      <c r="X721" s="42">
        <f t="shared" si="340"/>
        <v>0</v>
      </c>
      <c r="Y721" s="44">
        <f t="shared" si="341"/>
        <v>0</v>
      </c>
      <c r="Z721" s="42">
        <f t="shared" si="342"/>
        <v>65874.411673953742</v>
      </c>
      <c r="AA721" s="44">
        <f>IF(C721&lt;C$13,0,(IF(VLOOKUP(C$7,profiel!$A$3:$F$297,2,FALSE)&gt;4,VLOOKUP($C$7,profiel!$A$3:$F$297,3,FALSE),IF(B$9="flens loodrecht op gevel",(VLOOKUP(C$7,profiel!$A$3:$F$297,6,FALSE)-2*VLOOKUP(C$7,profiel!$A$3:$F$297,4,FALSE))/2,VLOOKUP(C$7,profiel!$A$3:$F$297,4,FALSE))))/1000*Z721*D$36)</f>
        <v>0</v>
      </c>
      <c r="AB721" s="42">
        <f t="shared" si="345"/>
        <v>65874.411673953742</v>
      </c>
      <c r="AC721" s="44">
        <f t="shared" si="343"/>
        <v>13174.882334790749</v>
      </c>
      <c r="AD721" s="41">
        <f t="shared" si="344"/>
        <v>0.64399417447595686</v>
      </c>
      <c r="AE721" s="41">
        <f t="shared" ref="AE721:AE762" si="349">AE720+AD721</f>
        <v>629.84378092475436</v>
      </c>
      <c r="AF721" s="201">
        <f t="shared" ref="AF721:AF762" si="350">IF(AE721&lt;600,425+0.773*AE721-0.00169*AE721^2+0.00000222*AE721^3,IF(AE721&lt;735,666+(13002/(738-AE721)),IF(AE721&lt;900,545+(17820/(AE721-731)),650)))</f>
        <v>786.2150011452818</v>
      </c>
    </row>
    <row r="722" spans="1:32" ht="12" customHeight="1" x14ac:dyDescent="0.15">
      <c r="A722" s="202">
        <f t="shared" si="320"/>
        <v>629.84378092475436</v>
      </c>
      <c r="B722" s="54">
        <f t="shared" si="321"/>
        <v>3365</v>
      </c>
      <c r="C722" s="133">
        <f t="shared" si="346"/>
        <v>56.083333333333336</v>
      </c>
      <c r="D722" s="30">
        <f t="shared" si="347"/>
        <v>935.24728975852338</v>
      </c>
      <c r="E722" s="30">
        <f t="shared" si="348"/>
        <v>679.99999271612694</v>
      </c>
      <c r="F722" s="31">
        <f t="shared" si="322"/>
        <v>0.16373952819828588</v>
      </c>
      <c r="G722" s="30">
        <f t="shared" si="323"/>
        <v>2774.0454745715742</v>
      </c>
      <c r="H722" s="34">
        <f t="shared" si="324"/>
        <v>2774.0454745715742</v>
      </c>
      <c r="I722" s="33">
        <f t="shared" si="325"/>
        <v>0</v>
      </c>
      <c r="J722" s="35">
        <f t="shared" si="326"/>
        <v>0</v>
      </c>
      <c r="K722" s="60">
        <f t="shared" si="327"/>
        <v>0.15555255178837157</v>
      </c>
      <c r="L722" s="30">
        <f t="shared" si="328"/>
        <v>2781.6090148283192</v>
      </c>
      <c r="M722" s="34">
        <f t="shared" si="329"/>
        <v>2642.5285640869033</v>
      </c>
      <c r="N722" s="33">
        <f t="shared" si="330"/>
        <v>0</v>
      </c>
      <c r="O722" s="35">
        <f t="shared" si="331"/>
        <v>0</v>
      </c>
      <c r="P722" s="31">
        <f t="shared" si="332"/>
        <v>0.16373952819828588</v>
      </c>
      <c r="Q722" s="30">
        <f t="shared" si="333"/>
        <v>2774.0454745715742</v>
      </c>
      <c r="R722" s="34">
        <f t="shared" si="334"/>
        <v>2774.0454745715742</v>
      </c>
      <c r="S722" s="33">
        <f t="shared" si="335"/>
        <v>0</v>
      </c>
      <c r="T722" s="35">
        <f t="shared" si="336"/>
        <v>0</v>
      </c>
      <c r="U722" s="31">
        <f t="shared" si="337"/>
        <v>0</v>
      </c>
      <c r="V722" s="30" t="e">
        <f t="shared" si="338"/>
        <v>#DIV/0!</v>
      </c>
      <c r="W722" s="34" t="e">
        <f t="shared" si="339"/>
        <v>#DIV/0!</v>
      </c>
      <c r="X722" s="33">
        <f t="shared" si="340"/>
        <v>0</v>
      </c>
      <c r="Y722" s="35">
        <f t="shared" si="341"/>
        <v>0</v>
      </c>
      <c r="Z722" s="30">
        <f t="shared" si="342"/>
        <v>65850.942405311536</v>
      </c>
      <c r="AA722" s="35">
        <f>IF(C722&lt;C$13,0,(IF(VLOOKUP(C$7,profiel!$A$3:$F$297,2,FALSE)&gt;4,VLOOKUP($C$7,profiel!$A$3:$F$297,3,FALSE),IF(B$9="flens loodrecht op gevel",(VLOOKUP(C$7,profiel!$A$3:$F$297,6,FALSE)-2*VLOOKUP(C$7,profiel!$A$3:$F$297,4,FALSE))/2,VLOOKUP(C$7,profiel!$A$3:$F$297,4,FALSE))))/1000*Z722*D$36)</f>
        <v>0</v>
      </c>
      <c r="AB722" s="30">
        <f t="shared" si="345"/>
        <v>65850.942405311536</v>
      </c>
      <c r="AC722" s="35">
        <f t="shared" si="343"/>
        <v>13170.188481062305</v>
      </c>
      <c r="AD722" s="32">
        <f t="shared" si="344"/>
        <v>0.64294276156610364</v>
      </c>
      <c r="AE722" s="32">
        <f t="shared" si="349"/>
        <v>630.48672368632049</v>
      </c>
      <c r="AF722" s="204">
        <f t="shared" si="350"/>
        <v>786.93390180079257</v>
      </c>
    </row>
    <row r="723" spans="1:32" ht="12" customHeight="1" x14ac:dyDescent="0.15">
      <c r="A723" s="199">
        <f t="shared" si="320"/>
        <v>630.48672368632049</v>
      </c>
      <c r="B723" s="38">
        <f t="shared" si="321"/>
        <v>3370</v>
      </c>
      <c r="C723" s="200">
        <f t="shared" si="346"/>
        <v>56.166666666666664</v>
      </c>
      <c r="D723" s="36">
        <f t="shared" si="347"/>
        <v>935.46926253431707</v>
      </c>
      <c r="E723" s="36">
        <f t="shared" si="348"/>
        <v>679.99999290779658</v>
      </c>
      <c r="F723" s="37">
        <f t="shared" si="322"/>
        <v>0.16358994453708459</v>
      </c>
      <c r="G723" s="42">
        <f t="shared" si="323"/>
        <v>2770.3719361723688</v>
      </c>
      <c r="H723" s="43">
        <f t="shared" si="324"/>
        <v>2770.3719361723688</v>
      </c>
      <c r="I723" s="42">
        <f t="shared" si="325"/>
        <v>0</v>
      </c>
      <c r="J723" s="44">
        <f t="shared" si="326"/>
        <v>0</v>
      </c>
      <c r="K723" s="216">
        <f t="shared" si="327"/>
        <v>0.15541044731023038</v>
      </c>
      <c r="L723" s="42">
        <f t="shared" si="328"/>
        <v>2777.9188371009818</v>
      </c>
      <c r="M723" s="43">
        <f t="shared" si="329"/>
        <v>2639.0228952459329</v>
      </c>
      <c r="N723" s="42">
        <f t="shared" si="330"/>
        <v>0</v>
      </c>
      <c r="O723" s="44">
        <f t="shared" si="331"/>
        <v>0</v>
      </c>
      <c r="P723" s="37">
        <f t="shared" si="332"/>
        <v>0.16358994453708459</v>
      </c>
      <c r="Q723" s="42">
        <f t="shared" si="333"/>
        <v>2770.3719361723688</v>
      </c>
      <c r="R723" s="43">
        <f t="shared" si="334"/>
        <v>2770.3719361723688</v>
      </c>
      <c r="S723" s="42">
        <f t="shared" si="335"/>
        <v>0</v>
      </c>
      <c r="T723" s="44">
        <f t="shared" si="336"/>
        <v>0</v>
      </c>
      <c r="U723" s="37">
        <f t="shared" si="337"/>
        <v>0</v>
      </c>
      <c r="V723" s="42" t="e">
        <f t="shared" si="338"/>
        <v>#DIV/0!</v>
      </c>
      <c r="W723" s="43" t="e">
        <f t="shared" si="339"/>
        <v>#DIV/0!</v>
      </c>
      <c r="X723" s="42">
        <f t="shared" si="340"/>
        <v>0</v>
      </c>
      <c r="Y723" s="44">
        <f t="shared" si="341"/>
        <v>0</v>
      </c>
      <c r="Z723" s="42">
        <f t="shared" si="342"/>
        <v>65827.395370224127</v>
      </c>
      <c r="AA723" s="44">
        <f>IF(C723&lt;C$13,0,(IF(VLOOKUP(C$7,profiel!$A$3:$F$297,2,FALSE)&gt;4,VLOOKUP($C$7,profiel!$A$3:$F$297,3,FALSE),IF(B$9="flens loodrecht op gevel",(VLOOKUP(C$7,profiel!$A$3:$F$297,6,FALSE)-2*VLOOKUP(C$7,profiel!$A$3:$F$297,4,FALSE))/2,VLOOKUP(C$7,profiel!$A$3:$F$297,4,FALSE))))/1000*Z723*D$36)</f>
        <v>0</v>
      </c>
      <c r="AB723" s="42">
        <f t="shared" si="345"/>
        <v>65827.395370224127</v>
      </c>
      <c r="AC723" s="44">
        <f t="shared" si="343"/>
        <v>13165.479074044826</v>
      </c>
      <c r="AD723" s="41">
        <f t="shared" si="344"/>
        <v>0.641887423412424</v>
      </c>
      <c r="AE723" s="41">
        <f t="shared" si="349"/>
        <v>631.1286111097329</v>
      </c>
      <c r="AF723" s="201">
        <f t="shared" si="350"/>
        <v>787.66025102705578</v>
      </c>
    </row>
    <row r="724" spans="1:32" ht="12" customHeight="1" x14ac:dyDescent="0.15">
      <c r="A724" s="202">
        <f t="shared" si="320"/>
        <v>631.1286111097329</v>
      </c>
      <c r="B724" s="54">
        <f t="shared" si="321"/>
        <v>3375</v>
      </c>
      <c r="C724" s="133">
        <f t="shared" si="346"/>
        <v>56.25</v>
      </c>
      <c r="D724" s="30">
        <f t="shared" si="347"/>
        <v>935.69090694789634</v>
      </c>
      <c r="E724" s="30">
        <f t="shared" si="348"/>
        <v>679.99999309442251</v>
      </c>
      <c r="F724" s="31">
        <f t="shared" si="322"/>
        <v>0.16343908834054041</v>
      </c>
      <c r="G724" s="30">
        <f t="shared" si="323"/>
        <v>2766.7055598315906</v>
      </c>
      <c r="H724" s="34">
        <f t="shared" si="324"/>
        <v>2766.705559831591</v>
      </c>
      <c r="I724" s="33">
        <f t="shared" si="325"/>
        <v>0</v>
      </c>
      <c r="J724" s="35">
        <f t="shared" si="326"/>
        <v>0</v>
      </c>
      <c r="K724" s="60">
        <f t="shared" si="327"/>
        <v>0.15526713392351341</v>
      </c>
      <c r="L724" s="30">
        <f t="shared" si="328"/>
        <v>2774.2358027288701</v>
      </c>
      <c r="M724" s="34">
        <f t="shared" si="329"/>
        <v>2635.524012592427</v>
      </c>
      <c r="N724" s="33">
        <f t="shared" si="330"/>
        <v>0</v>
      </c>
      <c r="O724" s="35">
        <f t="shared" si="331"/>
        <v>0</v>
      </c>
      <c r="P724" s="31">
        <f t="shared" si="332"/>
        <v>0.16343908834054041</v>
      </c>
      <c r="Q724" s="30">
        <f t="shared" si="333"/>
        <v>2766.7055598315906</v>
      </c>
      <c r="R724" s="34">
        <f t="shared" si="334"/>
        <v>2766.705559831591</v>
      </c>
      <c r="S724" s="33">
        <f t="shared" si="335"/>
        <v>0</v>
      </c>
      <c r="T724" s="35">
        <f t="shared" si="336"/>
        <v>0</v>
      </c>
      <c r="U724" s="31">
        <f t="shared" si="337"/>
        <v>0</v>
      </c>
      <c r="V724" s="30" t="e">
        <f t="shared" si="338"/>
        <v>#DIV/0!</v>
      </c>
      <c r="W724" s="34" t="e">
        <f t="shared" si="339"/>
        <v>#DIV/0!</v>
      </c>
      <c r="X724" s="33">
        <f t="shared" si="340"/>
        <v>0</v>
      </c>
      <c r="Y724" s="35">
        <f t="shared" si="341"/>
        <v>0</v>
      </c>
      <c r="Z724" s="30">
        <f t="shared" si="342"/>
        <v>65803.771844216666</v>
      </c>
      <c r="AA724" s="35">
        <f>IF(C724&lt;C$13,0,(IF(VLOOKUP(C$7,profiel!$A$3:$F$297,2,FALSE)&gt;4,VLOOKUP($C$7,profiel!$A$3:$F$297,3,FALSE),IF(B$9="flens loodrecht op gevel",(VLOOKUP(C$7,profiel!$A$3:$F$297,6,FALSE)-2*VLOOKUP(C$7,profiel!$A$3:$F$297,4,FALSE))/2,VLOOKUP(C$7,profiel!$A$3:$F$297,4,FALSE))))/1000*Z724*D$36)</f>
        <v>0</v>
      </c>
      <c r="AB724" s="30">
        <f t="shared" si="345"/>
        <v>65803.771844216666</v>
      </c>
      <c r="AC724" s="35">
        <f t="shared" si="343"/>
        <v>13160.754368843334</v>
      </c>
      <c r="AD724" s="32">
        <f t="shared" si="344"/>
        <v>0.6408281262217661</v>
      </c>
      <c r="AE724" s="32">
        <f t="shared" si="349"/>
        <v>631.76943923595468</v>
      </c>
      <c r="AF724" s="204">
        <f t="shared" si="350"/>
        <v>788.3941576367979</v>
      </c>
    </row>
    <row r="725" spans="1:32" ht="12" customHeight="1" x14ac:dyDescent="0.15">
      <c r="A725" s="199">
        <f t="shared" si="320"/>
        <v>631.76943923595468</v>
      </c>
      <c r="B725" s="38">
        <f t="shared" si="321"/>
        <v>3380</v>
      </c>
      <c r="C725" s="200">
        <f t="shared" si="346"/>
        <v>56.333333333333336</v>
      </c>
      <c r="D725" s="36">
        <f t="shared" si="347"/>
        <v>935.91222396931289</v>
      </c>
      <c r="E725" s="36">
        <f t="shared" si="348"/>
        <v>679.99999327613773</v>
      </c>
      <c r="F725" s="37">
        <f t="shared" si="322"/>
        <v>0.16328694486501941</v>
      </c>
      <c r="G725" s="42">
        <f t="shared" si="323"/>
        <v>2763.0464046318075</v>
      </c>
      <c r="H725" s="43">
        <f t="shared" si="324"/>
        <v>2763.0464046318075</v>
      </c>
      <c r="I725" s="42">
        <f t="shared" si="325"/>
        <v>0</v>
      </c>
      <c r="J725" s="44">
        <f t="shared" si="326"/>
        <v>0</v>
      </c>
      <c r="K725" s="216">
        <f t="shared" si="327"/>
        <v>0.15512259762176842</v>
      </c>
      <c r="L725" s="42">
        <f t="shared" si="328"/>
        <v>2770.5599704520196</v>
      </c>
      <c r="M725" s="43">
        <f t="shared" si="329"/>
        <v>2632.0319719294184</v>
      </c>
      <c r="N725" s="42">
        <f t="shared" si="330"/>
        <v>0</v>
      </c>
      <c r="O725" s="44">
        <f t="shared" si="331"/>
        <v>0</v>
      </c>
      <c r="P725" s="37">
        <f t="shared" si="332"/>
        <v>0.16328694486501941</v>
      </c>
      <c r="Q725" s="42">
        <f t="shared" si="333"/>
        <v>2763.0464046318075</v>
      </c>
      <c r="R725" s="43">
        <f t="shared" si="334"/>
        <v>2763.0464046318075</v>
      </c>
      <c r="S725" s="42">
        <f t="shared" si="335"/>
        <v>0</v>
      </c>
      <c r="T725" s="44">
        <f t="shared" si="336"/>
        <v>0</v>
      </c>
      <c r="U725" s="37">
        <f t="shared" si="337"/>
        <v>0</v>
      </c>
      <c r="V725" s="42" t="e">
        <f t="shared" si="338"/>
        <v>#DIV/0!</v>
      </c>
      <c r="W725" s="43" t="e">
        <f t="shared" si="339"/>
        <v>#DIV/0!</v>
      </c>
      <c r="X725" s="42">
        <f t="shared" si="340"/>
        <v>0</v>
      </c>
      <c r="Y725" s="44">
        <f t="shared" si="341"/>
        <v>0</v>
      </c>
      <c r="Z725" s="42">
        <f t="shared" si="342"/>
        <v>65780.073111740014</v>
      </c>
      <c r="AA725" s="44">
        <f>IF(C725&lt;C$13,0,(IF(VLOOKUP(C$7,profiel!$A$3:$F$297,2,FALSE)&gt;4,VLOOKUP($C$7,profiel!$A$3:$F$297,3,FALSE),IF(B$9="flens loodrecht op gevel",(VLOOKUP(C$7,profiel!$A$3:$F$297,6,FALSE)-2*VLOOKUP(C$7,profiel!$A$3:$F$297,4,FALSE))/2,VLOOKUP(C$7,profiel!$A$3:$F$297,4,FALSE))))/1000*Z725*D$36)</f>
        <v>0</v>
      </c>
      <c r="AB725" s="42">
        <f t="shared" si="345"/>
        <v>65780.073111740014</v>
      </c>
      <c r="AC725" s="44">
        <f t="shared" si="343"/>
        <v>13156.014622348002</v>
      </c>
      <c r="AD725" s="41">
        <f t="shared" si="344"/>
        <v>0.63976483559399677</v>
      </c>
      <c r="AE725" s="41">
        <f t="shared" si="349"/>
        <v>632.40920407154863</v>
      </c>
      <c r="AF725" s="201">
        <f t="shared" si="350"/>
        <v>789.13573248193143</v>
      </c>
    </row>
    <row r="726" spans="1:32" ht="12" customHeight="1" x14ac:dyDescent="0.15">
      <c r="A726" s="202">
        <f t="shared" si="320"/>
        <v>632.40920407154863</v>
      </c>
      <c r="B726" s="54">
        <f t="shared" si="321"/>
        <v>3385</v>
      </c>
      <c r="C726" s="133">
        <f t="shared" si="346"/>
        <v>56.416666666666664</v>
      </c>
      <c r="D726" s="30">
        <f t="shared" si="347"/>
        <v>936.13321456432573</v>
      </c>
      <c r="E726" s="30">
        <f t="shared" si="348"/>
        <v>679.99999345307106</v>
      </c>
      <c r="F726" s="31">
        <f t="shared" si="322"/>
        <v>0.16313349915743527</v>
      </c>
      <c r="G726" s="30">
        <f t="shared" si="323"/>
        <v>2759.3945300775126</v>
      </c>
      <c r="H726" s="34">
        <f t="shared" si="324"/>
        <v>2759.3945300775131</v>
      </c>
      <c r="I726" s="33">
        <f t="shared" si="325"/>
        <v>0</v>
      </c>
      <c r="J726" s="35">
        <f t="shared" si="326"/>
        <v>0</v>
      </c>
      <c r="K726" s="60">
        <f t="shared" si="327"/>
        <v>0.15497682419956349</v>
      </c>
      <c r="L726" s="30">
        <f t="shared" si="328"/>
        <v>2766.891399426097</v>
      </c>
      <c r="M726" s="34">
        <f t="shared" si="329"/>
        <v>2628.5468294547923</v>
      </c>
      <c r="N726" s="33">
        <f t="shared" si="330"/>
        <v>0</v>
      </c>
      <c r="O726" s="35">
        <f t="shared" si="331"/>
        <v>0</v>
      </c>
      <c r="P726" s="31">
        <f t="shared" si="332"/>
        <v>0.16313349915743527</v>
      </c>
      <c r="Q726" s="30">
        <f t="shared" si="333"/>
        <v>2759.3945300775126</v>
      </c>
      <c r="R726" s="34">
        <f t="shared" si="334"/>
        <v>2759.3945300775131</v>
      </c>
      <c r="S726" s="33">
        <f t="shared" si="335"/>
        <v>0</v>
      </c>
      <c r="T726" s="35">
        <f t="shared" si="336"/>
        <v>0</v>
      </c>
      <c r="U726" s="31">
        <f t="shared" si="337"/>
        <v>0</v>
      </c>
      <c r="V726" s="30" t="e">
        <f t="shared" si="338"/>
        <v>#DIV/0!</v>
      </c>
      <c r="W726" s="34" t="e">
        <f t="shared" si="339"/>
        <v>#DIV/0!</v>
      </c>
      <c r="X726" s="33">
        <f t="shared" si="340"/>
        <v>0</v>
      </c>
      <c r="Y726" s="35">
        <f t="shared" si="341"/>
        <v>0</v>
      </c>
      <c r="Z726" s="30">
        <f t="shared" si="342"/>
        <v>65756.300466293833</v>
      </c>
      <c r="AA726" s="35">
        <f>IF(C726&lt;C$13,0,(IF(VLOOKUP(C$7,profiel!$A$3:$F$297,2,FALSE)&gt;4,VLOOKUP($C$7,profiel!$A$3:$F$297,3,FALSE),IF(B$9="flens loodrecht op gevel",(VLOOKUP(C$7,profiel!$A$3:$F$297,6,FALSE)-2*VLOOKUP(C$7,profiel!$A$3:$F$297,4,FALSE))/2,VLOOKUP(C$7,profiel!$A$3:$F$297,4,FALSE))))/1000*Z726*D$36)</f>
        <v>0</v>
      </c>
      <c r="AB726" s="30">
        <f t="shared" si="345"/>
        <v>65756.300466293833</v>
      </c>
      <c r="AC726" s="35">
        <f t="shared" si="343"/>
        <v>13151.260093258767</v>
      </c>
      <c r="AD726" s="32">
        <f t="shared" si="344"/>
        <v>0.63869751651210416</v>
      </c>
      <c r="AE726" s="32">
        <f t="shared" si="349"/>
        <v>633.04790158806077</v>
      </c>
      <c r="AF726" s="204">
        <f t="shared" si="350"/>
        <v>789.88508849977325</v>
      </c>
    </row>
    <row r="727" spans="1:32" ht="12" customHeight="1" x14ac:dyDescent="0.15">
      <c r="A727" s="199">
        <f t="shared" si="320"/>
        <v>633.04790158806077</v>
      </c>
      <c r="B727" s="38">
        <f t="shared" si="321"/>
        <v>3390</v>
      </c>
      <c r="C727" s="200">
        <f t="shared" si="346"/>
        <v>56.5</v>
      </c>
      <c r="D727" s="36">
        <f t="shared" si="347"/>
        <v>936.35387969442695</v>
      </c>
      <c r="E727" s="36">
        <f t="shared" si="348"/>
        <v>679.99999362534857</v>
      </c>
      <c r="F727" s="37">
        <f t="shared" si="322"/>
        <v>0.16297873605190885</v>
      </c>
      <c r="G727" s="42">
        <f t="shared" si="323"/>
        <v>2755.7499961029062</v>
      </c>
      <c r="H727" s="43">
        <f t="shared" si="324"/>
        <v>2755.7499961029062</v>
      </c>
      <c r="I727" s="42">
        <f t="shared" si="325"/>
        <v>0</v>
      </c>
      <c r="J727" s="44">
        <f t="shared" si="326"/>
        <v>0</v>
      </c>
      <c r="K727" s="216">
        <f t="shared" si="327"/>
        <v>0.15482979924931342</v>
      </c>
      <c r="L727" s="42">
        <f t="shared" si="328"/>
        <v>2763.2301492300553</v>
      </c>
      <c r="M727" s="43">
        <f t="shared" si="329"/>
        <v>2625.0686417685524</v>
      </c>
      <c r="N727" s="42">
        <f t="shared" si="330"/>
        <v>0</v>
      </c>
      <c r="O727" s="44">
        <f t="shared" si="331"/>
        <v>0</v>
      </c>
      <c r="P727" s="37">
        <f t="shared" si="332"/>
        <v>0.16297873605190885</v>
      </c>
      <c r="Q727" s="42">
        <f t="shared" si="333"/>
        <v>2755.7499961029062</v>
      </c>
      <c r="R727" s="43">
        <f t="shared" si="334"/>
        <v>2755.7499961029062</v>
      </c>
      <c r="S727" s="42">
        <f t="shared" si="335"/>
        <v>0</v>
      </c>
      <c r="T727" s="44">
        <f t="shared" si="336"/>
        <v>0</v>
      </c>
      <c r="U727" s="37">
        <f t="shared" si="337"/>
        <v>0</v>
      </c>
      <c r="V727" s="42" t="e">
        <f t="shared" si="338"/>
        <v>#DIV/0!</v>
      </c>
      <c r="W727" s="43" t="e">
        <f t="shared" si="339"/>
        <v>#DIV/0!</v>
      </c>
      <c r="X727" s="42">
        <f t="shared" si="340"/>
        <v>0</v>
      </c>
      <c r="Y727" s="44">
        <f t="shared" si="341"/>
        <v>0</v>
      </c>
      <c r="Z727" s="42">
        <f t="shared" si="342"/>
        <v>65732.45521055175</v>
      </c>
      <c r="AA727" s="44">
        <f>IF(C727&lt;C$13,0,(IF(VLOOKUP(C$7,profiel!$A$3:$F$297,2,FALSE)&gt;4,VLOOKUP($C$7,profiel!$A$3:$F$297,3,FALSE),IF(B$9="flens loodrecht op gevel",(VLOOKUP(C$7,profiel!$A$3:$F$297,6,FALSE)-2*VLOOKUP(C$7,profiel!$A$3:$F$297,4,FALSE))/2,VLOOKUP(C$7,profiel!$A$3:$F$297,4,FALSE))))/1000*Z727*D$36)</f>
        <v>0</v>
      </c>
      <c r="AB727" s="42">
        <f t="shared" si="345"/>
        <v>65732.45521055175</v>
      </c>
      <c r="AC727" s="44">
        <f t="shared" si="343"/>
        <v>13146.491042110349</v>
      </c>
      <c r="AD727" s="41">
        <f t="shared" si="344"/>
        <v>0.6376261333319182</v>
      </c>
      <c r="AE727" s="41">
        <f t="shared" si="349"/>
        <v>633.68552772139265</v>
      </c>
      <c r="AF727" s="201">
        <f t="shared" si="350"/>
        <v>790.64234076048172</v>
      </c>
    </row>
    <row r="728" spans="1:32" ht="12" customHeight="1" x14ac:dyDescent="0.15">
      <c r="A728" s="202">
        <f t="shared" si="320"/>
        <v>633.68552772139265</v>
      </c>
      <c r="B728" s="54">
        <f t="shared" si="321"/>
        <v>3395</v>
      </c>
      <c r="C728" s="133">
        <f t="shared" si="346"/>
        <v>56.583333333333336</v>
      </c>
      <c r="D728" s="30">
        <f t="shared" si="347"/>
        <v>936.5742203168669</v>
      </c>
      <c r="E728" s="30">
        <f t="shared" si="348"/>
        <v>679.9999937930927</v>
      </c>
      <c r="F728" s="31">
        <f t="shared" si="322"/>
        <v>0.16282264016637357</v>
      </c>
      <c r="G728" s="30">
        <f t="shared" si="323"/>
        <v>2752.1128630809799</v>
      </c>
      <c r="H728" s="34">
        <f t="shared" si="324"/>
        <v>2752.1128630809799</v>
      </c>
      <c r="I728" s="33">
        <f t="shared" si="325"/>
        <v>0</v>
      </c>
      <c r="J728" s="35">
        <f t="shared" si="326"/>
        <v>0</v>
      </c>
      <c r="K728" s="60">
        <f t="shared" si="327"/>
        <v>0.1546815081580549</v>
      </c>
      <c r="L728" s="30">
        <f t="shared" si="328"/>
        <v>2759.5762798751252</v>
      </c>
      <c r="M728" s="34">
        <f t="shared" si="329"/>
        <v>2621.5974658813689</v>
      </c>
      <c r="N728" s="33">
        <f t="shared" si="330"/>
        <v>0</v>
      </c>
      <c r="O728" s="35">
        <f t="shared" si="331"/>
        <v>0</v>
      </c>
      <c r="P728" s="31">
        <f t="shared" si="332"/>
        <v>0.16282264016637357</v>
      </c>
      <c r="Q728" s="30">
        <f t="shared" si="333"/>
        <v>2752.1128630809799</v>
      </c>
      <c r="R728" s="34">
        <f t="shared" si="334"/>
        <v>2752.1128630809799</v>
      </c>
      <c r="S728" s="33">
        <f t="shared" si="335"/>
        <v>0</v>
      </c>
      <c r="T728" s="35">
        <f t="shared" si="336"/>
        <v>0</v>
      </c>
      <c r="U728" s="31">
        <f t="shared" si="337"/>
        <v>0</v>
      </c>
      <c r="V728" s="30" t="e">
        <f t="shared" si="338"/>
        <v>#DIV/0!</v>
      </c>
      <c r="W728" s="34" t="e">
        <f t="shared" si="339"/>
        <v>#DIV/0!</v>
      </c>
      <c r="X728" s="33">
        <f t="shared" si="340"/>
        <v>0</v>
      </c>
      <c r="Y728" s="35">
        <f t="shared" si="341"/>
        <v>0</v>
      </c>
      <c r="Z728" s="30">
        <f t="shared" si="342"/>
        <v>65708.538656489196</v>
      </c>
      <c r="AA728" s="35">
        <f>IF(C728&lt;C$13,0,(IF(VLOOKUP(C$7,profiel!$A$3:$F$297,2,FALSE)&gt;4,VLOOKUP($C$7,profiel!$A$3:$F$297,3,FALSE),IF(B$9="flens loodrecht op gevel",(VLOOKUP(C$7,profiel!$A$3:$F$297,6,FALSE)-2*VLOOKUP(C$7,profiel!$A$3:$F$297,4,FALSE))/2,VLOOKUP(C$7,profiel!$A$3:$F$297,4,FALSE))))/1000*Z728*D$36)</f>
        <v>0</v>
      </c>
      <c r="AB728" s="30">
        <f t="shared" si="345"/>
        <v>65708.538656489196</v>
      </c>
      <c r="AC728" s="35">
        <f t="shared" si="343"/>
        <v>13141.70773129784</v>
      </c>
      <c r="AD728" s="32">
        <f t="shared" si="344"/>
        <v>0.63655064977176501</v>
      </c>
      <c r="AE728" s="32">
        <f t="shared" si="349"/>
        <v>634.32207837116437</v>
      </c>
      <c r="AF728" s="204">
        <f t="shared" si="350"/>
        <v>791.40760651575204</v>
      </c>
    </row>
    <row r="729" spans="1:32" ht="12" customHeight="1" x14ac:dyDescent="0.15">
      <c r="A729" s="199">
        <f t="shared" si="320"/>
        <v>634.32207837116437</v>
      </c>
      <c r="B729" s="38">
        <f t="shared" si="321"/>
        <v>3400</v>
      </c>
      <c r="C729" s="200">
        <f t="shared" si="346"/>
        <v>56.666666666666664</v>
      </c>
      <c r="D729" s="36">
        <f t="shared" si="347"/>
        <v>936.79423738467881</v>
      </c>
      <c r="E729" s="36">
        <f t="shared" si="348"/>
        <v>679.99999395642294</v>
      </c>
      <c r="F729" s="37">
        <f t="shared" si="322"/>
        <v>0.16266519589912598</v>
      </c>
      <c r="G729" s="42">
        <f t="shared" si="323"/>
        <v>2748.4831918326181</v>
      </c>
      <c r="H729" s="43">
        <f t="shared" si="324"/>
        <v>2748.4831918326181</v>
      </c>
      <c r="I729" s="42">
        <f t="shared" si="325"/>
        <v>0</v>
      </c>
      <c r="J729" s="44">
        <f t="shared" si="326"/>
        <v>0</v>
      </c>
      <c r="K729" s="216">
        <f t="shared" si="327"/>
        <v>0.15453193610416968</v>
      </c>
      <c r="L729" s="42">
        <f t="shared" si="328"/>
        <v>2755.9298518138089</v>
      </c>
      <c r="M729" s="43">
        <f t="shared" si="329"/>
        <v>2618.1333592231185</v>
      </c>
      <c r="N729" s="42">
        <f t="shared" si="330"/>
        <v>0</v>
      </c>
      <c r="O729" s="44">
        <f t="shared" si="331"/>
        <v>0</v>
      </c>
      <c r="P729" s="37">
        <f t="shared" si="332"/>
        <v>0.16266519589912598</v>
      </c>
      <c r="Q729" s="42">
        <f t="shared" si="333"/>
        <v>2748.4831918326181</v>
      </c>
      <c r="R729" s="43">
        <f t="shared" si="334"/>
        <v>2748.4831918326181</v>
      </c>
      <c r="S729" s="42">
        <f t="shared" si="335"/>
        <v>0</v>
      </c>
      <c r="T729" s="44">
        <f t="shared" si="336"/>
        <v>0</v>
      </c>
      <c r="U729" s="37">
        <f t="shared" si="337"/>
        <v>0</v>
      </c>
      <c r="V729" s="42" t="e">
        <f t="shared" si="338"/>
        <v>#DIV/0!</v>
      </c>
      <c r="W729" s="43" t="e">
        <f t="shared" si="339"/>
        <v>#DIV/0!</v>
      </c>
      <c r="X729" s="42">
        <f t="shared" si="340"/>
        <v>0</v>
      </c>
      <c r="Y729" s="44">
        <f t="shared" si="341"/>
        <v>0</v>
      </c>
      <c r="Z729" s="42">
        <f t="shared" si="342"/>
        <v>65684.552125512608</v>
      </c>
      <c r="AA729" s="44">
        <f>IF(C729&lt;C$13,0,(IF(VLOOKUP(C$7,profiel!$A$3:$F$297,2,FALSE)&gt;4,VLOOKUP($C$7,profiel!$A$3:$F$297,3,FALSE),IF(B$9="flens loodrecht op gevel",(VLOOKUP(C$7,profiel!$A$3:$F$297,6,FALSE)-2*VLOOKUP(C$7,profiel!$A$3:$F$297,4,FALSE))/2,VLOOKUP(C$7,profiel!$A$3:$F$297,4,FALSE))))/1000*Z729*D$36)</f>
        <v>0</v>
      </c>
      <c r="AB729" s="42">
        <f t="shared" si="345"/>
        <v>65684.552125512608</v>
      </c>
      <c r="AC729" s="44">
        <f t="shared" si="343"/>
        <v>13136.910425102522</v>
      </c>
      <c r="AD729" s="41">
        <f t="shared" si="344"/>
        <v>0.63547102890192153</v>
      </c>
      <c r="AE729" s="41">
        <f t="shared" si="349"/>
        <v>634.95754940006634</v>
      </c>
      <c r="AF729" s="201">
        <f t="shared" si="350"/>
        <v>792.18100524880538</v>
      </c>
    </row>
    <row r="730" spans="1:32" ht="12" customHeight="1" x14ac:dyDescent="0.15">
      <c r="A730" s="202">
        <f t="shared" si="320"/>
        <v>634.95754940006634</v>
      </c>
      <c r="B730" s="54">
        <f t="shared" si="321"/>
        <v>3405</v>
      </c>
      <c r="C730" s="133">
        <f t="shared" si="346"/>
        <v>56.75</v>
      </c>
      <c r="D730" s="30">
        <f t="shared" si="347"/>
        <v>937.01393184670383</v>
      </c>
      <c r="E730" s="30">
        <f t="shared" si="348"/>
        <v>679.99999411545502</v>
      </c>
      <c r="F730" s="31">
        <f t="shared" si="322"/>
        <v>0.16250638742532175</v>
      </c>
      <c r="G730" s="30">
        <f t="shared" si="323"/>
        <v>2744.8610436354229</v>
      </c>
      <c r="H730" s="34">
        <f t="shared" si="324"/>
        <v>2744.8610436354234</v>
      </c>
      <c r="I730" s="33">
        <f t="shared" si="325"/>
        <v>0</v>
      </c>
      <c r="J730" s="35">
        <f t="shared" si="326"/>
        <v>0</v>
      </c>
      <c r="K730" s="60">
        <f t="shared" si="327"/>
        <v>0.15438106805405569</v>
      </c>
      <c r="L730" s="30">
        <f t="shared" si="328"/>
        <v>2752.290925948585</v>
      </c>
      <c r="M730" s="34">
        <f t="shared" si="329"/>
        <v>2614.6763796511555</v>
      </c>
      <c r="N730" s="33">
        <f t="shared" si="330"/>
        <v>0</v>
      </c>
      <c r="O730" s="35">
        <f t="shared" si="331"/>
        <v>0</v>
      </c>
      <c r="P730" s="31">
        <f t="shared" si="332"/>
        <v>0.16250638742532175</v>
      </c>
      <c r="Q730" s="30">
        <f t="shared" si="333"/>
        <v>2744.8610436354229</v>
      </c>
      <c r="R730" s="34">
        <f t="shared" si="334"/>
        <v>2744.8610436354234</v>
      </c>
      <c r="S730" s="33">
        <f t="shared" si="335"/>
        <v>0</v>
      </c>
      <c r="T730" s="35">
        <f t="shared" si="336"/>
        <v>0</v>
      </c>
      <c r="U730" s="31">
        <f t="shared" si="337"/>
        <v>0</v>
      </c>
      <c r="V730" s="30" t="e">
        <f t="shared" si="338"/>
        <v>#DIV/0!</v>
      </c>
      <c r="W730" s="34" t="e">
        <f t="shared" si="339"/>
        <v>#DIV/0!</v>
      </c>
      <c r="X730" s="33">
        <f t="shared" si="340"/>
        <v>0</v>
      </c>
      <c r="Y730" s="35">
        <f t="shared" si="341"/>
        <v>0</v>
      </c>
      <c r="Z730" s="30">
        <f t="shared" si="342"/>
        <v>65660.496948591695</v>
      </c>
      <c r="AA730" s="35">
        <f>IF(C730&lt;C$13,0,(IF(VLOOKUP(C$7,profiel!$A$3:$F$297,2,FALSE)&gt;4,VLOOKUP($C$7,profiel!$A$3:$F$297,3,FALSE),IF(B$9="flens loodrecht op gevel",(VLOOKUP(C$7,profiel!$A$3:$F$297,6,FALSE)-2*VLOOKUP(C$7,profiel!$A$3:$F$297,4,FALSE))/2,VLOOKUP(C$7,profiel!$A$3:$F$297,4,FALSE))))/1000*Z730*D$36)</f>
        <v>0</v>
      </c>
      <c r="AB730" s="30">
        <f t="shared" si="345"/>
        <v>65660.496948591695</v>
      </c>
      <c r="AC730" s="35">
        <f t="shared" si="343"/>
        <v>13132.099389718336</v>
      </c>
      <c r="AD730" s="32">
        <f t="shared" si="344"/>
        <v>0.63438723313386214</v>
      </c>
      <c r="AE730" s="32">
        <f t="shared" si="349"/>
        <v>635.59193663320025</v>
      </c>
      <c r="AF730" s="204">
        <f t="shared" si="350"/>
        <v>792.96265872571121</v>
      </c>
    </row>
    <row r="731" spans="1:32" ht="12" customHeight="1" x14ac:dyDescent="0.15">
      <c r="A731" s="199">
        <f t="shared" si="320"/>
        <v>635.59193663320025</v>
      </c>
      <c r="B731" s="38">
        <f t="shared" si="321"/>
        <v>3410</v>
      </c>
      <c r="C731" s="200">
        <f t="shared" si="346"/>
        <v>56.833333333333336</v>
      </c>
      <c r="D731" s="36">
        <f t="shared" si="347"/>
        <v>937.23330464761511</v>
      </c>
      <c r="E731" s="36">
        <f t="shared" si="348"/>
        <v>679.99999427030252</v>
      </c>
      <c r="F731" s="37">
        <f t="shared" si="322"/>
        <v>0.16234619869341538</v>
      </c>
      <c r="G731" s="42">
        <f t="shared" si="323"/>
        <v>2741.2464802333484</v>
      </c>
      <c r="H731" s="43">
        <f t="shared" si="324"/>
        <v>2741.2464802333484</v>
      </c>
      <c r="I731" s="42">
        <f t="shared" si="325"/>
        <v>0</v>
      </c>
      <c r="J731" s="44">
        <f t="shared" si="326"/>
        <v>0</v>
      </c>
      <c r="K731" s="216">
        <f t="shared" si="327"/>
        <v>0.1542288887587446</v>
      </c>
      <c r="L731" s="42">
        <f t="shared" si="328"/>
        <v>2748.6595636414377</v>
      </c>
      <c r="M731" s="43">
        <f t="shared" si="329"/>
        <v>2611.2265854593661</v>
      </c>
      <c r="N731" s="42">
        <f t="shared" si="330"/>
        <v>0</v>
      </c>
      <c r="O731" s="44">
        <f t="shared" si="331"/>
        <v>0</v>
      </c>
      <c r="P731" s="37">
        <f t="shared" si="332"/>
        <v>0.16234619869341538</v>
      </c>
      <c r="Q731" s="42">
        <f t="shared" si="333"/>
        <v>2741.2464802333484</v>
      </c>
      <c r="R731" s="43">
        <f t="shared" si="334"/>
        <v>2741.2464802333484</v>
      </c>
      <c r="S731" s="42">
        <f t="shared" si="335"/>
        <v>0</v>
      </c>
      <c r="T731" s="44">
        <f t="shared" si="336"/>
        <v>0</v>
      </c>
      <c r="U731" s="37">
        <f t="shared" si="337"/>
        <v>0</v>
      </c>
      <c r="V731" s="42" t="e">
        <f t="shared" si="338"/>
        <v>#DIV/0!</v>
      </c>
      <c r="W731" s="43" t="e">
        <f t="shared" si="339"/>
        <v>#DIV/0!</v>
      </c>
      <c r="X731" s="42">
        <f t="shared" si="340"/>
        <v>0</v>
      </c>
      <c r="Y731" s="44">
        <f t="shared" si="341"/>
        <v>0</v>
      </c>
      <c r="Z731" s="42">
        <f t="shared" si="342"/>
        <v>65636.374466393201</v>
      </c>
      <c r="AA731" s="44">
        <f>IF(C731&lt;C$13,0,(IF(VLOOKUP(C$7,profiel!$A$3:$F$297,2,FALSE)&gt;4,VLOOKUP($C$7,profiel!$A$3:$F$297,3,FALSE),IF(B$9="flens loodrecht op gevel",(VLOOKUP(C$7,profiel!$A$3:$F$297,6,FALSE)-2*VLOOKUP(C$7,profiel!$A$3:$F$297,4,FALSE))/2,VLOOKUP(C$7,profiel!$A$3:$F$297,4,FALSE))))/1000*Z731*D$36)</f>
        <v>0</v>
      </c>
      <c r="AB731" s="42">
        <f t="shared" si="345"/>
        <v>65636.374466393201</v>
      </c>
      <c r="AC731" s="44">
        <f t="shared" si="343"/>
        <v>13127.274893278642</v>
      </c>
      <c r="AD731" s="41">
        <f t="shared" si="344"/>
        <v>0.63329922420937301</v>
      </c>
      <c r="AE731" s="41">
        <f t="shared" si="349"/>
        <v>636.22523585740964</v>
      </c>
      <c r="AF731" s="201">
        <f t="shared" si="350"/>
        <v>793.75269104808433</v>
      </c>
    </row>
    <row r="732" spans="1:32" ht="12" customHeight="1" x14ac:dyDescent="0.15">
      <c r="A732" s="202">
        <f t="shared" si="320"/>
        <v>636.22523585740964</v>
      </c>
      <c r="B732" s="54">
        <f t="shared" si="321"/>
        <v>3415</v>
      </c>
      <c r="C732" s="133">
        <f t="shared" si="346"/>
        <v>56.916666666666664</v>
      </c>
      <c r="D732" s="30">
        <f t="shared" si="347"/>
        <v>937.45235672794297</v>
      </c>
      <c r="E732" s="30">
        <f t="shared" si="348"/>
        <v>679.99999442107514</v>
      </c>
      <c r="F732" s="31">
        <f t="shared" si="322"/>
        <v>0.16218461342154322</v>
      </c>
      <c r="G732" s="30">
        <f t="shared" si="323"/>
        <v>2737.6395638454387</v>
      </c>
      <c r="H732" s="34">
        <f t="shared" si="324"/>
        <v>2737.6395638454387</v>
      </c>
      <c r="I732" s="33">
        <f t="shared" si="325"/>
        <v>0</v>
      </c>
      <c r="J732" s="35">
        <f t="shared" si="326"/>
        <v>0</v>
      </c>
      <c r="K732" s="60">
        <f t="shared" si="327"/>
        <v>0.15407538275046606</v>
      </c>
      <c r="L732" s="30">
        <f t="shared" si="328"/>
        <v>2745.035826722491</v>
      </c>
      <c r="M732" s="34">
        <f t="shared" si="329"/>
        <v>2607.7840353863667</v>
      </c>
      <c r="N732" s="33">
        <f t="shared" si="330"/>
        <v>0</v>
      </c>
      <c r="O732" s="35">
        <f t="shared" si="331"/>
        <v>0</v>
      </c>
      <c r="P732" s="31">
        <f t="shared" si="332"/>
        <v>0.16218461342154322</v>
      </c>
      <c r="Q732" s="30">
        <f t="shared" si="333"/>
        <v>2737.6395638454387</v>
      </c>
      <c r="R732" s="34">
        <f t="shared" si="334"/>
        <v>2737.6395638454387</v>
      </c>
      <c r="S732" s="33">
        <f t="shared" si="335"/>
        <v>0</v>
      </c>
      <c r="T732" s="35">
        <f t="shared" si="336"/>
        <v>0</v>
      </c>
      <c r="U732" s="31">
        <f t="shared" si="337"/>
        <v>0</v>
      </c>
      <c r="V732" s="30" t="e">
        <f t="shared" si="338"/>
        <v>#DIV/0!</v>
      </c>
      <c r="W732" s="34" t="e">
        <f t="shared" si="339"/>
        <v>#DIV/0!</v>
      </c>
      <c r="X732" s="33">
        <f t="shared" si="340"/>
        <v>0</v>
      </c>
      <c r="Y732" s="35">
        <f t="shared" si="341"/>
        <v>0</v>
      </c>
      <c r="Z732" s="30">
        <f t="shared" si="342"/>
        <v>65612.186029417629</v>
      </c>
      <c r="AA732" s="35">
        <f>IF(C732&lt;C$13,0,(IF(VLOOKUP(C$7,profiel!$A$3:$F$297,2,FALSE)&gt;4,VLOOKUP($C$7,profiel!$A$3:$F$297,3,FALSE),IF(B$9="flens loodrecht op gevel",(VLOOKUP(C$7,profiel!$A$3:$F$297,6,FALSE)-2*VLOOKUP(C$7,profiel!$A$3:$F$297,4,FALSE))/2,VLOOKUP(C$7,profiel!$A$3:$F$297,4,FALSE))))/1000*Z732*D$36)</f>
        <v>0</v>
      </c>
      <c r="AB732" s="30">
        <f t="shared" si="345"/>
        <v>65612.186029417629</v>
      </c>
      <c r="AC732" s="35">
        <f t="shared" si="343"/>
        <v>13122.437205883525</v>
      </c>
      <c r="AD732" s="32">
        <f t="shared" si="344"/>
        <v>0.6322069631893924</v>
      </c>
      <c r="AE732" s="32">
        <f t="shared" si="349"/>
        <v>636.85744282059909</v>
      </c>
      <c r="AF732" s="204">
        <f t="shared" si="350"/>
        <v>794.55122870719788</v>
      </c>
    </row>
    <row r="733" spans="1:32" ht="12" customHeight="1" x14ac:dyDescent="0.15">
      <c r="A733" s="199">
        <f t="shared" si="320"/>
        <v>636.85744282059909</v>
      </c>
      <c r="B733" s="38">
        <f t="shared" si="321"/>
        <v>3420</v>
      </c>
      <c r="C733" s="200">
        <f t="shared" si="346"/>
        <v>57</v>
      </c>
      <c r="D733" s="36">
        <f t="shared" si="347"/>
        <v>937.67108902409836</v>
      </c>
      <c r="E733" s="36">
        <f t="shared" si="348"/>
        <v>679.99999456788044</v>
      </c>
      <c r="F733" s="37">
        <f t="shared" si="322"/>
        <v>0.16202161509385005</v>
      </c>
      <c r="G733" s="42">
        <f t="shared" si="323"/>
        <v>2734.0403571761403</v>
      </c>
      <c r="H733" s="43">
        <f t="shared" si="324"/>
        <v>2734.0403571761403</v>
      </c>
      <c r="I733" s="42">
        <f t="shared" si="325"/>
        <v>0</v>
      </c>
      <c r="J733" s="44">
        <f t="shared" si="326"/>
        <v>0</v>
      </c>
      <c r="K733" s="216">
        <f t="shared" si="327"/>
        <v>0.15392053433915753</v>
      </c>
      <c r="L733" s="42">
        <f t="shared" si="328"/>
        <v>2741.4197775001858</v>
      </c>
      <c r="M733" s="43">
        <f t="shared" si="329"/>
        <v>2604.3487886251769</v>
      </c>
      <c r="N733" s="42">
        <f t="shared" si="330"/>
        <v>0</v>
      </c>
      <c r="O733" s="44">
        <f t="shared" si="331"/>
        <v>0</v>
      </c>
      <c r="P733" s="37">
        <f t="shared" si="332"/>
        <v>0.16202161509385005</v>
      </c>
      <c r="Q733" s="42">
        <f t="shared" si="333"/>
        <v>2734.0403571761403</v>
      </c>
      <c r="R733" s="43">
        <f t="shared" si="334"/>
        <v>2734.0403571761403</v>
      </c>
      <c r="S733" s="42">
        <f t="shared" si="335"/>
        <v>0</v>
      </c>
      <c r="T733" s="44">
        <f t="shared" si="336"/>
        <v>0</v>
      </c>
      <c r="U733" s="37">
        <f t="shared" si="337"/>
        <v>0</v>
      </c>
      <c r="V733" s="42" t="e">
        <f t="shared" si="338"/>
        <v>#DIV/0!</v>
      </c>
      <c r="W733" s="43" t="e">
        <f t="shared" si="339"/>
        <v>#DIV/0!</v>
      </c>
      <c r="X733" s="42">
        <f t="shared" si="340"/>
        <v>0</v>
      </c>
      <c r="Y733" s="44">
        <f t="shared" si="341"/>
        <v>0</v>
      </c>
      <c r="Z733" s="42">
        <f t="shared" si="342"/>
        <v>65587.932998137883</v>
      </c>
      <c r="AA733" s="44">
        <f>IF(C733&lt;C$13,0,(IF(VLOOKUP(C$7,profiel!$A$3:$F$297,2,FALSE)&gt;4,VLOOKUP($C$7,profiel!$A$3:$F$297,3,FALSE),IF(B$9="flens loodrecht op gevel",(VLOOKUP(C$7,profiel!$A$3:$F$297,6,FALSE)-2*VLOOKUP(C$7,profiel!$A$3:$F$297,4,FALSE))/2,VLOOKUP(C$7,profiel!$A$3:$F$297,4,FALSE))))/1000*Z733*D$36)</f>
        <v>0</v>
      </c>
      <c r="AB733" s="42">
        <f t="shared" si="345"/>
        <v>65587.932998137883</v>
      </c>
      <c r="AC733" s="44">
        <f t="shared" si="343"/>
        <v>13117.586599627577</v>
      </c>
      <c r="AD733" s="41">
        <f t="shared" si="344"/>
        <v>0.63111041044278626</v>
      </c>
      <c r="AE733" s="41">
        <f t="shared" si="349"/>
        <v>637.48855323104192</v>
      </c>
      <c r="AF733" s="201">
        <f t="shared" si="350"/>
        <v>795.35840063955311</v>
      </c>
    </row>
    <row r="734" spans="1:32" ht="12" customHeight="1" x14ac:dyDescent="0.15">
      <c r="A734" s="202">
        <f t="shared" si="320"/>
        <v>637.48855323104192</v>
      </c>
      <c r="B734" s="54">
        <f t="shared" si="321"/>
        <v>3425</v>
      </c>
      <c r="C734" s="133">
        <f t="shared" si="346"/>
        <v>57.083333333333336</v>
      </c>
      <c r="D734" s="30">
        <f t="shared" si="347"/>
        <v>937.88950246839704</v>
      </c>
      <c r="E734" s="30">
        <f t="shared" si="348"/>
        <v>679.99999471082253</v>
      </c>
      <c r="F734" s="31">
        <f t="shared" si="322"/>
        <v>0.1618571869567568</v>
      </c>
      <c r="G734" s="30">
        <f t="shared" si="323"/>
        <v>2730.4489234245889</v>
      </c>
      <c r="H734" s="34">
        <f t="shared" si="324"/>
        <v>2730.4489234245893</v>
      </c>
      <c r="I734" s="33">
        <f t="shared" si="325"/>
        <v>0</v>
      </c>
      <c r="J734" s="35">
        <f t="shared" si="326"/>
        <v>0</v>
      </c>
      <c r="K734" s="60">
        <f t="shared" si="327"/>
        <v>0.15376432760891895</v>
      </c>
      <c r="L734" s="30">
        <f t="shared" si="328"/>
        <v>2737.8114787704594</v>
      </c>
      <c r="M734" s="34">
        <f t="shared" si="329"/>
        <v>2600.9209048319367</v>
      </c>
      <c r="N734" s="33">
        <f t="shared" si="330"/>
        <v>0</v>
      </c>
      <c r="O734" s="35">
        <f t="shared" si="331"/>
        <v>0</v>
      </c>
      <c r="P734" s="31">
        <f t="shared" si="332"/>
        <v>0.1618571869567568</v>
      </c>
      <c r="Q734" s="30">
        <f t="shared" si="333"/>
        <v>2730.4489234245889</v>
      </c>
      <c r="R734" s="34">
        <f t="shared" si="334"/>
        <v>2730.4489234245893</v>
      </c>
      <c r="S734" s="33">
        <f t="shared" si="335"/>
        <v>0</v>
      </c>
      <c r="T734" s="35">
        <f t="shared" si="336"/>
        <v>0</v>
      </c>
      <c r="U734" s="31">
        <f t="shared" si="337"/>
        <v>0</v>
      </c>
      <c r="V734" s="30" t="e">
        <f t="shared" si="338"/>
        <v>#DIV/0!</v>
      </c>
      <c r="W734" s="34" t="e">
        <f t="shared" si="339"/>
        <v>#DIV/0!</v>
      </c>
      <c r="X734" s="33">
        <f t="shared" si="340"/>
        <v>0</v>
      </c>
      <c r="Y734" s="35">
        <f t="shared" si="341"/>
        <v>0</v>
      </c>
      <c r="Z734" s="30">
        <f t="shared" si="342"/>
        <v>65563.616743140257</v>
      </c>
      <c r="AA734" s="35">
        <f>IF(C734&lt;C$13,0,(IF(VLOOKUP(C$7,profiel!$A$3:$F$297,2,FALSE)&gt;4,VLOOKUP($C$7,profiel!$A$3:$F$297,3,FALSE),IF(B$9="flens loodrecht op gevel",(VLOOKUP(C$7,profiel!$A$3:$F$297,6,FALSE)-2*VLOOKUP(C$7,profiel!$A$3:$F$297,4,FALSE))/2,VLOOKUP(C$7,profiel!$A$3:$F$297,4,FALSE))))/1000*Z734*D$36)</f>
        <v>0</v>
      </c>
      <c r="AB734" s="30">
        <f t="shared" si="345"/>
        <v>65563.616743140257</v>
      </c>
      <c r="AC734" s="35">
        <f t="shared" si="343"/>
        <v>13112.723348628051</v>
      </c>
      <c r="AD734" s="32">
        <f t="shared" si="344"/>
        <v>0.63000952563482682</v>
      </c>
      <c r="AE734" s="32">
        <f t="shared" si="349"/>
        <v>638.11856275667674</v>
      </c>
      <c r="AF734" s="204">
        <f t="shared" si="350"/>
        <v>796.17433828395519</v>
      </c>
    </row>
    <row r="735" spans="1:32" ht="12" customHeight="1" x14ac:dyDescent="0.15">
      <c r="A735" s="199">
        <f t="shared" si="320"/>
        <v>638.11856275667674</v>
      </c>
      <c r="B735" s="38">
        <f t="shared" si="321"/>
        <v>3430</v>
      </c>
      <c r="C735" s="200">
        <f t="shared" si="346"/>
        <v>57.166666666666664</v>
      </c>
      <c r="D735" s="36">
        <f t="shared" si="347"/>
        <v>938.1075979890835</v>
      </c>
      <c r="E735" s="36">
        <f t="shared" si="348"/>
        <v>679.9999948500033</v>
      </c>
      <c r="F735" s="37">
        <f t="shared" si="322"/>
        <v>0.16169131201517087</v>
      </c>
      <c r="G735" s="42">
        <f t="shared" si="323"/>
        <v>2726.865326294424</v>
      </c>
      <c r="H735" s="43">
        <f t="shared" si="324"/>
        <v>2726.865326294424</v>
      </c>
      <c r="I735" s="42">
        <f t="shared" si="325"/>
        <v>0</v>
      </c>
      <c r="J735" s="44">
        <f t="shared" si="326"/>
        <v>0</v>
      </c>
      <c r="K735" s="216">
        <f t="shared" si="327"/>
        <v>0.15360674641441233</v>
      </c>
      <c r="L735" s="42">
        <f t="shared" si="328"/>
        <v>2734.2109938264407</v>
      </c>
      <c r="M735" s="43">
        <f t="shared" si="329"/>
        <v>2597.5004441351189</v>
      </c>
      <c r="N735" s="42">
        <f t="shared" si="330"/>
        <v>0</v>
      </c>
      <c r="O735" s="44">
        <f t="shared" si="331"/>
        <v>0</v>
      </c>
      <c r="P735" s="37">
        <f t="shared" si="332"/>
        <v>0.16169131201517087</v>
      </c>
      <c r="Q735" s="42">
        <f t="shared" si="333"/>
        <v>2726.865326294424</v>
      </c>
      <c r="R735" s="43">
        <f t="shared" si="334"/>
        <v>2726.865326294424</v>
      </c>
      <c r="S735" s="42">
        <f t="shared" si="335"/>
        <v>0</v>
      </c>
      <c r="T735" s="44">
        <f t="shared" si="336"/>
        <v>0</v>
      </c>
      <c r="U735" s="37">
        <f t="shared" si="337"/>
        <v>0</v>
      </c>
      <c r="V735" s="42" t="e">
        <f t="shared" si="338"/>
        <v>#DIV/0!</v>
      </c>
      <c r="W735" s="43" t="e">
        <f t="shared" si="339"/>
        <v>#DIV/0!</v>
      </c>
      <c r="X735" s="42">
        <f t="shared" si="340"/>
        <v>0</v>
      </c>
      <c r="Y735" s="44">
        <f t="shared" si="341"/>
        <v>0</v>
      </c>
      <c r="Z735" s="42">
        <f t="shared" si="342"/>
        <v>65539.238645268211</v>
      </c>
      <c r="AA735" s="44">
        <f>IF(C735&lt;C$13,0,(IF(VLOOKUP(C$7,profiel!$A$3:$F$297,2,FALSE)&gt;4,VLOOKUP($C$7,profiel!$A$3:$F$297,3,FALSE),IF(B$9="flens loodrecht op gevel",(VLOOKUP(C$7,profiel!$A$3:$F$297,6,FALSE)-2*VLOOKUP(C$7,profiel!$A$3:$F$297,4,FALSE))/2,VLOOKUP(C$7,profiel!$A$3:$F$297,4,FALSE))))/1000*Z735*D$36)</f>
        <v>0</v>
      </c>
      <c r="AB735" s="42">
        <f t="shared" si="345"/>
        <v>65539.238645268211</v>
      </c>
      <c r="AC735" s="44">
        <f t="shared" si="343"/>
        <v>13107.847729053643</v>
      </c>
      <c r="AD735" s="41">
        <f t="shared" si="344"/>
        <v>0.62890426771551511</v>
      </c>
      <c r="AE735" s="41">
        <f t="shared" si="349"/>
        <v>638.74746702439222</v>
      </c>
      <c r="AF735" s="201">
        <f t="shared" si="350"/>
        <v>796.99917564013572</v>
      </c>
    </row>
    <row r="736" spans="1:32" ht="12" customHeight="1" x14ac:dyDescent="0.15">
      <c r="A736" s="202">
        <f t="shared" si="320"/>
        <v>638.74746702439222</v>
      </c>
      <c r="B736" s="54">
        <f t="shared" si="321"/>
        <v>3435</v>
      </c>
      <c r="C736" s="133">
        <f t="shared" si="346"/>
        <v>57.25</v>
      </c>
      <c r="D736" s="30">
        <f t="shared" si="347"/>
        <v>938.325376510355</v>
      </c>
      <c r="E736" s="30">
        <f t="shared" si="348"/>
        <v>679.99999498552154</v>
      </c>
      <c r="F736" s="31">
        <f t="shared" si="322"/>
        <v>0.16152397302863702</v>
      </c>
      <c r="G736" s="30">
        <f t="shared" si="323"/>
        <v>2723.2896300037014</v>
      </c>
      <c r="H736" s="34">
        <f t="shared" si="324"/>
        <v>2723.2896300037014</v>
      </c>
      <c r="I736" s="33">
        <f t="shared" si="325"/>
        <v>0</v>
      </c>
      <c r="J736" s="35">
        <f t="shared" si="326"/>
        <v>0</v>
      </c>
      <c r="K736" s="60">
        <f t="shared" si="327"/>
        <v>0.15344777437720519</v>
      </c>
      <c r="L736" s="30">
        <f t="shared" si="328"/>
        <v>2730.6183864682384</v>
      </c>
      <c r="M736" s="34">
        <f t="shared" si="329"/>
        <v>2594.0874671448269</v>
      </c>
      <c r="N736" s="33">
        <f t="shared" si="330"/>
        <v>0</v>
      </c>
      <c r="O736" s="35">
        <f t="shared" si="331"/>
        <v>0</v>
      </c>
      <c r="P736" s="31">
        <f t="shared" si="332"/>
        <v>0.16152397302863702</v>
      </c>
      <c r="Q736" s="30">
        <f t="shared" si="333"/>
        <v>2723.2896300037014</v>
      </c>
      <c r="R736" s="34">
        <f t="shared" si="334"/>
        <v>2723.2896300037014</v>
      </c>
      <c r="S736" s="33">
        <f t="shared" si="335"/>
        <v>0</v>
      </c>
      <c r="T736" s="35">
        <f t="shared" si="336"/>
        <v>0</v>
      </c>
      <c r="U736" s="31">
        <f t="shared" si="337"/>
        <v>0</v>
      </c>
      <c r="V736" s="30" t="e">
        <f t="shared" si="338"/>
        <v>#DIV/0!</v>
      </c>
      <c r="W736" s="34" t="e">
        <f t="shared" si="339"/>
        <v>#DIV/0!</v>
      </c>
      <c r="X736" s="33">
        <f t="shared" si="340"/>
        <v>0</v>
      </c>
      <c r="Y736" s="35">
        <f t="shared" si="341"/>
        <v>0</v>
      </c>
      <c r="Z736" s="30">
        <f t="shared" si="342"/>
        <v>65514.800095768573</v>
      </c>
      <c r="AA736" s="35">
        <f>IF(C736&lt;C$13,0,(IF(VLOOKUP(C$7,profiel!$A$3:$F$297,2,FALSE)&gt;4,VLOOKUP($C$7,profiel!$A$3:$F$297,3,FALSE),IF(B$9="flens loodrecht op gevel",(VLOOKUP(C$7,profiel!$A$3:$F$297,6,FALSE)-2*VLOOKUP(C$7,profiel!$A$3:$F$297,4,FALSE))/2,VLOOKUP(C$7,profiel!$A$3:$F$297,4,FALSE))))/1000*Z736*D$36)</f>
        <v>0</v>
      </c>
      <c r="AB736" s="30">
        <f t="shared" si="345"/>
        <v>65514.800095768573</v>
      </c>
      <c r="AC736" s="35">
        <f t="shared" si="343"/>
        <v>13102.960019153716</v>
      </c>
      <c r="AD736" s="32">
        <f t="shared" si="344"/>
        <v>0.6277945949077004</v>
      </c>
      <c r="AE736" s="32">
        <f t="shared" si="349"/>
        <v>639.37526161929998</v>
      </c>
      <c r="AF736" s="204">
        <f t="shared" si="350"/>
        <v>797.8330493289742</v>
      </c>
    </row>
    <row r="737" spans="1:32" ht="12" customHeight="1" x14ac:dyDescent="0.15">
      <c r="A737" s="199">
        <f t="shared" si="320"/>
        <v>639.37526161929998</v>
      </c>
      <c r="B737" s="38">
        <f t="shared" si="321"/>
        <v>3440</v>
      </c>
      <c r="C737" s="200">
        <f t="shared" si="346"/>
        <v>57.333333333333336</v>
      </c>
      <c r="D737" s="36">
        <f t="shared" si="347"/>
        <v>938.54283895238461</v>
      </c>
      <c r="E737" s="36">
        <f t="shared" si="348"/>
        <v>679.99999511747387</v>
      </c>
      <c r="F737" s="37">
        <f t="shared" si="322"/>
        <v>0.16135515250742832</v>
      </c>
      <c r="G737" s="42">
        <f t="shared" si="323"/>
        <v>2719.7218992954572</v>
      </c>
      <c r="H737" s="43">
        <f t="shared" si="324"/>
        <v>2719.7218992954572</v>
      </c>
      <c r="I737" s="42">
        <f t="shared" si="325"/>
        <v>0</v>
      </c>
      <c r="J737" s="44">
        <f t="shared" si="326"/>
        <v>0</v>
      </c>
      <c r="K737" s="216">
        <f t="shared" si="327"/>
        <v>0.15328739488205692</v>
      </c>
      <c r="L737" s="42">
        <f t="shared" si="328"/>
        <v>2727.0337210133798</v>
      </c>
      <c r="M737" s="43">
        <f t="shared" si="329"/>
        <v>2590.682034962711</v>
      </c>
      <c r="N737" s="42">
        <f t="shared" si="330"/>
        <v>0</v>
      </c>
      <c r="O737" s="44">
        <f t="shared" si="331"/>
        <v>0</v>
      </c>
      <c r="P737" s="37">
        <f t="shared" si="332"/>
        <v>0.16135515250742832</v>
      </c>
      <c r="Q737" s="42">
        <f t="shared" si="333"/>
        <v>2719.7218992954572</v>
      </c>
      <c r="R737" s="43">
        <f t="shared" si="334"/>
        <v>2719.7218992954572</v>
      </c>
      <c r="S737" s="42">
        <f t="shared" si="335"/>
        <v>0</v>
      </c>
      <c r="T737" s="44">
        <f t="shared" si="336"/>
        <v>0</v>
      </c>
      <c r="U737" s="37">
        <f t="shared" si="337"/>
        <v>0</v>
      </c>
      <c r="V737" s="42" t="e">
        <f t="shared" si="338"/>
        <v>#DIV/0!</v>
      </c>
      <c r="W737" s="43" t="e">
        <f t="shared" si="339"/>
        <v>#DIV/0!</v>
      </c>
      <c r="X737" s="42">
        <f t="shared" si="340"/>
        <v>0</v>
      </c>
      <c r="Y737" s="44">
        <f t="shared" si="341"/>
        <v>0</v>
      </c>
      <c r="Z737" s="42">
        <f t="shared" si="342"/>
        <v>65490.302496439544</v>
      </c>
      <c r="AA737" s="44">
        <f>IF(C737&lt;C$13,0,(IF(VLOOKUP(C$7,profiel!$A$3:$F$297,2,FALSE)&gt;4,VLOOKUP($C$7,profiel!$A$3:$F$297,3,FALSE),IF(B$9="flens loodrecht op gevel",(VLOOKUP(C$7,profiel!$A$3:$F$297,6,FALSE)-2*VLOOKUP(C$7,profiel!$A$3:$F$297,4,FALSE))/2,VLOOKUP(C$7,profiel!$A$3:$F$297,4,FALSE))))/1000*Z737*D$36)</f>
        <v>0</v>
      </c>
      <c r="AB737" s="42">
        <f t="shared" si="345"/>
        <v>65490.302496439544</v>
      </c>
      <c r="AC737" s="44">
        <f t="shared" si="343"/>
        <v>13098.060499287909</v>
      </c>
      <c r="AD737" s="41">
        <f t="shared" si="344"/>
        <v>0.62668046469503835</v>
      </c>
      <c r="AE737" s="41">
        <f t="shared" si="349"/>
        <v>640.001942083995</v>
      </c>
      <c r="AF737" s="201">
        <f t="shared" si="350"/>
        <v>798.67609865436441</v>
      </c>
    </row>
    <row r="738" spans="1:32" ht="12" customHeight="1" x14ac:dyDescent="0.15">
      <c r="A738" s="202">
        <f t="shared" si="320"/>
        <v>640.001942083995</v>
      </c>
      <c r="B738" s="54">
        <f t="shared" si="321"/>
        <v>3445</v>
      </c>
      <c r="C738" s="133">
        <f t="shared" si="346"/>
        <v>57.416666666666664</v>
      </c>
      <c r="D738" s="30">
        <f t="shared" si="347"/>
        <v>938.75998623134433</v>
      </c>
      <c r="E738" s="30">
        <f t="shared" si="348"/>
        <v>679.99999524595387</v>
      </c>
      <c r="F738" s="31">
        <f t="shared" si="322"/>
        <v>0.16118483270857772</v>
      </c>
      <c r="G738" s="30">
        <f t="shared" si="323"/>
        <v>2716.1621994479424</v>
      </c>
      <c r="H738" s="34">
        <f t="shared" si="324"/>
        <v>2716.1621994479424</v>
      </c>
      <c r="I738" s="33">
        <f t="shared" si="325"/>
        <v>0</v>
      </c>
      <c r="J738" s="35">
        <f t="shared" si="326"/>
        <v>0</v>
      </c>
      <c r="K738" s="60">
        <f t="shared" si="327"/>
        <v>0.15312559107314883</v>
      </c>
      <c r="L738" s="30">
        <f t="shared" si="328"/>
        <v>2723.4570623069162</v>
      </c>
      <c r="M738" s="34">
        <f t="shared" si="329"/>
        <v>2587.2842091915704</v>
      </c>
      <c r="N738" s="33">
        <f t="shared" si="330"/>
        <v>0</v>
      </c>
      <c r="O738" s="35">
        <f t="shared" si="331"/>
        <v>0</v>
      </c>
      <c r="P738" s="31">
        <f t="shared" si="332"/>
        <v>0.16118483270857772</v>
      </c>
      <c r="Q738" s="30">
        <f t="shared" si="333"/>
        <v>2716.1621994479424</v>
      </c>
      <c r="R738" s="34">
        <f t="shared" si="334"/>
        <v>2716.1621994479424</v>
      </c>
      <c r="S738" s="33">
        <f t="shared" si="335"/>
        <v>0</v>
      </c>
      <c r="T738" s="35">
        <f t="shared" si="336"/>
        <v>0</v>
      </c>
      <c r="U738" s="31">
        <f t="shared" si="337"/>
        <v>0</v>
      </c>
      <c r="V738" s="30" t="e">
        <f t="shared" si="338"/>
        <v>#DIV/0!</v>
      </c>
      <c r="W738" s="34" t="e">
        <f t="shared" si="339"/>
        <v>#DIV/0!</v>
      </c>
      <c r="X738" s="33">
        <f t="shared" si="340"/>
        <v>0</v>
      </c>
      <c r="Y738" s="35">
        <f t="shared" si="341"/>
        <v>0</v>
      </c>
      <c r="Z738" s="30">
        <f t="shared" si="342"/>
        <v>65465.747259782293</v>
      </c>
      <c r="AA738" s="35">
        <f>IF(C738&lt;C$13,0,(IF(VLOOKUP(C$7,profiel!$A$3:$F$297,2,FALSE)&gt;4,VLOOKUP($C$7,profiel!$A$3:$F$297,3,FALSE),IF(B$9="flens loodrecht op gevel",(VLOOKUP(C$7,profiel!$A$3:$F$297,6,FALSE)-2*VLOOKUP(C$7,profiel!$A$3:$F$297,4,FALSE))/2,VLOOKUP(C$7,profiel!$A$3:$F$297,4,FALSE))))/1000*Z738*D$36)</f>
        <v>0</v>
      </c>
      <c r="AB738" s="30">
        <f t="shared" si="345"/>
        <v>65465.747259782293</v>
      </c>
      <c r="AC738" s="35">
        <f t="shared" si="343"/>
        <v>13093.149451956459</v>
      </c>
      <c r="AD738" s="32">
        <f t="shared" si="344"/>
        <v>0.62556183380971586</v>
      </c>
      <c r="AE738" s="32">
        <f t="shared" si="349"/>
        <v>640.62750391780469</v>
      </c>
      <c r="AF738" s="204">
        <f t="shared" si="350"/>
        <v>799.52846566677908</v>
      </c>
    </row>
    <row r="739" spans="1:32" ht="12" customHeight="1" x14ac:dyDescent="0.15">
      <c r="A739" s="199">
        <f t="shared" si="320"/>
        <v>640.62750391780469</v>
      </c>
      <c r="B739" s="38">
        <f t="shared" si="321"/>
        <v>3450</v>
      </c>
      <c r="C739" s="200">
        <f t="shared" si="346"/>
        <v>57.5</v>
      </c>
      <c r="D739" s="36">
        <f t="shared" si="347"/>
        <v>938.97681925942857</v>
      </c>
      <c r="E739" s="36">
        <f t="shared" si="348"/>
        <v>679.99999537105305</v>
      </c>
      <c r="F739" s="37">
        <f t="shared" si="322"/>
        <v>0.16101299563184795</v>
      </c>
      <c r="G739" s="42">
        <f t="shared" si="323"/>
        <v>2712.6105962847723</v>
      </c>
      <c r="H739" s="43">
        <f t="shared" si="324"/>
        <v>2712.6105962847723</v>
      </c>
      <c r="I739" s="42">
        <f t="shared" si="325"/>
        <v>0</v>
      </c>
      <c r="J739" s="44">
        <f t="shared" si="326"/>
        <v>0</v>
      </c>
      <c r="K739" s="216">
        <f t="shared" si="327"/>
        <v>0.15296234585025556</v>
      </c>
      <c r="L739" s="42">
        <f t="shared" si="328"/>
        <v>2719.8884757314522</v>
      </c>
      <c r="M739" s="43">
        <f t="shared" si="329"/>
        <v>2583.8940519448797</v>
      </c>
      <c r="N739" s="42">
        <f t="shared" si="330"/>
        <v>0</v>
      </c>
      <c r="O739" s="44">
        <f t="shared" si="331"/>
        <v>0</v>
      </c>
      <c r="P739" s="37">
        <f t="shared" si="332"/>
        <v>0.16101299563184795</v>
      </c>
      <c r="Q739" s="42">
        <f t="shared" si="333"/>
        <v>2712.6105962847723</v>
      </c>
      <c r="R739" s="43">
        <f t="shared" si="334"/>
        <v>2712.6105962847723</v>
      </c>
      <c r="S739" s="42">
        <f t="shared" si="335"/>
        <v>0</v>
      </c>
      <c r="T739" s="44">
        <f t="shared" si="336"/>
        <v>0</v>
      </c>
      <c r="U739" s="37">
        <f t="shared" si="337"/>
        <v>0</v>
      </c>
      <c r="V739" s="42" t="e">
        <f t="shared" si="338"/>
        <v>#DIV/0!</v>
      </c>
      <c r="W739" s="43" t="e">
        <f t="shared" si="339"/>
        <v>#DIV/0!</v>
      </c>
      <c r="X739" s="42">
        <f t="shared" si="340"/>
        <v>0</v>
      </c>
      <c r="Y739" s="44">
        <f t="shared" si="341"/>
        <v>0</v>
      </c>
      <c r="Z739" s="42">
        <f t="shared" si="342"/>
        <v>65441.13580915425</v>
      </c>
      <c r="AA739" s="44">
        <f>IF(C739&lt;C$13,0,(IF(VLOOKUP(C$7,profiel!$A$3:$F$297,2,FALSE)&gt;4,VLOOKUP($C$7,profiel!$A$3:$F$297,3,FALSE),IF(B$9="flens loodrecht op gevel",(VLOOKUP(C$7,profiel!$A$3:$F$297,6,FALSE)-2*VLOOKUP(C$7,profiel!$A$3:$F$297,4,FALSE))/2,VLOOKUP(C$7,profiel!$A$3:$F$297,4,FALSE))))/1000*Z739*D$36)</f>
        <v>0</v>
      </c>
      <c r="AB739" s="42">
        <f t="shared" si="345"/>
        <v>65441.13580915425</v>
      </c>
      <c r="AC739" s="44">
        <f t="shared" si="343"/>
        <v>13088.227161830851</v>
      </c>
      <c r="AD739" s="41">
        <f t="shared" si="344"/>
        <v>0.62443865821993982</v>
      </c>
      <c r="AE739" s="41">
        <f t="shared" si="349"/>
        <v>641.25194257602459</v>
      </c>
      <c r="AF739" s="201">
        <f t="shared" si="350"/>
        <v>800.39029522858345</v>
      </c>
    </row>
    <row r="740" spans="1:32" ht="12" customHeight="1" x14ac:dyDescent="0.15">
      <c r="A740" s="202">
        <f t="shared" si="320"/>
        <v>641.25194257602459</v>
      </c>
      <c r="B740" s="54">
        <f t="shared" si="321"/>
        <v>3455</v>
      </c>
      <c r="C740" s="133">
        <f t="shared" si="346"/>
        <v>57.583333333333336</v>
      </c>
      <c r="D740" s="30">
        <f t="shared" si="347"/>
        <v>939.19333894487761</v>
      </c>
      <c r="E740" s="30">
        <f t="shared" si="348"/>
        <v>679.99999549286031</v>
      </c>
      <c r="F740" s="31">
        <f t="shared" si="322"/>
        <v>0.16083962301564134</v>
      </c>
      <c r="G740" s="30">
        <f t="shared" si="323"/>
        <v>2709.0671561855611</v>
      </c>
      <c r="H740" s="34">
        <f t="shared" si="324"/>
        <v>2709.0671561855611</v>
      </c>
      <c r="I740" s="33">
        <f t="shared" si="325"/>
        <v>0</v>
      </c>
      <c r="J740" s="35">
        <f t="shared" si="326"/>
        <v>0</v>
      </c>
      <c r="K740" s="60">
        <f t="shared" si="327"/>
        <v>0.15279764186485925</v>
      </c>
      <c r="L740" s="30">
        <f t="shared" si="328"/>
        <v>2716.3280272176362</v>
      </c>
      <c r="M740" s="34">
        <f t="shared" si="329"/>
        <v>2580.5116258567546</v>
      </c>
      <c r="N740" s="33">
        <f t="shared" si="330"/>
        <v>0</v>
      </c>
      <c r="O740" s="35">
        <f t="shared" si="331"/>
        <v>0</v>
      </c>
      <c r="P740" s="31">
        <f t="shared" si="332"/>
        <v>0.16083962301564134</v>
      </c>
      <c r="Q740" s="30">
        <f t="shared" si="333"/>
        <v>2709.0671561855611</v>
      </c>
      <c r="R740" s="34">
        <f t="shared" si="334"/>
        <v>2709.0671561855611</v>
      </c>
      <c r="S740" s="33">
        <f t="shared" si="335"/>
        <v>0</v>
      </c>
      <c r="T740" s="35">
        <f t="shared" si="336"/>
        <v>0</v>
      </c>
      <c r="U740" s="31">
        <f t="shared" si="337"/>
        <v>0</v>
      </c>
      <c r="V740" s="30" t="e">
        <f t="shared" si="338"/>
        <v>#DIV/0!</v>
      </c>
      <c r="W740" s="34" t="e">
        <f t="shared" si="339"/>
        <v>#DIV/0!</v>
      </c>
      <c r="X740" s="33">
        <f t="shared" si="340"/>
        <v>0</v>
      </c>
      <c r="Y740" s="35">
        <f t="shared" si="341"/>
        <v>0</v>
      </c>
      <c r="Z740" s="30">
        <f t="shared" si="342"/>
        <v>65416.469578925884</v>
      </c>
      <c r="AA740" s="35">
        <f>IF(C740&lt;C$13,0,(IF(VLOOKUP(C$7,profiel!$A$3:$F$297,2,FALSE)&gt;4,VLOOKUP($C$7,profiel!$A$3:$F$297,3,FALSE),IF(B$9="flens loodrecht op gevel",(VLOOKUP(C$7,profiel!$A$3:$F$297,6,FALSE)-2*VLOOKUP(C$7,profiel!$A$3:$F$297,4,FALSE))/2,VLOOKUP(C$7,profiel!$A$3:$F$297,4,FALSE))))/1000*Z740*D$36)</f>
        <v>0</v>
      </c>
      <c r="AB740" s="30">
        <f t="shared" si="345"/>
        <v>65416.469578925884</v>
      </c>
      <c r="AC740" s="35">
        <f t="shared" si="343"/>
        <v>13083.293915785176</v>
      </c>
      <c r="AD740" s="32">
        <f t="shared" si="344"/>
        <v>0.62331089311725807</v>
      </c>
      <c r="AE740" s="32">
        <f t="shared" si="349"/>
        <v>641.87525346914185</v>
      </c>
      <c r="AF740" s="204">
        <f t="shared" si="350"/>
        <v>801.26173508115392</v>
      </c>
    </row>
    <row r="741" spans="1:32" ht="12" customHeight="1" x14ac:dyDescent="0.15">
      <c r="A741" s="199">
        <f t="shared" si="320"/>
        <v>641.87525346914185</v>
      </c>
      <c r="B741" s="38">
        <f t="shared" si="321"/>
        <v>3460</v>
      </c>
      <c r="C741" s="200">
        <f t="shared" si="346"/>
        <v>57.666666666666664</v>
      </c>
      <c r="D741" s="36">
        <f t="shared" si="347"/>
        <v>939.40954619199977</v>
      </c>
      <c r="E741" s="36">
        <f t="shared" si="348"/>
        <v>679.99999561146228</v>
      </c>
      <c r="F741" s="37">
        <f t="shared" si="322"/>
        <v>0.16066469633284641</v>
      </c>
      <c r="G741" s="42">
        <f t="shared" si="323"/>
        <v>2705.531946097336</v>
      </c>
      <c r="H741" s="43">
        <f t="shared" si="324"/>
        <v>2705.531946097336</v>
      </c>
      <c r="I741" s="42">
        <f t="shared" si="325"/>
        <v>0</v>
      </c>
      <c r="J741" s="44">
        <f t="shared" si="326"/>
        <v>0</v>
      </c>
      <c r="K741" s="216">
        <f t="shared" si="327"/>
        <v>0.1526314615162041</v>
      </c>
      <c r="L741" s="42">
        <f t="shared" si="328"/>
        <v>2712.7757832554526</v>
      </c>
      <c r="M741" s="43">
        <f t="shared" si="329"/>
        <v>2577.1369940926797</v>
      </c>
      <c r="N741" s="42">
        <f t="shared" si="330"/>
        <v>0</v>
      </c>
      <c r="O741" s="44">
        <f t="shared" si="331"/>
        <v>0</v>
      </c>
      <c r="P741" s="37">
        <f t="shared" si="332"/>
        <v>0.16066469633284641</v>
      </c>
      <c r="Q741" s="42">
        <f t="shared" si="333"/>
        <v>2705.531946097336</v>
      </c>
      <c r="R741" s="43">
        <f t="shared" si="334"/>
        <v>2705.531946097336</v>
      </c>
      <c r="S741" s="42">
        <f t="shared" si="335"/>
        <v>0</v>
      </c>
      <c r="T741" s="44">
        <f t="shared" si="336"/>
        <v>0</v>
      </c>
      <c r="U741" s="37">
        <f t="shared" si="337"/>
        <v>0</v>
      </c>
      <c r="V741" s="42" t="e">
        <f t="shared" si="338"/>
        <v>#DIV/0!</v>
      </c>
      <c r="W741" s="43" t="e">
        <f t="shared" si="339"/>
        <v>#DIV/0!</v>
      </c>
      <c r="X741" s="42">
        <f t="shared" si="340"/>
        <v>0</v>
      </c>
      <c r="Y741" s="44">
        <f t="shared" si="341"/>
        <v>0</v>
      </c>
      <c r="Z741" s="42">
        <f t="shared" si="342"/>
        <v>65391.750014639212</v>
      </c>
      <c r="AA741" s="44">
        <f>IF(C741&lt;C$13,0,(IF(VLOOKUP(C$7,profiel!$A$3:$F$297,2,FALSE)&gt;4,VLOOKUP($C$7,profiel!$A$3:$F$297,3,FALSE),IF(B$9="flens loodrecht op gevel",(VLOOKUP(C$7,profiel!$A$3:$F$297,6,FALSE)-2*VLOOKUP(C$7,profiel!$A$3:$F$297,4,FALSE))/2,VLOOKUP(C$7,profiel!$A$3:$F$297,4,FALSE))))/1000*Z741*D$36)</f>
        <v>0</v>
      </c>
      <c r="AB741" s="42">
        <f t="shared" si="345"/>
        <v>65391.750014639212</v>
      </c>
      <c r="AC741" s="44">
        <f t="shared" si="343"/>
        <v>13078.350002927844</v>
      </c>
      <c r="AD741" s="41">
        <f t="shared" si="344"/>
        <v>0.62217849290371596</v>
      </c>
      <c r="AE741" s="41">
        <f t="shared" si="349"/>
        <v>642.49743196204554</v>
      </c>
      <c r="AF741" s="201">
        <f t="shared" si="350"/>
        <v>802.14293591385695</v>
      </c>
    </row>
    <row r="742" spans="1:32" ht="12" customHeight="1" x14ac:dyDescent="0.15">
      <c r="A742" s="202">
        <f t="shared" si="320"/>
        <v>642.49743196204554</v>
      </c>
      <c r="B742" s="54">
        <f t="shared" si="321"/>
        <v>3465</v>
      </c>
      <c r="C742" s="133">
        <f t="shared" si="346"/>
        <v>57.75</v>
      </c>
      <c r="D742" s="30">
        <f t="shared" si="347"/>
        <v>939.62544190119388</v>
      </c>
      <c r="E742" s="30">
        <f t="shared" si="348"/>
        <v>679.99999572694344</v>
      </c>
      <c r="F742" s="31">
        <f t="shared" si="322"/>
        <v>0.16048819678662379</v>
      </c>
      <c r="G742" s="30">
        <f t="shared" si="323"/>
        <v>2702.0050335452652</v>
      </c>
      <c r="H742" s="34">
        <f t="shared" si="324"/>
        <v>2702.0050335452652</v>
      </c>
      <c r="I742" s="33">
        <f t="shared" si="325"/>
        <v>0</v>
      </c>
      <c r="J742" s="35">
        <f t="shared" si="326"/>
        <v>0</v>
      </c>
      <c r="K742" s="60">
        <f t="shared" si="327"/>
        <v>0.1524637869472926</v>
      </c>
      <c r="L742" s="30">
        <f t="shared" si="328"/>
        <v>2709.231810904806</v>
      </c>
      <c r="M742" s="34">
        <f t="shared" si="329"/>
        <v>2573.7702203595659</v>
      </c>
      <c r="N742" s="33">
        <f t="shared" si="330"/>
        <v>0</v>
      </c>
      <c r="O742" s="35">
        <f t="shared" si="331"/>
        <v>0</v>
      </c>
      <c r="P742" s="31">
        <f t="shared" si="332"/>
        <v>0.16048819678662379</v>
      </c>
      <c r="Q742" s="30">
        <f t="shared" si="333"/>
        <v>2702.0050335452652</v>
      </c>
      <c r="R742" s="34">
        <f t="shared" si="334"/>
        <v>2702.0050335452652</v>
      </c>
      <c r="S742" s="33">
        <f t="shared" si="335"/>
        <v>0</v>
      </c>
      <c r="T742" s="35">
        <f t="shared" si="336"/>
        <v>0</v>
      </c>
      <c r="U742" s="31">
        <f t="shared" si="337"/>
        <v>0</v>
      </c>
      <c r="V742" s="30" t="e">
        <f t="shared" si="338"/>
        <v>#DIV/0!</v>
      </c>
      <c r="W742" s="34" t="e">
        <f t="shared" si="339"/>
        <v>#DIV/0!</v>
      </c>
      <c r="X742" s="33">
        <f t="shared" si="340"/>
        <v>0</v>
      </c>
      <c r="Y742" s="35">
        <f t="shared" si="341"/>
        <v>0</v>
      </c>
      <c r="Z742" s="30">
        <f t="shared" si="342"/>
        <v>65366.978573170018</v>
      </c>
      <c r="AA742" s="35">
        <f>IF(C742&lt;C$13,0,(IF(VLOOKUP(C$7,profiel!$A$3:$F$297,2,FALSE)&gt;4,VLOOKUP($C$7,profiel!$A$3:$F$297,3,FALSE),IF(B$9="flens loodrecht op gevel",(VLOOKUP(C$7,profiel!$A$3:$F$297,6,FALSE)-2*VLOOKUP(C$7,profiel!$A$3:$F$297,4,FALSE))/2,VLOOKUP(C$7,profiel!$A$3:$F$297,4,FALSE))))/1000*Z742*D$36)</f>
        <v>0</v>
      </c>
      <c r="AB742" s="30">
        <f t="shared" si="345"/>
        <v>65366.978573170018</v>
      </c>
      <c r="AC742" s="35">
        <f t="shared" si="343"/>
        <v>13073.395714634004</v>
      </c>
      <c r="AD742" s="32">
        <f t="shared" si="344"/>
        <v>0.62104141117873624</v>
      </c>
      <c r="AE742" s="32">
        <f t="shared" si="349"/>
        <v>643.11847337322422</v>
      </c>
      <c r="AF742" s="204">
        <f t="shared" si="350"/>
        <v>803.0340514349482</v>
      </c>
    </row>
    <row r="743" spans="1:32" ht="12" customHeight="1" x14ac:dyDescent="0.15">
      <c r="A743" s="199">
        <f t="shared" si="320"/>
        <v>643.11847337322422</v>
      </c>
      <c r="B743" s="38">
        <f t="shared" si="321"/>
        <v>3470</v>
      </c>
      <c r="C743" s="200">
        <f t="shared" si="346"/>
        <v>57.833333333333336</v>
      </c>
      <c r="D743" s="36">
        <f t="shared" si="347"/>
        <v>939.84102696897253</v>
      </c>
      <c r="E743" s="36">
        <f t="shared" si="348"/>
        <v>679.99999583938563</v>
      </c>
      <c r="F743" s="37">
        <f t="shared" si="322"/>
        <v>0.1603101053061281</v>
      </c>
      <c r="G743" s="42">
        <f t="shared" si="323"/>
        <v>2698.4864866433745</v>
      </c>
      <c r="H743" s="43">
        <f t="shared" si="324"/>
        <v>2698.4864866433745</v>
      </c>
      <c r="I743" s="42">
        <f t="shared" si="325"/>
        <v>0</v>
      </c>
      <c r="J743" s="44">
        <f t="shared" si="326"/>
        <v>0</v>
      </c>
      <c r="K743" s="216">
        <f t="shared" si="327"/>
        <v>0.15229460004082168</v>
      </c>
      <c r="L743" s="42">
        <f t="shared" si="328"/>
        <v>2705.6961778061045</v>
      </c>
      <c r="M743" s="43">
        <f t="shared" si="329"/>
        <v>2570.4113689157994</v>
      </c>
      <c r="N743" s="42">
        <f t="shared" si="330"/>
        <v>0</v>
      </c>
      <c r="O743" s="44">
        <f t="shared" si="331"/>
        <v>0</v>
      </c>
      <c r="P743" s="37">
        <f t="shared" si="332"/>
        <v>0.1603101053061281</v>
      </c>
      <c r="Q743" s="42">
        <f t="shared" si="333"/>
        <v>2698.4864866433745</v>
      </c>
      <c r="R743" s="43">
        <f t="shared" si="334"/>
        <v>2698.4864866433745</v>
      </c>
      <c r="S743" s="42">
        <f t="shared" si="335"/>
        <v>0</v>
      </c>
      <c r="T743" s="44">
        <f t="shared" si="336"/>
        <v>0</v>
      </c>
      <c r="U743" s="37">
        <f t="shared" si="337"/>
        <v>0</v>
      </c>
      <c r="V743" s="42" t="e">
        <f t="shared" si="338"/>
        <v>#DIV/0!</v>
      </c>
      <c r="W743" s="43" t="e">
        <f t="shared" si="339"/>
        <v>#DIV/0!</v>
      </c>
      <c r="X743" s="42">
        <f t="shared" si="340"/>
        <v>0</v>
      </c>
      <c r="Y743" s="44">
        <f t="shared" si="341"/>
        <v>0</v>
      </c>
      <c r="Z743" s="42">
        <f t="shared" si="342"/>
        <v>65342.156722891879</v>
      </c>
      <c r="AA743" s="44">
        <f>IF(C743&lt;C$13,0,(IF(VLOOKUP(C$7,profiel!$A$3:$F$297,2,FALSE)&gt;4,VLOOKUP($C$7,profiel!$A$3:$F$297,3,FALSE),IF(B$9="flens loodrecht op gevel",(VLOOKUP(C$7,profiel!$A$3:$F$297,6,FALSE)-2*VLOOKUP(C$7,profiel!$A$3:$F$297,4,FALSE))/2,VLOOKUP(C$7,profiel!$A$3:$F$297,4,FALSE))))/1000*Z743*D$36)</f>
        <v>0</v>
      </c>
      <c r="AB743" s="42">
        <f t="shared" si="345"/>
        <v>65342.156722891879</v>
      </c>
      <c r="AC743" s="44">
        <f t="shared" si="343"/>
        <v>13068.431344578376</v>
      </c>
      <c r="AD743" s="41">
        <f t="shared" si="344"/>
        <v>0.619899600725763</v>
      </c>
      <c r="AE743" s="41">
        <f t="shared" si="349"/>
        <v>643.73837297394994</v>
      </c>
      <c r="AF743" s="201">
        <f t="shared" si="350"/>
        <v>803.93523844444974</v>
      </c>
    </row>
    <row r="744" spans="1:32" ht="12" customHeight="1" x14ac:dyDescent="0.15">
      <c r="A744" s="202">
        <f t="shared" si="320"/>
        <v>643.73837297394994</v>
      </c>
      <c r="B744" s="54">
        <f t="shared" si="321"/>
        <v>3475</v>
      </c>
      <c r="C744" s="133">
        <f t="shared" si="346"/>
        <v>57.916666666666664</v>
      </c>
      <c r="D744" s="30">
        <f t="shared" si="347"/>
        <v>940.05630228798384</v>
      </c>
      <c r="E744" s="30">
        <f t="shared" si="348"/>
        <v>679.99999594886913</v>
      </c>
      <c r="F744" s="31">
        <f t="shared" si="322"/>
        <v>0.16013040254216759</v>
      </c>
      <c r="G744" s="30">
        <f t="shared" si="323"/>
        <v>2694.9763741065544</v>
      </c>
      <c r="H744" s="34">
        <f t="shared" si="324"/>
        <v>2694.9763741065544</v>
      </c>
      <c r="I744" s="33">
        <f t="shared" si="325"/>
        <v>0</v>
      </c>
      <c r="J744" s="35">
        <f t="shared" si="326"/>
        <v>0</v>
      </c>
      <c r="K744" s="60">
        <f t="shared" si="327"/>
        <v>0.1521238824150592</v>
      </c>
      <c r="L744" s="30">
        <f t="shared" si="328"/>
        <v>2702.1689521921244</v>
      </c>
      <c r="M744" s="34">
        <f t="shared" si="329"/>
        <v>2567.0605045825182</v>
      </c>
      <c r="N744" s="33">
        <f t="shared" si="330"/>
        <v>0</v>
      </c>
      <c r="O744" s="35">
        <f t="shared" si="331"/>
        <v>0</v>
      </c>
      <c r="P744" s="31">
        <f t="shared" si="332"/>
        <v>0.16013040254216759</v>
      </c>
      <c r="Q744" s="30">
        <f t="shared" si="333"/>
        <v>2694.9763741065544</v>
      </c>
      <c r="R744" s="34">
        <f t="shared" si="334"/>
        <v>2694.9763741065544</v>
      </c>
      <c r="S744" s="33">
        <f t="shared" si="335"/>
        <v>0</v>
      </c>
      <c r="T744" s="35">
        <f t="shared" si="336"/>
        <v>0</v>
      </c>
      <c r="U744" s="31">
        <f t="shared" si="337"/>
        <v>0</v>
      </c>
      <c r="V744" s="30" t="e">
        <f t="shared" si="338"/>
        <v>#DIV/0!</v>
      </c>
      <c r="W744" s="34" t="e">
        <f t="shared" si="339"/>
        <v>#DIV/0!</v>
      </c>
      <c r="X744" s="33">
        <f t="shared" si="340"/>
        <v>0</v>
      </c>
      <c r="Y744" s="35">
        <f t="shared" si="341"/>
        <v>0</v>
      </c>
      <c r="Z744" s="30">
        <f t="shared" si="342"/>
        <v>65317.285943843868</v>
      </c>
      <c r="AA744" s="35">
        <f>IF(C744&lt;C$13,0,(IF(VLOOKUP(C$7,profiel!$A$3:$F$297,2,FALSE)&gt;4,VLOOKUP($C$7,profiel!$A$3:$F$297,3,FALSE),IF(B$9="flens loodrecht op gevel",(VLOOKUP(C$7,profiel!$A$3:$F$297,6,FALSE)-2*VLOOKUP(C$7,profiel!$A$3:$F$297,4,FALSE))/2,VLOOKUP(C$7,profiel!$A$3:$F$297,4,FALSE))))/1000*Z744*D$36)</f>
        <v>0</v>
      </c>
      <c r="AB744" s="30">
        <f t="shared" si="345"/>
        <v>65317.285943843868</v>
      </c>
      <c r="AC744" s="35">
        <f t="shared" si="343"/>
        <v>13063.457188768773</v>
      </c>
      <c r="AD744" s="32">
        <f t="shared" si="344"/>
        <v>0.61875301349879464</v>
      </c>
      <c r="AE744" s="32">
        <f t="shared" si="349"/>
        <v>644.35712598744874</v>
      </c>
      <c r="AF744" s="204">
        <f t="shared" si="350"/>
        <v>804.84665690907036</v>
      </c>
    </row>
    <row r="745" spans="1:32" ht="12" customHeight="1" x14ac:dyDescent="0.15">
      <c r="A745" s="199">
        <f t="shared" si="320"/>
        <v>644.35712598744874</v>
      </c>
      <c r="B745" s="38">
        <f t="shared" si="321"/>
        <v>3480</v>
      </c>
      <c r="C745" s="200">
        <f t="shared" si="346"/>
        <v>58</v>
      </c>
      <c r="D745" s="36">
        <f t="shared" si="347"/>
        <v>940.27126874703413</v>
      </c>
      <c r="E745" s="36">
        <f t="shared" si="348"/>
        <v>679.99999605547157</v>
      </c>
      <c r="F745" s="37">
        <f t="shared" si="322"/>
        <v>0.15994906886279994</v>
      </c>
      <c r="G745" s="42">
        <f t="shared" si="323"/>
        <v>2691.4747652615774</v>
      </c>
      <c r="H745" s="43">
        <f t="shared" si="324"/>
        <v>2691.4747652615774</v>
      </c>
      <c r="I745" s="42">
        <f t="shared" si="325"/>
        <v>0</v>
      </c>
      <c r="J745" s="44">
        <f t="shared" si="326"/>
        <v>0</v>
      </c>
      <c r="K745" s="216">
        <f t="shared" si="327"/>
        <v>0.15195161541965993</v>
      </c>
      <c r="L745" s="42">
        <f t="shared" si="328"/>
        <v>2698.6502028988789</v>
      </c>
      <c r="M745" s="43">
        <f t="shared" si="329"/>
        <v>2563.7176927539349</v>
      </c>
      <c r="N745" s="42">
        <f t="shared" si="330"/>
        <v>0</v>
      </c>
      <c r="O745" s="44">
        <f t="shared" si="331"/>
        <v>0</v>
      </c>
      <c r="P745" s="37">
        <f t="shared" si="332"/>
        <v>0.15994906886279994</v>
      </c>
      <c r="Q745" s="42">
        <f t="shared" si="333"/>
        <v>2691.4747652615774</v>
      </c>
      <c r="R745" s="43">
        <f t="shared" si="334"/>
        <v>2691.4747652615774</v>
      </c>
      <c r="S745" s="42">
        <f t="shared" si="335"/>
        <v>0</v>
      </c>
      <c r="T745" s="44">
        <f t="shared" si="336"/>
        <v>0</v>
      </c>
      <c r="U745" s="37">
        <f t="shared" si="337"/>
        <v>0</v>
      </c>
      <c r="V745" s="42" t="e">
        <f t="shared" si="338"/>
        <v>#DIV/0!</v>
      </c>
      <c r="W745" s="43" t="e">
        <f t="shared" si="339"/>
        <v>#DIV/0!</v>
      </c>
      <c r="X745" s="42">
        <f t="shared" si="340"/>
        <v>0</v>
      </c>
      <c r="Y745" s="44">
        <f t="shared" si="341"/>
        <v>0</v>
      </c>
      <c r="Z745" s="42">
        <f t="shared" si="342"/>
        <v>65292.367727900695</v>
      </c>
      <c r="AA745" s="44">
        <f>IF(C745&lt;C$13,0,(IF(VLOOKUP(C$7,profiel!$A$3:$F$297,2,FALSE)&gt;4,VLOOKUP($C$7,profiel!$A$3:$F$297,3,FALSE),IF(B$9="flens loodrecht op gevel",(VLOOKUP(C$7,profiel!$A$3:$F$297,6,FALSE)-2*VLOOKUP(C$7,profiel!$A$3:$F$297,4,FALSE))/2,VLOOKUP(C$7,profiel!$A$3:$F$297,4,FALSE))))/1000*Z745*D$36)</f>
        <v>0</v>
      </c>
      <c r="AB745" s="42">
        <f t="shared" si="345"/>
        <v>65292.367727900695</v>
      </c>
      <c r="AC745" s="44">
        <f t="shared" si="343"/>
        <v>13058.473545580138</v>
      </c>
      <c r="AD745" s="41">
        <f t="shared" si="344"/>
        <v>0.61760160060859404</v>
      </c>
      <c r="AE745" s="41">
        <f t="shared" si="349"/>
        <v>644.97472758805736</v>
      </c>
      <c r="AF745" s="201">
        <f t="shared" si="350"/>
        <v>805.76847003923194</v>
      </c>
    </row>
    <row r="746" spans="1:32" ht="12" customHeight="1" x14ac:dyDescent="0.15">
      <c r="A746" s="202">
        <f t="shared" si="320"/>
        <v>644.97472758805736</v>
      </c>
      <c r="B746" s="54">
        <f t="shared" si="321"/>
        <v>3485</v>
      </c>
      <c r="C746" s="133">
        <f t="shared" si="346"/>
        <v>58.083333333333336</v>
      </c>
      <c r="D746" s="30">
        <f t="shared" si="347"/>
        <v>940.48592723110926</v>
      </c>
      <c r="E746" s="30">
        <f t="shared" si="348"/>
        <v>679.9999961592689</v>
      </c>
      <c r="F746" s="31">
        <f t="shared" si="322"/>
        <v>0.15976608434886425</v>
      </c>
      <c r="G746" s="30">
        <f t="shared" si="323"/>
        <v>2687.9817300594073</v>
      </c>
      <c r="H746" s="34">
        <f t="shared" si="324"/>
        <v>2687.9817300594073</v>
      </c>
      <c r="I746" s="33">
        <f t="shared" si="325"/>
        <v>0</v>
      </c>
      <c r="J746" s="35">
        <f t="shared" si="326"/>
        <v>0</v>
      </c>
      <c r="K746" s="60">
        <f t="shared" si="327"/>
        <v>0.15177778013142101</v>
      </c>
      <c r="L746" s="30">
        <f t="shared" si="328"/>
        <v>2695.1399993777895</v>
      </c>
      <c r="M746" s="34">
        <f t="shared" si="329"/>
        <v>2560.3829994089001</v>
      </c>
      <c r="N746" s="33">
        <f t="shared" si="330"/>
        <v>0</v>
      </c>
      <c r="O746" s="35">
        <f t="shared" si="331"/>
        <v>0</v>
      </c>
      <c r="P746" s="31">
        <f t="shared" si="332"/>
        <v>0.15976608434886425</v>
      </c>
      <c r="Q746" s="30">
        <f t="shared" si="333"/>
        <v>2687.9817300594073</v>
      </c>
      <c r="R746" s="34">
        <f t="shared" si="334"/>
        <v>2687.9817300594073</v>
      </c>
      <c r="S746" s="33">
        <f t="shared" si="335"/>
        <v>0</v>
      </c>
      <c r="T746" s="35">
        <f t="shared" si="336"/>
        <v>0</v>
      </c>
      <c r="U746" s="31">
        <f t="shared" si="337"/>
        <v>0</v>
      </c>
      <c r="V746" s="30" t="e">
        <f t="shared" si="338"/>
        <v>#DIV/0!</v>
      </c>
      <c r="W746" s="34" t="e">
        <f t="shared" si="339"/>
        <v>#DIV/0!</v>
      </c>
      <c r="X746" s="33">
        <f t="shared" si="340"/>
        <v>0</v>
      </c>
      <c r="Y746" s="35">
        <f t="shared" si="341"/>
        <v>0</v>
      </c>
      <c r="Z746" s="30">
        <f t="shared" si="342"/>
        <v>65267.40357894545</v>
      </c>
      <c r="AA746" s="35">
        <f>IF(C746&lt;C$13,0,(IF(VLOOKUP(C$7,profiel!$A$3:$F$297,2,FALSE)&gt;4,VLOOKUP($C$7,profiel!$A$3:$F$297,3,FALSE),IF(B$9="flens loodrecht op gevel",(VLOOKUP(C$7,profiel!$A$3:$F$297,6,FALSE)-2*VLOOKUP(C$7,profiel!$A$3:$F$297,4,FALSE))/2,VLOOKUP(C$7,profiel!$A$3:$F$297,4,FALSE))))/1000*Z746*D$36)</f>
        <v>0</v>
      </c>
      <c r="AB746" s="30">
        <f t="shared" si="345"/>
        <v>65267.40357894545</v>
      </c>
      <c r="AC746" s="35">
        <f t="shared" si="343"/>
        <v>13053.48071578909</v>
      </c>
      <c r="AD746" s="32">
        <f t="shared" si="344"/>
        <v>0.61644531230877708</v>
      </c>
      <c r="AE746" s="32">
        <f t="shared" si="349"/>
        <v>645.59117290036613</v>
      </c>
      <c r="AF746" s="204">
        <f t="shared" si="350"/>
        <v>806.70084436827051</v>
      </c>
    </row>
    <row r="747" spans="1:32" ht="12" customHeight="1" x14ac:dyDescent="0.15">
      <c r="A747" s="199">
        <f t="shared" si="320"/>
        <v>645.59117290036613</v>
      </c>
      <c r="B747" s="38">
        <f t="shared" si="321"/>
        <v>3490</v>
      </c>
      <c r="C747" s="200">
        <f t="shared" si="346"/>
        <v>58.166666666666664</v>
      </c>
      <c r="D747" s="36">
        <f t="shared" si="347"/>
        <v>940.70027862139693</v>
      </c>
      <c r="E747" s="36">
        <f t="shared" si="348"/>
        <v>679.9999962603348</v>
      </c>
      <c r="F747" s="37">
        <f t="shared" si="322"/>
        <v>0.15958142878944861</v>
      </c>
      <c r="G747" s="42">
        <f t="shared" si="323"/>
        <v>2684.4973390865252</v>
      </c>
      <c r="H747" s="43">
        <f t="shared" si="324"/>
        <v>2684.4973390865252</v>
      </c>
      <c r="I747" s="42">
        <f t="shared" si="325"/>
        <v>0</v>
      </c>
      <c r="J747" s="44">
        <f t="shared" si="326"/>
        <v>0</v>
      </c>
      <c r="K747" s="216">
        <f t="shared" si="327"/>
        <v>0.15160235734997618</v>
      </c>
      <c r="L747" s="42">
        <f t="shared" si="328"/>
        <v>2691.6384117068569</v>
      </c>
      <c r="M747" s="43">
        <f t="shared" si="329"/>
        <v>2557.0564911215142</v>
      </c>
      <c r="N747" s="42">
        <f t="shared" si="330"/>
        <v>0</v>
      </c>
      <c r="O747" s="44">
        <f t="shared" si="331"/>
        <v>0</v>
      </c>
      <c r="P747" s="37">
        <f t="shared" si="332"/>
        <v>0.15958142878944861</v>
      </c>
      <c r="Q747" s="42">
        <f t="shared" si="333"/>
        <v>2684.4973390865252</v>
      </c>
      <c r="R747" s="43">
        <f t="shared" si="334"/>
        <v>2684.4973390865252</v>
      </c>
      <c r="S747" s="42">
        <f t="shared" si="335"/>
        <v>0</v>
      </c>
      <c r="T747" s="44">
        <f t="shared" si="336"/>
        <v>0</v>
      </c>
      <c r="U747" s="37">
        <f t="shared" si="337"/>
        <v>0</v>
      </c>
      <c r="V747" s="42" t="e">
        <f t="shared" si="338"/>
        <v>#DIV/0!</v>
      </c>
      <c r="W747" s="43" t="e">
        <f t="shared" si="339"/>
        <v>#DIV/0!</v>
      </c>
      <c r="X747" s="42">
        <f t="shared" si="340"/>
        <v>0</v>
      </c>
      <c r="Y747" s="44">
        <f t="shared" si="341"/>
        <v>0</v>
      </c>
      <c r="Z747" s="42">
        <f t="shared" si="342"/>
        <v>65242.395013046349</v>
      </c>
      <c r="AA747" s="44">
        <f>IF(C747&lt;C$13,0,(IF(VLOOKUP(C$7,profiel!$A$3:$F$297,2,FALSE)&gt;4,VLOOKUP($C$7,profiel!$A$3:$F$297,3,FALSE),IF(B$9="flens loodrecht op gevel",(VLOOKUP(C$7,profiel!$A$3:$F$297,6,FALSE)-2*VLOOKUP(C$7,profiel!$A$3:$F$297,4,FALSE))/2,VLOOKUP(C$7,profiel!$A$3:$F$297,4,FALSE))))/1000*Z747*D$36)</f>
        <v>0</v>
      </c>
      <c r="AB747" s="42">
        <f t="shared" si="345"/>
        <v>65242.395013046349</v>
      </c>
      <c r="AC747" s="44">
        <f t="shared" si="343"/>
        <v>13048.479002609271</v>
      </c>
      <c r="AD747" s="41">
        <f t="shared" si="344"/>
        <v>0.61528409798158334</v>
      </c>
      <c r="AE747" s="41">
        <f t="shared" si="349"/>
        <v>646.20645699834768</v>
      </c>
      <c r="AF747" s="201">
        <f t="shared" si="350"/>
        <v>807.64394983387842</v>
      </c>
    </row>
    <row r="748" spans="1:32" ht="12" customHeight="1" x14ac:dyDescent="0.15">
      <c r="A748" s="202">
        <f t="shared" si="320"/>
        <v>646.20645699834768</v>
      </c>
      <c r="B748" s="54">
        <f t="shared" si="321"/>
        <v>3495</v>
      </c>
      <c r="C748" s="133">
        <f t="shared" si="346"/>
        <v>58.25</v>
      </c>
      <c r="D748" s="30">
        <f t="shared" si="347"/>
        <v>940.91432379530875</v>
      </c>
      <c r="E748" s="30">
        <f t="shared" si="348"/>
        <v>679.99999635874133</v>
      </c>
      <c r="F748" s="31">
        <f t="shared" si="322"/>
        <v>0.15939508167729377</v>
      </c>
      <c r="G748" s="30">
        <f t="shared" si="323"/>
        <v>2681.021663577053</v>
      </c>
      <c r="H748" s="34">
        <f t="shared" si="324"/>
        <v>2681.021663577053</v>
      </c>
      <c r="I748" s="33">
        <f t="shared" si="325"/>
        <v>0</v>
      </c>
      <c r="J748" s="35">
        <f t="shared" si="326"/>
        <v>0</v>
      </c>
      <c r="K748" s="60">
        <f t="shared" si="327"/>
        <v>0.15142532759342908</v>
      </c>
      <c r="L748" s="30">
        <f t="shared" si="328"/>
        <v>2688.145510602646</v>
      </c>
      <c r="M748" s="34">
        <f t="shared" si="329"/>
        <v>2553.7382350725138</v>
      </c>
      <c r="N748" s="33">
        <f t="shared" si="330"/>
        <v>0</v>
      </c>
      <c r="O748" s="35">
        <f t="shared" si="331"/>
        <v>0</v>
      </c>
      <c r="P748" s="31">
        <f t="shared" si="332"/>
        <v>0.15939508167729377</v>
      </c>
      <c r="Q748" s="30">
        <f t="shared" si="333"/>
        <v>2681.021663577053</v>
      </c>
      <c r="R748" s="34">
        <f t="shared" si="334"/>
        <v>2681.021663577053</v>
      </c>
      <c r="S748" s="33">
        <f t="shared" si="335"/>
        <v>0</v>
      </c>
      <c r="T748" s="35">
        <f t="shared" si="336"/>
        <v>0</v>
      </c>
      <c r="U748" s="31">
        <f t="shared" si="337"/>
        <v>0</v>
      </c>
      <c r="V748" s="30" t="e">
        <f t="shared" si="338"/>
        <v>#DIV/0!</v>
      </c>
      <c r="W748" s="34" t="e">
        <f t="shared" si="339"/>
        <v>#DIV/0!</v>
      </c>
      <c r="X748" s="33">
        <f t="shared" si="340"/>
        <v>0</v>
      </c>
      <c r="Y748" s="35">
        <f t="shared" si="341"/>
        <v>0</v>
      </c>
      <c r="Z748" s="30">
        <f t="shared" si="342"/>
        <v>65217.343558635068</v>
      </c>
      <c r="AA748" s="35">
        <f>IF(C748&lt;C$13,0,(IF(VLOOKUP(C$7,profiel!$A$3:$F$297,2,FALSE)&gt;4,VLOOKUP($C$7,profiel!$A$3:$F$297,3,FALSE),IF(B$9="flens loodrecht op gevel",(VLOOKUP(C$7,profiel!$A$3:$F$297,6,FALSE)-2*VLOOKUP(C$7,profiel!$A$3:$F$297,4,FALSE))/2,VLOOKUP(C$7,profiel!$A$3:$F$297,4,FALSE))))/1000*Z748*D$36)</f>
        <v>0</v>
      </c>
      <c r="AB748" s="30">
        <f t="shared" si="345"/>
        <v>65217.343558635068</v>
      </c>
      <c r="AC748" s="35">
        <f t="shared" si="343"/>
        <v>13043.468711727015</v>
      </c>
      <c r="AD748" s="32">
        <f t="shared" si="344"/>
        <v>0.61411790612347095</v>
      </c>
      <c r="AE748" s="32">
        <f t="shared" si="349"/>
        <v>646.82057490447119</v>
      </c>
      <c r="AF748" s="204">
        <f t="shared" si="350"/>
        <v>808.59795986186339</v>
      </c>
    </row>
    <row r="749" spans="1:32" ht="12" customHeight="1" x14ac:dyDescent="0.15">
      <c r="A749" s="199">
        <f t="shared" si="320"/>
        <v>646.82057490447119</v>
      </c>
      <c r="B749" s="38">
        <f t="shared" si="321"/>
        <v>3500</v>
      </c>
      <c r="C749" s="200">
        <f t="shared" si="346"/>
        <v>58.333333333333336</v>
      </c>
      <c r="D749" s="36">
        <f t="shared" si="347"/>
        <v>941.12806362650065</v>
      </c>
      <c r="E749" s="36">
        <f t="shared" si="348"/>
        <v>679.99999645455841</v>
      </c>
      <c r="F749" s="37">
        <f t="shared" si="322"/>
        <v>0.15920702220413163</v>
      </c>
      <c r="G749" s="42">
        <f t="shared" si="323"/>
        <v>2677.5547754258341</v>
      </c>
      <c r="H749" s="43">
        <f t="shared" si="324"/>
        <v>2677.5547754258341</v>
      </c>
      <c r="I749" s="42">
        <f t="shared" si="325"/>
        <v>0</v>
      </c>
      <c r="J749" s="44">
        <f t="shared" si="326"/>
        <v>0</v>
      </c>
      <c r="K749" s="216">
        <f t="shared" si="327"/>
        <v>0.15124667109392506</v>
      </c>
      <c r="L749" s="42">
        <f t="shared" si="328"/>
        <v>2684.6613674331911</v>
      </c>
      <c r="M749" s="43">
        <f t="shared" si="329"/>
        <v>2550.4282990615316</v>
      </c>
      <c r="N749" s="42">
        <f t="shared" si="330"/>
        <v>0</v>
      </c>
      <c r="O749" s="44">
        <f t="shared" si="331"/>
        <v>0</v>
      </c>
      <c r="P749" s="37">
        <f t="shared" si="332"/>
        <v>0.15920702220413163</v>
      </c>
      <c r="Q749" s="42">
        <f t="shared" si="333"/>
        <v>2677.5547754258341</v>
      </c>
      <c r="R749" s="43">
        <f t="shared" si="334"/>
        <v>2677.5547754258341</v>
      </c>
      <c r="S749" s="42">
        <f t="shared" si="335"/>
        <v>0</v>
      </c>
      <c r="T749" s="44">
        <f t="shared" si="336"/>
        <v>0</v>
      </c>
      <c r="U749" s="37">
        <f t="shared" si="337"/>
        <v>0</v>
      </c>
      <c r="V749" s="42" t="e">
        <f t="shared" si="338"/>
        <v>#DIV/0!</v>
      </c>
      <c r="W749" s="43" t="e">
        <f t="shared" si="339"/>
        <v>#DIV/0!</v>
      </c>
      <c r="X749" s="42">
        <f t="shared" si="340"/>
        <v>0</v>
      </c>
      <c r="Y749" s="44">
        <f t="shared" si="341"/>
        <v>0</v>
      </c>
      <c r="Z749" s="42">
        <f t="shared" si="342"/>
        <v>65192.250756689362</v>
      </c>
      <c r="AA749" s="44">
        <f>IF(C749&lt;C$13,0,(IF(VLOOKUP(C$7,profiel!$A$3:$F$297,2,FALSE)&gt;4,VLOOKUP($C$7,profiel!$A$3:$F$297,3,FALSE),IF(B$9="flens loodrecht op gevel",(VLOOKUP(C$7,profiel!$A$3:$F$297,6,FALSE)-2*VLOOKUP(C$7,profiel!$A$3:$F$297,4,FALSE))/2,VLOOKUP(C$7,profiel!$A$3:$F$297,4,FALSE))))/1000*Z749*D$36)</f>
        <v>0</v>
      </c>
      <c r="AB749" s="42">
        <f t="shared" si="345"/>
        <v>65192.250756689362</v>
      </c>
      <c r="AC749" s="44">
        <f t="shared" si="343"/>
        <v>13038.450151337873</v>
      </c>
      <c r="AD749" s="41">
        <f t="shared" si="344"/>
        <v>0.61294668433055999</v>
      </c>
      <c r="AE749" s="41">
        <f t="shared" si="349"/>
        <v>647.4335215888018</v>
      </c>
      <c r="AF749" s="201">
        <f t="shared" si="350"/>
        <v>809.56305145229487</v>
      </c>
    </row>
    <row r="750" spans="1:32" ht="12" customHeight="1" x14ac:dyDescent="0.15">
      <c r="A750" s="202">
        <f t="shared" si="320"/>
        <v>647.4335215888018</v>
      </c>
      <c r="B750" s="54">
        <f t="shared" si="321"/>
        <v>3505</v>
      </c>
      <c r="C750" s="133">
        <f t="shared" si="346"/>
        <v>58.416666666666664</v>
      </c>
      <c r="D750" s="30">
        <f t="shared" si="347"/>
        <v>941.34149898489557</v>
      </c>
      <c r="E750" s="30">
        <f t="shared" si="348"/>
        <v>679.99999654785404</v>
      </c>
      <c r="F750" s="31">
        <f t="shared" si="322"/>
        <v>0.1590172292559589</v>
      </c>
      <c r="G750" s="30">
        <f t="shared" si="323"/>
        <v>2674.09674719963</v>
      </c>
      <c r="H750" s="34">
        <f t="shared" si="324"/>
        <v>2674.09674719963</v>
      </c>
      <c r="I750" s="33">
        <f t="shared" si="325"/>
        <v>0</v>
      </c>
      <c r="J750" s="35">
        <f t="shared" si="326"/>
        <v>0</v>
      </c>
      <c r="K750" s="60">
        <f t="shared" si="327"/>
        <v>0.15106636779316096</v>
      </c>
      <c r="L750" s="30">
        <f t="shared" si="328"/>
        <v>2681.1860542290615</v>
      </c>
      <c r="M750" s="34">
        <f t="shared" si="329"/>
        <v>2547.1267515176082</v>
      </c>
      <c r="N750" s="33">
        <f t="shared" si="330"/>
        <v>0</v>
      </c>
      <c r="O750" s="35">
        <f t="shared" si="331"/>
        <v>0</v>
      </c>
      <c r="P750" s="31">
        <f t="shared" si="332"/>
        <v>0.1590172292559589</v>
      </c>
      <c r="Q750" s="30">
        <f t="shared" si="333"/>
        <v>2674.09674719963</v>
      </c>
      <c r="R750" s="34">
        <f t="shared" si="334"/>
        <v>2674.09674719963</v>
      </c>
      <c r="S750" s="33">
        <f t="shared" si="335"/>
        <v>0</v>
      </c>
      <c r="T750" s="35">
        <f t="shared" si="336"/>
        <v>0</v>
      </c>
      <c r="U750" s="31">
        <f t="shared" si="337"/>
        <v>0</v>
      </c>
      <c r="V750" s="30" t="e">
        <f t="shared" si="338"/>
        <v>#DIV/0!</v>
      </c>
      <c r="W750" s="34" t="e">
        <f t="shared" si="339"/>
        <v>#DIV/0!</v>
      </c>
      <c r="X750" s="33">
        <f t="shared" si="340"/>
        <v>0</v>
      </c>
      <c r="Y750" s="35">
        <f t="shared" si="341"/>
        <v>0</v>
      </c>
      <c r="Z750" s="30">
        <f t="shared" si="342"/>
        <v>65167.118160918399</v>
      </c>
      <c r="AA750" s="35">
        <f>IF(C750&lt;C$13,0,(IF(VLOOKUP(C$7,profiel!$A$3:$F$297,2,FALSE)&gt;4,VLOOKUP($C$7,profiel!$A$3:$F$297,3,FALSE),IF(B$9="flens loodrecht op gevel",(VLOOKUP(C$7,profiel!$A$3:$F$297,6,FALSE)-2*VLOOKUP(C$7,profiel!$A$3:$F$297,4,FALSE))/2,VLOOKUP(C$7,profiel!$A$3:$F$297,4,FALSE))))/1000*Z750*D$36)</f>
        <v>0</v>
      </c>
      <c r="AB750" s="30">
        <f t="shared" si="345"/>
        <v>65167.118160918399</v>
      </c>
      <c r="AC750" s="35">
        <f t="shared" si="343"/>
        <v>13033.42363218368</v>
      </c>
      <c r="AD750" s="32">
        <f t="shared" si="344"/>
        <v>0.61177037928366929</v>
      </c>
      <c r="AE750" s="32">
        <f t="shared" si="349"/>
        <v>648.04529196808551</v>
      </c>
      <c r="AF750" s="204">
        <f t="shared" si="350"/>
        <v>810.53940526811675</v>
      </c>
    </row>
    <row r="751" spans="1:32" ht="12" customHeight="1" x14ac:dyDescent="0.15">
      <c r="A751" s="199">
        <f t="shared" si="320"/>
        <v>648.04529196808551</v>
      </c>
      <c r="B751" s="38">
        <f t="shared" si="321"/>
        <v>3510</v>
      </c>
      <c r="C751" s="200">
        <f t="shared" si="346"/>
        <v>58.5</v>
      </c>
      <c r="D751" s="36">
        <f t="shared" si="347"/>
        <v>941.55463073670376</v>
      </c>
      <c r="E751" s="36">
        <f t="shared" si="348"/>
        <v>679.9999966386946</v>
      </c>
      <c r="F751" s="37">
        <f t="shared" si="322"/>
        <v>0.15882568140824613</v>
      </c>
      <c r="G751" s="42">
        <f t="shared" si="323"/>
        <v>2670.6476521509712</v>
      </c>
      <c r="H751" s="43">
        <f t="shared" si="324"/>
        <v>2670.6476521509712</v>
      </c>
      <c r="I751" s="42">
        <f t="shared" si="325"/>
        <v>0</v>
      </c>
      <c r="J751" s="44">
        <f t="shared" si="326"/>
        <v>0</v>
      </c>
      <c r="K751" s="216">
        <f t="shared" si="327"/>
        <v>0.15088439733783382</v>
      </c>
      <c r="L751" s="42">
        <f t="shared" si="328"/>
        <v>2677.7196436970357</v>
      </c>
      <c r="M751" s="43">
        <f t="shared" si="329"/>
        <v>2543.8336615121843</v>
      </c>
      <c r="N751" s="42">
        <f t="shared" si="330"/>
        <v>0</v>
      </c>
      <c r="O751" s="44">
        <f t="shared" si="331"/>
        <v>0</v>
      </c>
      <c r="P751" s="37">
        <f t="shared" si="332"/>
        <v>0.15882568140824613</v>
      </c>
      <c r="Q751" s="42">
        <f t="shared" si="333"/>
        <v>2670.6476521509712</v>
      </c>
      <c r="R751" s="43">
        <f t="shared" si="334"/>
        <v>2670.6476521509712</v>
      </c>
      <c r="S751" s="42">
        <f t="shared" si="335"/>
        <v>0</v>
      </c>
      <c r="T751" s="44">
        <f t="shared" si="336"/>
        <v>0</v>
      </c>
      <c r="U751" s="37">
        <f t="shared" si="337"/>
        <v>0</v>
      </c>
      <c r="V751" s="42" t="e">
        <f t="shared" si="338"/>
        <v>#DIV/0!</v>
      </c>
      <c r="W751" s="43" t="e">
        <f t="shared" si="339"/>
        <v>#DIV/0!</v>
      </c>
      <c r="X751" s="42">
        <f t="shared" si="340"/>
        <v>0</v>
      </c>
      <c r="Y751" s="44">
        <f t="shared" si="341"/>
        <v>0</v>
      </c>
      <c r="Z751" s="42">
        <f t="shared" si="342"/>
        <v>65141.947337950463</v>
      </c>
      <c r="AA751" s="44">
        <f>IF(C751&lt;C$13,0,(IF(VLOOKUP(C$7,profiel!$A$3:$F$297,2,FALSE)&gt;4,VLOOKUP($C$7,profiel!$A$3:$F$297,3,FALSE),IF(B$9="flens loodrecht op gevel",(VLOOKUP(C$7,profiel!$A$3:$F$297,6,FALSE)-2*VLOOKUP(C$7,profiel!$A$3:$F$297,4,FALSE))/2,VLOOKUP(C$7,profiel!$A$3:$F$297,4,FALSE))))/1000*Z751*D$36)</f>
        <v>0</v>
      </c>
      <c r="AB751" s="42">
        <f t="shared" si="345"/>
        <v>65141.947337950463</v>
      </c>
      <c r="AC751" s="44">
        <f t="shared" si="343"/>
        <v>13028.389467590094</v>
      </c>
      <c r="AD751" s="41">
        <f t="shared" si="344"/>
        <v>0.61058893673333492</v>
      </c>
      <c r="AE751" s="41">
        <f t="shared" si="349"/>
        <v>648.65588090481879</v>
      </c>
      <c r="AF751" s="201">
        <f t="shared" si="350"/>
        <v>811.52720572630574</v>
      </c>
    </row>
    <row r="752" spans="1:32" ht="12" customHeight="1" x14ac:dyDescent="0.15">
      <c r="A752" s="202">
        <f t="shared" si="320"/>
        <v>648.65588090481879</v>
      </c>
      <c r="B752" s="54">
        <f t="shared" si="321"/>
        <v>3515</v>
      </c>
      <c r="C752" s="133">
        <f t="shared" si="346"/>
        <v>58.583333333333336</v>
      </c>
      <c r="D752" s="30">
        <f t="shared" si="347"/>
        <v>941.76745974444441</v>
      </c>
      <c r="E752" s="30">
        <f t="shared" si="348"/>
        <v>679.99999672714489</v>
      </c>
      <c r="F752" s="31">
        <f t="shared" si="322"/>
        <v>0.15863235692108146</v>
      </c>
      <c r="G752" s="30">
        <f t="shared" si="323"/>
        <v>2667.2075642302525</v>
      </c>
      <c r="H752" s="34">
        <f t="shared" si="324"/>
        <v>2667.2075642302525</v>
      </c>
      <c r="I752" s="33">
        <f t="shared" si="325"/>
        <v>0</v>
      </c>
      <c r="J752" s="35">
        <f t="shared" si="326"/>
        <v>0</v>
      </c>
      <c r="K752" s="60">
        <f t="shared" si="327"/>
        <v>0.15070073907502737</v>
      </c>
      <c r="L752" s="30">
        <f t="shared" si="328"/>
        <v>2674.2622092320407</v>
      </c>
      <c r="M752" s="34">
        <f t="shared" si="329"/>
        <v>2540.5490987704388</v>
      </c>
      <c r="N752" s="33">
        <f t="shared" si="330"/>
        <v>0</v>
      </c>
      <c r="O752" s="35">
        <f t="shared" si="331"/>
        <v>0</v>
      </c>
      <c r="P752" s="31">
        <f t="shared" si="332"/>
        <v>0.15863235692108146</v>
      </c>
      <c r="Q752" s="30">
        <f t="shared" si="333"/>
        <v>2667.2075642302525</v>
      </c>
      <c r="R752" s="34">
        <f t="shared" si="334"/>
        <v>2667.2075642302525</v>
      </c>
      <c r="S752" s="33">
        <f t="shared" si="335"/>
        <v>0</v>
      </c>
      <c r="T752" s="35">
        <f t="shared" si="336"/>
        <v>0</v>
      </c>
      <c r="U752" s="31">
        <f t="shared" si="337"/>
        <v>0</v>
      </c>
      <c r="V752" s="30" t="e">
        <f t="shared" si="338"/>
        <v>#DIV/0!</v>
      </c>
      <c r="W752" s="34" t="e">
        <f t="shared" si="339"/>
        <v>#DIV/0!</v>
      </c>
      <c r="X752" s="33">
        <f t="shared" si="340"/>
        <v>0</v>
      </c>
      <c r="Y752" s="35">
        <f t="shared" si="341"/>
        <v>0</v>
      </c>
      <c r="Z752" s="30">
        <f t="shared" si="342"/>
        <v>65116.739867525466</v>
      </c>
      <c r="AA752" s="35">
        <f>IF(C752&lt;C$13,0,(IF(VLOOKUP(C$7,profiel!$A$3:$F$297,2,FALSE)&gt;4,VLOOKUP($C$7,profiel!$A$3:$F$297,3,FALSE),IF(B$9="flens loodrecht op gevel",(VLOOKUP(C$7,profiel!$A$3:$F$297,6,FALSE)-2*VLOOKUP(C$7,profiel!$A$3:$F$297,4,FALSE))/2,VLOOKUP(C$7,profiel!$A$3:$F$297,4,FALSE))))/1000*Z752*D$36)</f>
        <v>0</v>
      </c>
      <c r="AB752" s="30">
        <f t="shared" si="345"/>
        <v>65116.739867525466</v>
      </c>
      <c r="AC752" s="35">
        <f t="shared" si="343"/>
        <v>13023.347973505093</v>
      </c>
      <c r="AD752" s="32">
        <f t="shared" si="344"/>
        <v>0.60940230148443941</v>
      </c>
      <c r="AE752" s="32">
        <f t="shared" si="349"/>
        <v>649.26528320630325</v>
      </c>
      <c r="AF752" s="204">
        <f t="shared" si="350"/>
        <v>812.52664109165892</v>
      </c>
    </row>
    <row r="753" spans="1:32" ht="12" customHeight="1" x14ac:dyDescent="0.15">
      <c r="A753" s="199">
        <f t="shared" si="320"/>
        <v>649.26528320630325</v>
      </c>
      <c r="B753" s="38">
        <f t="shared" si="321"/>
        <v>3520</v>
      </c>
      <c r="C753" s="200">
        <f t="shared" si="346"/>
        <v>58.666666666666664</v>
      </c>
      <c r="D753" s="36">
        <f t="shared" si="347"/>
        <v>941.97998686696644</v>
      </c>
      <c r="E753" s="36">
        <f t="shared" si="348"/>
        <v>679.99999681326756</v>
      </c>
      <c r="F753" s="37">
        <f t="shared" si="322"/>
        <v>0.15843723373424876</v>
      </c>
      <c r="G753" s="42">
        <f t="shared" si="323"/>
        <v>2663.7765580991627</v>
      </c>
      <c r="H753" s="43">
        <f t="shared" si="324"/>
        <v>2663.7765580991627</v>
      </c>
      <c r="I753" s="42">
        <f t="shared" si="325"/>
        <v>0</v>
      </c>
      <c r="J753" s="44">
        <f t="shared" si="326"/>
        <v>0</v>
      </c>
      <c r="K753" s="216">
        <f t="shared" si="327"/>
        <v>0.15051537204753632</v>
      </c>
      <c r="L753" s="42">
        <f t="shared" si="328"/>
        <v>2670.8138249304238</v>
      </c>
      <c r="M753" s="43">
        <f t="shared" si="329"/>
        <v>2537.2731336839029</v>
      </c>
      <c r="N753" s="42">
        <f t="shared" si="330"/>
        <v>0</v>
      </c>
      <c r="O753" s="44">
        <f t="shared" si="331"/>
        <v>0</v>
      </c>
      <c r="P753" s="37">
        <f t="shared" si="332"/>
        <v>0.15843723373424876</v>
      </c>
      <c r="Q753" s="42">
        <f t="shared" si="333"/>
        <v>2663.7765580991627</v>
      </c>
      <c r="R753" s="43">
        <f t="shared" si="334"/>
        <v>2663.7765580991627</v>
      </c>
      <c r="S753" s="42">
        <f t="shared" si="335"/>
        <v>0</v>
      </c>
      <c r="T753" s="44">
        <f t="shared" si="336"/>
        <v>0</v>
      </c>
      <c r="U753" s="37">
        <f t="shared" si="337"/>
        <v>0</v>
      </c>
      <c r="V753" s="42" t="e">
        <f t="shared" si="338"/>
        <v>#DIV/0!</v>
      </c>
      <c r="W753" s="43" t="e">
        <f t="shared" si="339"/>
        <v>#DIV/0!</v>
      </c>
      <c r="X753" s="42">
        <f t="shared" si="340"/>
        <v>0</v>
      </c>
      <c r="Y753" s="44">
        <f t="shared" si="341"/>
        <v>0</v>
      </c>
      <c r="Z753" s="42">
        <f t="shared" si="342"/>
        <v>65091.497342689298</v>
      </c>
      <c r="AA753" s="44">
        <f>IF(C753&lt;C$13,0,(IF(VLOOKUP(C$7,profiel!$A$3:$F$297,2,FALSE)&gt;4,VLOOKUP($C$7,profiel!$A$3:$F$297,3,FALSE),IF(B$9="flens loodrecht op gevel",(VLOOKUP(C$7,profiel!$A$3:$F$297,6,FALSE)-2*VLOOKUP(C$7,profiel!$A$3:$F$297,4,FALSE))/2,VLOOKUP(C$7,profiel!$A$3:$F$297,4,FALSE))))/1000*Z753*D$36)</f>
        <v>0</v>
      </c>
      <c r="AB753" s="42">
        <f t="shared" si="345"/>
        <v>65091.497342689298</v>
      </c>
      <c r="AC753" s="44">
        <f t="shared" si="343"/>
        <v>13018.29946853786</v>
      </c>
      <c r="AD753" s="41">
        <f t="shared" si="344"/>
        <v>0.60821041738070314</v>
      </c>
      <c r="AE753" s="41">
        <f t="shared" si="349"/>
        <v>649.873493623684</v>
      </c>
      <c r="AF753" s="201">
        <f t="shared" si="350"/>
        <v>813.53790357329183</v>
      </c>
    </row>
    <row r="754" spans="1:32" ht="12" customHeight="1" x14ac:dyDescent="0.15">
      <c r="A754" s="202">
        <f t="shared" ref="A754:A817" si="351">AE753</f>
        <v>649.873493623684</v>
      </c>
      <c r="B754" s="54">
        <f t="shared" ref="B754:B817" si="352">B753+D$36</f>
        <v>3525</v>
      </c>
      <c r="C754" s="133">
        <f t="shared" si="346"/>
        <v>58.75</v>
      </c>
      <c r="D754" s="30">
        <f t="shared" si="347"/>
        <v>942.1922129594692</v>
      </c>
      <c r="E754" s="30">
        <f t="shared" si="348"/>
        <v>679.99999689712399</v>
      </c>
      <c r="F754" s="31">
        <f t="shared" ref="F754:F817" si="353">IF($C$16="onbeschermd","--",$L$16*$L$17*$F$17/1000*$I$16*((100-$C$17)/100)/($AF753*$D$37*$C$8))</f>
        <v>0.15824028946224197</v>
      </c>
      <c r="G754" s="30">
        <f t="shared" ref="G754:G817" si="354">IF($C$16="onbeschermd",$D$35*($D754-$AE753)+$D$33*$D$32*$D$34*(($D754+273)^4-($AE753+273)^4),$I$18/($F$17/1000)*($D754-$AE753)/(1+F754/3)-(EXP(F754/10)-1)*($D754-$D753)*$AF753*$D$37*$C$8/($I$16*((100-$C$17)/100)*$D$36))</f>
        <v>2660.35470914395</v>
      </c>
      <c r="H754" s="34">
        <f t="shared" ref="H754:H817" si="355">IF($C$16="onbeschermd",G754*$I$17*$I$16*$D$36,G754*$I$17*$I$16*((100-$C$17)/100)*$D$36)</f>
        <v>2660.3547091439505</v>
      </c>
      <c r="I754" s="33">
        <f t="shared" ref="I754:I817" si="356">IF(OR($C$17=0,$C$16="onbeschermd"),0,$D$35*($D754-$AE753)+$D$33*$D$32*$D$34*(($D754+273)^4-($AE753+273)^4))</f>
        <v>0</v>
      </c>
      <c r="J754" s="35">
        <f t="shared" ref="J754:J817" si="357">IF($C$16="onbeschermd",0,I754*$I$17*$I$16*($C$17/100)*$D$36)</f>
        <v>0</v>
      </c>
      <c r="K754" s="60">
        <f t="shared" ref="K754:K817" si="358">IF($C$19="onbeschermd","--",$L$19*$L$20*$F$20/1000*$I$19*((100-$C$20)/100)/($AF753*$D$37*$C$8))</f>
        <v>0.15032827498912987</v>
      </c>
      <c r="L754" s="30">
        <f t="shared" ref="L754:L817" si="359">IF($C$19="onbeschermd",$D$35*($D754-$AE753)+$D$33*$D$32*$D$34*(($D754+273)^4-($AE753+273)^4),$I$21/($F$20/1000)*($D754-$AE753)/(1+K754/3)-(EXP($K754/10)-1)*(D754-$D753)*$AF753*$D$37*$C$8/($I$19*((100-$C$20)/100)*$D$36))</f>
        <v>2667.3745656030405</v>
      </c>
      <c r="M754" s="34">
        <f t="shared" ref="M754:M817" si="360">IF($C$19="onbeschermd",L754*$I$20*$I$19*$D$36,L754*$I$20*$I$19*((100-$C$20)/100)*$D$36)</f>
        <v>2534.0058373228885</v>
      </c>
      <c r="N754" s="33">
        <f t="shared" ref="N754:N817" si="361">IF(OR($C$20=0,$C$19="onbeschermd"),0,$D$35*($D754-$AE753)+$D$33*$D$32*$D$34*(($D754+273)^4-($AE753+273)^4))</f>
        <v>0</v>
      </c>
      <c r="O754" s="35">
        <f t="shared" ref="O754:O817" si="362">IF($C$19="onbeschermd",0,N754*$I$20*$I$19*($C$20/100)*$D$36)</f>
        <v>0</v>
      </c>
      <c r="P754" s="31">
        <f t="shared" ref="P754:P817" si="363">IF($C$22="onbeschermd","--",$L$22*$L$23*$F$23/1000*$I$22*((100-$C$23)/100)/($AF753*$D$37*$C$8))</f>
        <v>0.15824028946224197</v>
      </c>
      <c r="Q754" s="30">
        <f t="shared" ref="Q754:Q817" si="364">IF($C$22="onbeschermd",$D$35*($D754-$AE753)+$D$33*$D$32*$D$34*(($D754+273)^4-($AE753+273)^4),$I$24/($F$23/1000)*($D754-$AE753)/(1+P754/3)-(EXP(P754/10)-1)*($D754-$D753)*$AF753*$D$37*$C$8/($I$22*((100-$C$23)/100)*$D$36))</f>
        <v>2660.35470914395</v>
      </c>
      <c r="R754" s="34">
        <f t="shared" ref="R754:R817" si="365">IF($C$22="onbeschermd",Q754*$I$23*$I$22*$D$36,Q754*$I$23*$I$22*((100-$C$23)/100)*$D$36)</f>
        <v>2660.3547091439505</v>
      </c>
      <c r="S754" s="33">
        <f t="shared" ref="S754:S817" si="366">IF(OR($C$23=0,$C$22="onbeschermd"),0,$D$35*($D754-$AE753)+$D$33*$D$32*$D$34*(($D754+273)^4-($AE753+273)^4))</f>
        <v>0</v>
      </c>
      <c r="T754" s="35">
        <f t="shared" ref="T754:T817" si="367">IF($C$22="onbeschermd",0,S754*$I$23*$I$22*($C$23/100)*$D$36)</f>
        <v>0</v>
      </c>
      <c r="U754" s="31">
        <f t="shared" ref="U754:U817" si="368">IF($C$25="onbeschermd","--",$L$25*$L$26*$F$26/1000*$I$25*((100-$C$26)/100)/($AF753*$D$37*$C$8))</f>
        <v>0</v>
      </c>
      <c r="V754" s="30" t="e">
        <f t="shared" ref="V754:V817" si="369">IF($C$25="onbeschermd",$D$35*($D754-$AE753)+$D$33*$D$32*$D$34*(($D754+273)^4-($AE753+273)^4),$I$27/($F$26/1000)*($D754-$AE753)/(1+U754/3)-(EXP(U754/10)-1)*($D754-$D753)*$AF753*$D$37*$C$8/($I$25*((100-$C$26)/100)*$D$36))</f>
        <v>#DIV/0!</v>
      </c>
      <c r="W754" s="34" t="e">
        <f t="shared" ref="W754:W817" si="370">IF($C$25="onbeschermd",V754*$I$26*$I$25*$D$36,V754*$I$26*$I$25*((100-$C$26)/100)*$D$36)</f>
        <v>#DIV/0!</v>
      </c>
      <c r="X754" s="33">
        <f t="shared" ref="X754:X817" si="371">IF(OR($C$26=0,$C$25="onbeschermd"),0,$D$35*($D754-$AE753)+$D$33*$D$32*$D$34*(($D754+273)^4-($AE753+273)^4))</f>
        <v>0</v>
      </c>
      <c r="Y754" s="35">
        <f t="shared" ref="Y754:Y817" si="372">IF($C$25="onbeschermd",0,X754*$I$26*$I$25*($C$26/100)*$D$36)</f>
        <v>0</v>
      </c>
      <c r="Z754" s="30">
        <f t="shared" ref="Z754:Z817" si="373">IF(C754&lt;C$13,$D$35*($D754-$AE753)+$D$33*$D$32*$D$34*(($D754+273)^4-($AE753+273)^4),$D$35*($E754-$AE753)+$D$33*$D$32*$D$34*(($E754+273)^4-($AE753+273)^4))</f>
        <v>65066.221369991785</v>
      </c>
      <c r="AA754" s="35">
        <f>IF(C754&lt;C$13,0,(IF(VLOOKUP(C$7,profiel!$A$3:$F$297,2,FALSE)&gt;4,VLOOKUP($C$7,profiel!$A$3:$F$297,3,FALSE),IF(B$9="flens loodrecht op gevel",(VLOOKUP(C$7,profiel!$A$3:$F$297,6,FALSE)-2*VLOOKUP(C$7,profiel!$A$3:$F$297,4,FALSE))/2,VLOOKUP(C$7,profiel!$A$3:$F$297,4,FALSE))))/1000*Z754*D$36)</f>
        <v>0</v>
      </c>
      <c r="AB754" s="30">
        <f t="shared" si="345"/>
        <v>65066.221369991785</v>
      </c>
      <c r="AC754" s="35">
        <f t="shared" ref="AC754:AC817" si="374">AB754*2*C$14/1000*$D$36</f>
        <v>13013.244273998356</v>
      </c>
      <c r="AD754" s="32">
        <f t="shared" ref="AD754:AD817" si="375">IF($C$14&gt;30,MAX((H754+J754+M754+O754+R754+T754+W754+Y754)/(AF753*D$37*C$8),0),MAX((H754+J754+M754+O754+R754+T754+AA754+AC754)/(AF753*D$37*C$8),0))</f>
        <v>0.60701322728891582</v>
      </c>
      <c r="AE754" s="32">
        <f t="shared" si="349"/>
        <v>650.48050685097292</v>
      </c>
      <c r="AF754" s="204">
        <f t="shared" si="350"/>
        <v>814.56118942394187</v>
      </c>
    </row>
    <row r="755" spans="1:32" ht="12" customHeight="1" x14ac:dyDescent="0.15">
      <c r="A755" s="199">
        <f t="shared" si="351"/>
        <v>650.48050685097292</v>
      </c>
      <c r="B755" s="38">
        <f t="shared" si="352"/>
        <v>3530</v>
      </c>
      <c r="C755" s="200">
        <f t="shared" si="346"/>
        <v>58.833333333333336</v>
      </c>
      <c r="D755" s="36">
        <f t="shared" si="347"/>
        <v>942.40413887352315</v>
      </c>
      <c r="E755" s="36">
        <f t="shared" si="348"/>
        <v>679.99999697877388</v>
      </c>
      <c r="F755" s="37">
        <f t="shared" si="353"/>
        <v>0.15804150138921338</v>
      </c>
      <c r="G755" s="42">
        <f t="shared" si="354"/>
        <v>2656.9420934888176</v>
      </c>
      <c r="H755" s="43">
        <f t="shared" si="355"/>
        <v>2656.9420934888176</v>
      </c>
      <c r="I755" s="42">
        <f t="shared" si="356"/>
        <v>0</v>
      </c>
      <c r="J755" s="44">
        <f t="shared" si="357"/>
        <v>0</v>
      </c>
      <c r="K755" s="216">
        <f t="shared" si="358"/>
        <v>0.15013942631975272</v>
      </c>
      <c r="L755" s="42">
        <f t="shared" si="359"/>
        <v>2663.9445067884908</v>
      </c>
      <c r="M755" s="43">
        <f t="shared" si="360"/>
        <v>2530.7472814490661</v>
      </c>
      <c r="N755" s="42">
        <f t="shared" si="361"/>
        <v>0</v>
      </c>
      <c r="O755" s="44">
        <f t="shared" si="362"/>
        <v>0</v>
      </c>
      <c r="P755" s="37">
        <f t="shared" si="363"/>
        <v>0.15804150138921338</v>
      </c>
      <c r="Q755" s="42">
        <f t="shared" si="364"/>
        <v>2656.9420934888176</v>
      </c>
      <c r="R755" s="43">
        <f t="shared" si="365"/>
        <v>2656.9420934888176</v>
      </c>
      <c r="S755" s="42">
        <f t="shared" si="366"/>
        <v>0</v>
      </c>
      <c r="T755" s="44">
        <f t="shared" si="367"/>
        <v>0</v>
      </c>
      <c r="U755" s="37">
        <f t="shared" si="368"/>
        <v>0</v>
      </c>
      <c r="V755" s="42" t="e">
        <f t="shared" si="369"/>
        <v>#DIV/0!</v>
      </c>
      <c r="W755" s="43" t="e">
        <f t="shared" si="370"/>
        <v>#DIV/0!</v>
      </c>
      <c r="X755" s="42">
        <f t="shared" si="371"/>
        <v>0</v>
      </c>
      <c r="Y755" s="44">
        <f t="shared" si="372"/>
        <v>0</v>
      </c>
      <c r="Z755" s="42">
        <f t="shared" si="373"/>
        <v>65040.913569688906</v>
      </c>
      <c r="AA755" s="44">
        <f>IF(C755&lt;C$13,0,(IF(VLOOKUP(C$7,profiel!$A$3:$F$297,2,FALSE)&gt;4,VLOOKUP($C$7,profiel!$A$3:$F$297,3,FALSE),IF(B$9="flens loodrecht op gevel",(VLOOKUP(C$7,profiel!$A$3:$F$297,6,FALSE)-2*VLOOKUP(C$7,profiel!$A$3:$F$297,4,FALSE))/2,VLOOKUP(C$7,profiel!$A$3:$F$297,4,FALSE))))/1000*Z755*D$36)</f>
        <v>0</v>
      </c>
      <c r="AB755" s="42">
        <f t="shared" ref="AB755:AB818" si="376">$D$35*($D755-$AE754)+$D$33*$D$32*$D$34*(($D755+273)^4-($AE754+273)^4)</f>
        <v>65040.913569688906</v>
      </c>
      <c r="AC755" s="44">
        <f t="shared" si="374"/>
        <v>13008.182713937782</v>
      </c>
      <c r="AD755" s="41">
        <f t="shared" si="375"/>
        <v>0.60581067308293479</v>
      </c>
      <c r="AE755" s="41">
        <f t="shared" si="349"/>
        <v>651.08631752405586</v>
      </c>
      <c r="AF755" s="201">
        <f t="shared" si="350"/>
        <v>815.59669904216378</v>
      </c>
    </row>
    <row r="756" spans="1:32" ht="12" customHeight="1" x14ac:dyDescent="0.15">
      <c r="A756" s="202">
        <f t="shared" si="351"/>
        <v>651.08631752405586</v>
      </c>
      <c r="B756" s="54">
        <f t="shared" si="352"/>
        <v>3535</v>
      </c>
      <c r="C756" s="133">
        <f t="shared" si="346"/>
        <v>58.916666666666664</v>
      </c>
      <c r="D756" s="30">
        <f t="shared" si="347"/>
        <v>942.61576545709033</v>
      </c>
      <c r="E756" s="30">
        <f t="shared" si="348"/>
        <v>679.9999970582752</v>
      </c>
      <c r="F756" s="31">
        <f t="shared" si="353"/>
        <v>0.15784084646385754</v>
      </c>
      <c r="G756" s="30">
        <f t="shared" si="354"/>
        <v>2653.5387880096764</v>
      </c>
      <c r="H756" s="34">
        <f t="shared" si="355"/>
        <v>2653.5387880096769</v>
      </c>
      <c r="I756" s="33">
        <f t="shared" si="356"/>
        <v>0</v>
      </c>
      <c r="J756" s="35">
        <f t="shared" si="357"/>
        <v>0</v>
      </c>
      <c r="K756" s="60">
        <f t="shared" si="358"/>
        <v>0.14994880414066467</v>
      </c>
      <c r="L756" s="30">
        <f t="shared" si="359"/>
        <v>2660.5237247666905</v>
      </c>
      <c r="M756" s="34">
        <f t="shared" si="360"/>
        <v>2527.497538528356</v>
      </c>
      <c r="N756" s="33">
        <f t="shared" si="361"/>
        <v>0</v>
      </c>
      <c r="O756" s="35">
        <f t="shared" si="362"/>
        <v>0</v>
      </c>
      <c r="P756" s="31">
        <f t="shared" si="363"/>
        <v>0.15784084646385754</v>
      </c>
      <c r="Q756" s="30">
        <f t="shared" si="364"/>
        <v>2653.5387880096764</v>
      </c>
      <c r="R756" s="34">
        <f t="shared" si="365"/>
        <v>2653.5387880096769</v>
      </c>
      <c r="S756" s="33">
        <f t="shared" si="366"/>
        <v>0</v>
      </c>
      <c r="T756" s="35">
        <f t="shared" si="367"/>
        <v>0</v>
      </c>
      <c r="U756" s="31">
        <f t="shared" si="368"/>
        <v>0</v>
      </c>
      <c r="V756" s="30" t="e">
        <f t="shared" si="369"/>
        <v>#DIV/0!</v>
      </c>
      <c r="W756" s="34" t="e">
        <f t="shared" si="370"/>
        <v>#DIV/0!</v>
      </c>
      <c r="X756" s="33">
        <f t="shared" si="371"/>
        <v>0</v>
      </c>
      <c r="Y756" s="35">
        <f t="shared" si="372"/>
        <v>0</v>
      </c>
      <c r="Z756" s="30">
        <f t="shared" si="373"/>
        <v>65015.575575946888</v>
      </c>
      <c r="AA756" s="35">
        <f>IF(C756&lt;C$13,0,(IF(VLOOKUP(C$7,profiel!$A$3:$F$297,2,FALSE)&gt;4,VLOOKUP($C$7,profiel!$A$3:$F$297,3,FALSE),IF(B$9="flens loodrecht op gevel",(VLOOKUP(C$7,profiel!$A$3:$F$297,6,FALSE)-2*VLOOKUP(C$7,profiel!$A$3:$F$297,4,FALSE))/2,VLOOKUP(C$7,profiel!$A$3:$F$297,4,FALSE))))/1000*Z756*D$36)</f>
        <v>0</v>
      </c>
      <c r="AB756" s="30">
        <f t="shared" si="376"/>
        <v>65015.575575946888</v>
      </c>
      <c r="AC756" s="35">
        <f t="shared" si="374"/>
        <v>13003.115115189377</v>
      </c>
      <c r="AD756" s="32">
        <f t="shared" si="375"/>
        <v>0.60460269562745517</v>
      </c>
      <c r="AE756" s="32">
        <f t="shared" si="349"/>
        <v>651.69092021968333</v>
      </c>
      <c r="AF756" s="204">
        <f t="shared" si="350"/>
        <v>816.64463707751395</v>
      </c>
    </row>
    <row r="757" spans="1:32" ht="12" customHeight="1" x14ac:dyDescent="0.15">
      <c r="A757" s="199">
        <f t="shared" si="351"/>
        <v>651.69092021968333</v>
      </c>
      <c r="B757" s="38">
        <f t="shared" si="352"/>
        <v>3540</v>
      </c>
      <c r="C757" s="200">
        <f t="shared" si="346"/>
        <v>59</v>
      </c>
      <c r="D757" s="36">
        <f t="shared" si="347"/>
        <v>942.82709355454494</v>
      </c>
      <c r="E757" s="36">
        <f t="shared" si="348"/>
        <v>679.99999713568445</v>
      </c>
      <c r="F757" s="37">
        <f t="shared" si="353"/>
        <v>0.15763830129423118</v>
      </c>
      <c r="G757" s="42">
        <f t="shared" si="354"/>
        <v>2650.1448703479023</v>
      </c>
      <c r="H757" s="43">
        <f t="shared" si="355"/>
        <v>2650.1448703479027</v>
      </c>
      <c r="I757" s="42">
        <f t="shared" si="356"/>
        <v>0</v>
      </c>
      <c r="J757" s="44">
        <f t="shared" si="357"/>
        <v>0</v>
      </c>
      <c r="K757" s="216">
        <f t="shared" si="358"/>
        <v>0.14975638622951962</v>
      </c>
      <c r="L757" s="42">
        <f t="shared" si="359"/>
        <v>2657.1122965724589</v>
      </c>
      <c r="M757" s="43">
        <f t="shared" si="360"/>
        <v>2524.256681743836</v>
      </c>
      <c r="N757" s="42">
        <f t="shared" si="361"/>
        <v>0</v>
      </c>
      <c r="O757" s="44">
        <f t="shared" si="362"/>
        <v>0</v>
      </c>
      <c r="P757" s="37">
        <f t="shared" si="363"/>
        <v>0.15763830129423118</v>
      </c>
      <c r="Q757" s="42">
        <f t="shared" si="364"/>
        <v>2650.1448703479023</v>
      </c>
      <c r="R757" s="43">
        <f t="shared" si="365"/>
        <v>2650.1448703479027</v>
      </c>
      <c r="S757" s="42">
        <f t="shared" si="366"/>
        <v>0</v>
      </c>
      <c r="T757" s="44">
        <f t="shared" si="367"/>
        <v>0</v>
      </c>
      <c r="U757" s="37">
        <f t="shared" si="368"/>
        <v>0</v>
      </c>
      <c r="V757" s="42" t="e">
        <f t="shared" si="369"/>
        <v>#DIV/0!</v>
      </c>
      <c r="W757" s="43" t="e">
        <f t="shared" si="370"/>
        <v>#DIV/0!</v>
      </c>
      <c r="X757" s="42">
        <f t="shared" si="371"/>
        <v>0</v>
      </c>
      <c r="Y757" s="44">
        <f t="shared" si="372"/>
        <v>0</v>
      </c>
      <c r="Z757" s="42">
        <f t="shared" si="373"/>
        <v>64990.209037051369</v>
      </c>
      <c r="AA757" s="44">
        <f>IF(C757&lt;C$13,0,(IF(VLOOKUP(C$7,profiel!$A$3:$F$297,2,FALSE)&gt;4,VLOOKUP($C$7,profiel!$A$3:$F$297,3,FALSE),IF(B$9="flens loodrecht op gevel",(VLOOKUP(C$7,profiel!$A$3:$F$297,6,FALSE)-2*VLOOKUP(C$7,profiel!$A$3:$F$297,4,FALSE))/2,VLOOKUP(C$7,profiel!$A$3:$F$297,4,FALSE))))/1000*Z757*D$36)</f>
        <v>0</v>
      </c>
      <c r="AB757" s="42">
        <f t="shared" si="376"/>
        <v>64990.209037051369</v>
      </c>
      <c r="AC757" s="44">
        <f t="shared" si="374"/>
        <v>12998.041807410274</v>
      </c>
      <c r="AD757" s="41">
        <f t="shared" si="375"/>
        <v>0.60338923476154283</v>
      </c>
      <c r="AE757" s="41">
        <f t="shared" si="349"/>
        <v>652.29430945444483</v>
      </c>
      <c r="AF757" s="201">
        <f t="shared" si="350"/>
        <v>817.70521253882248</v>
      </c>
    </row>
    <row r="758" spans="1:32" ht="12" customHeight="1" x14ac:dyDescent="0.15">
      <c r="A758" s="202">
        <f t="shared" si="351"/>
        <v>652.29430945444483</v>
      </c>
      <c r="B758" s="54">
        <f t="shared" si="352"/>
        <v>3545</v>
      </c>
      <c r="C758" s="133">
        <f t="shared" si="346"/>
        <v>59.083333333333336</v>
      </c>
      <c r="D758" s="30">
        <f t="shared" si="347"/>
        <v>943.03812400669358</v>
      </c>
      <c r="E758" s="30">
        <f t="shared" si="348"/>
        <v>679.99999721105678</v>
      </c>
      <c r="F758" s="31">
        <f t="shared" si="353"/>
        <v>0.15743384214250836</v>
      </c>
      <c r="G758" s="30">
        <f t="shared" si="354"/>
        <v>2646.7604189245676</v>
      </c>
      <c r="H758" s="34">
        <f t="shared" si="355"/>
        <v>2646.7604189245681</v>
      </c>
      <c r="I758" s="33">
        <f t="shared" si="356"/>
        <v>0</v>
      </c>
      <c r="J758" s="35">
        <f t="shared" si="357"/>
        <v>0</v>
      </c>
      <c r="K758" s="60">
        <f t="shared" si="358"/>
        <v>0.14956215003538292</v>
      </c>
      <c r="L758" s="30">
        <f t="shared" si="359"/>
        <v>2653.710300009579</v>
      </c>
      <c r="M758" s="34">
        <f t="shared" si="360"/>
        <v>2521.0247850091</v>
      </c>
      <c r="N758" s="33">
        <f t="shared" si="361"/>
        <v>0</v>
      </c>
      <c r="O758" s="35">
        <f t="shared" si="362"/>
        <v>0</v>
      </c>
      <c r="P758" s="31">
        <f t="shared" si="363"/>
        <v>0.15743384214250836</v>
      </c>
      <c r="Q758" s="30">
        <f t="shared" si="364"/>
        <v>2646.7604189245676</v>
      </c>
      <c r="R758" s="34">
        <f t="shared" si="365"/>
        <v>2646.7604189245681</v>
      </c>
      <c r="S758" s="33">
        <f t="shared" si="366"/>
        <v>0</v>
      </c>
      <c r="T758" s="35">
        <f t="shared" si="367"/>
        <v>0</v>
      </c>
      <c r="U758" s="31">
        <f t="shared" si="368"/>
        <v>0</v>
      </c>
      <c r="V758" s="30" t="e">
        <f t="shared" si="369"/>
        <v>#DIV/0!</v>
      </c>
      <c r="W758" s="34" t="e">
        <f t="shared" si="370"/>
        <v>#DIV/0!</v>
      </c>
      <c r="X758" s="33">
        <f t="shared" si="371"/>
        <v>0</v>
      </c>
      <c r="Y758" s="35">
        <f t="shared" si="372"/>
        <v>0</v>
      </c>
      <c r="Z758" s="30">
        <f t="shared" si="373"/>
        <v>64964.815615618718</v>
      </c>
      <c r="AA758" s="35">
        <f>IF(C758&lt;C$13,0,(IF(VLOOKUP(C$7,profiel!$A$3:$F$297,2,FALSE)&gt;4,VLOOKUP($C$7,profiel!$A$3:$F$297,3,FALSE),IF(B$9="flens loodrecht op gevel",(VLOOKUP(C$7,profiel!$A$3:$F$297,6,FALSE)-2*VLOOKUP(C$7,profiel!$A$3:$F$297,4,FALSE))/2,VLOOKUP(C$7,profiel!$A$3:$F$297,4,FALSE))))/1000*Z758*D$36)</f>
        <v>0</v>
      </c>
      <c r="AB758" s="30">
        <f t="shared" si="376"/>
        <v>64964.815615618718</v>
      </c>
      <c r="AC758" s="35">
        <f t="shared" si="374"/>
        <v>12992.963123123744</v>
      </c>
      <c r="AD758" s="32">
        <f t="shared" si="375"/>
        <v>0.60217022928194652</v>
      </c>
      <c r="AE758" s="32">
        <f t="shared" si="349"/>
        <v>652.89647968372674</v>
      </c>
      <c r="AF758" s="204">
        <f t="shared" si="350"/>
        <v>818.77863890565516</v>
      </c>
    </row>
    <row r="759" spans="1:32" ht="12" customHeight="1" x14ac:dyDescent="0.15">
      <c r="A759" s="199">
        <f t="shared" si="351"/>
        <v>652.89647968372674</v>
      </c>
      <c r="B759" s="38">
        <f t="shared" si="352"/>
        <v>3550</v>
      </c>
      <c r="C759" s="200">
        <f t="shared" si="346"/>
        <v>59.166666666666664</v>
      </c>
      <c r="D759" s="36">
        <f t="shared" si="347"/>
        <v>943.24885765079455</v>
      </c>
      <c r="E759" s="36">
        <f t="shared" si="348"/>
        <v>679.99999728444573</v>
      </c>
      <c r="F759" s="37">
        <f t="shared" si="353"/>
        <v>0.15722744491967239</v>
      </c>
      <c r="G759" s="42">
        <f t="shared" si="354"/>
        <v>2643.3855129551976</v>
      </c>
      <c r="H759" s="43">
        <f t="shared" si="355"/>
        <v>2643.3855129551976</v>
      </c>
      <c r="I759" s="42">
        <f t="shared" si="356"/>
        <v>0</v>
      </c>
      <c r="J759" s="44">
        <f t="shared" si="357"/>
        <v>0</v>
      </c>
      <c r="K759" s="216">
        <f t="shared" si="358"/>
        <v>0.14936607267368876</v>
      </c>
      <c r="L759" s="42">
        <f t="shared" si="359"/>
        <v>2650.3178136653582</v>
      </c>
      <c r="M759" s="43">
        <f t="shared" si="360"/>
        <v>2517.8019229820902</v>
      </c>
      <c r="N759" s="42">
        <f t="shared" si="361"/>
        <v>0</v>
      </c>
      <c r="O759" s="44">
        <f t="shared" si="362"/>
        <v>0</v>
      </c>
      <c r="P759" s="37">
        <f t="shared" si="363"/>
        <v>0.15722744491967239</v>
      </c>
      <c r="Q759" s="42">
        <f t="shared" si="364"/>
        <v>2643.3855129551976</v>
      </c>
      <c r="R759" s="43">
        <f t="shared" si="365"/>
        <v>2643.3855129551976</v>
      </c>
      <c r="S759" s="42">
        <f t="shared" si="366"/>
        <v>0</v>
      </c>
      <c r="T759" s="44">
        <f t="shared" si="367"/>
        <v>0</v>
      </c>
      <c r="U759" s="37">
        <f t="shared" si="368"/>
        <v>0</v>
      </c>
      <c r="V759" s="42" t="e">
        <f t="shared" si="369"/>
        <v>#DIV/0!</v>
      </c>
      <c r="W759" s="43" t="e">
        <f t="shared" si="370"/>
        <v>#DIV/0!</v>
      </c>
      <c r="X759" s="42">
        <f t="shared" si="371"/>
        <v>0</v>
      </c>
      <c r="Y759" s="44">
        <f t="shared" si="372"/>
        <v>0</v>
      </c>
      <c r="Z759" s="42">
        <f t="shared" si="373"/>
        <v>64939.396988811626</v>
      </c>
      <c r="AA759" s="44">
        <f>IF(C759&lt;C$13,0,(IF(VLOOKUP(C$7,profiel!$A$3:$F$297,2,FALSE)&gt;4,VLOOKUP($C$7,profiel!$A$3:$F$297,3,FALSE),IF(B$9="flens loodrecht op gevel",(VLOOKUP(C$7,profiel!$A$3:$F$297,6,FALSE)-2*VLOOKUP(C$7,profiel!$A$3:$F$297,4,FALSE))/2,VLOOKUP(C$7,profiel!$A$3:$F$297,4,FALSE))))/1000*Z759*D$36)</f>
        <v>0</v>
      </c>
      <c r="AB759" s="42">
        <f t="shared" si="376"/>
        <v>64939.396988811626</v>
      </c>
      <c r="AC759" s="44">
        <f t="shared" si="374"/>
        <v>12987.879397762325</v>
      </c>
      <c r="AD759" s="41">
        <f t="shared" si="375"/>
        <v>0.60094561692620985</v>
      </c>
      <c r="AE759" s="41">
        <f t="shared" si="349"/>
        <v>653.49742530065294</v>
      </c>
      <c r="AF759" s="201">
        <f t="shared" si="350"/>
        <v>819.86513424306895</v>
      </c>
    </row>
    <row r="760" spans="1:32" ht="12" customHeight="1" x14ac:dyDescent="0.15">
      <c r="A760" s="202">
        <f t="shared" si="351"/>
        <v>653.49742530065294</v>
      </c>
      <c r="B760" s="54">
        <f t="shared" si="352"/>
        <v>3555</v>
      </c>
      <c r="C760" s="133">
        <f t="shared" si="346"/>
        <v>59.25</v>
      </c>
      <c r="D760" s="30">
        <f t="shared" si="347"/>
        <v>943.45929532057892</v>
      </c>
      <c r="E760" s="30">
        <f t="shared" si="348"/>
        <v>679.99999735590347</v>
      </c>
      <c r="F760" s="31">
        <f t="shared" si="353"/>
        <v>0.15701908518014471</v>
      </c>
      <c r="G760" s="30">
        <f t="shared" si="354"/>
        <v>2640.0202324633278</v>
      </c>
      <c r="H760" s="34">
        <f t="shared" si="355"/>
        <v>2640.0202324633278</v>
      </c>
      <c r="I760" s="33">
        <f t="shared" si="356"/>
        <v>0</v>
      </c>
      <c r="J760" s="35">
        <f t="shared" si="357"/>
        <v>0</v>
      </c>
      <c r="K760" s="60">
        <f t="shared" si="358"/>
        <v>0.14916813092113745</v>
      </c>
      <c r="L760" s="30">
        <f t="shared" si="359"/>
        <v>2646.9349169240086</v>
      </c>
      <c r="M760" s="34">
        <f t="shared" si="360"/>
        <v>2514.5881710778081</v>
      </c>
      <c r="N760" s="33">
        <f t="shared" si="361"/>
        <v>0</v>
      </c>
      <c r="O760" s="35">
        <f t="shared" si="362"/>
        <v>0</v>
      </c>
      <c r="P760" s="31">
        <f t="shared" si="363"/>
        <v>0.15701908518014471</v>
      </c>
      <c r="Q760" s="30">
        <f t="shared" si="364"/>
        <v>2640.0202324633278</v>
      </c>
      <c r="R760" s="34">
        <f t="shared" si="365"/>
        <v>2640.0202324633278</v>
      </c>
      <c r="S760" s="33">
        <f t="shared" si="366"/>
        <v>0</v>
      </c>
      <c r="T760" s="35">
        <f t="shared" si="367"/>
        <v>0</v>
      </c>
      <c r="U760" s="31">
        <f t="shared" si="368"/>
        <v>0</v>
      </c>
      <c r="V760" s="30" t="e">
        <f t="shared" si="369"/>
        <v>#DIV/0!</v>
      </c>
      <c r="W760" s="34" t="e">
        <f t="shared" si="370"/>
        <v>#DIV/0!</v>
      </c>
      <c r="X760" s="33">
        <f t="shared" si="371"/>
        <v>0</v>
      </c>
      <c r="Y760" s="35">
        <f t="shared" si="372"/>
        <v>0</v>
      </c>
      <c r="Z760" s="30">
        <f t="shared" si="373"/>
        <v>64913.954848558387</v>
      </c>
      <c r="AA760" s="35">
        <f>IF(C760&lt;C$13,0,(IF(VLOOKUP(C$7,profiel!$A$3:$F$297,2,FALSE)&gt;4,VLOOKUP($C$7,profiel!$A$3:$F$297,3,FALSE),IF(B$9="flens loodrecht op gevel",(VLOOKUP(C$7,profiel!$A$3:$F$297,6,FALSE)-2*VLOOKUP(C$7,profiel!$A$3:$F$297,4,FALSE))/2,VLOOKUP(C$7,profiel!$A$3:$F$297,4,FALSE))))/1000*Z760*D$36)</f>
        <v>0</v>
      </c>
      <c r="AB760" s="30">
        <f t="shared" si="376"/>
        <v>64913.954848558387</v>
      </c>
      <c r="AC760" s="35">
        <f t="shared" si="374"/>
        <v>12982.790969711677</v>
      </c>
      <c r="AD760" s="32">
        <f t="shared" si="375"/>
        <v>0.59971533435543212</v>
      </c>
      <c r="AE760" s="32">
        <f t="shared" si="349"/>
        <v>654.09714063500837</v>
      </c>
      <c r="AF760" s="204">
        <f t="shared" si="350"/>
        <v>820.96492131977413</v>
      </c>
    </row>
    <row r="761" spans="1:32" ht="12" customHeight="1" x14ac:dyDescent="0.15">
      <c r="A761" s="199">
        <f t="shared" si="351"/>
        <v>654.09714063500837</v>
      </c>
      <c r="B761" s="38">
        <f t="shared" si="352"/>
        <v>3560</v>
      </c>
      <c r="C761" s="200">
        <f t="shared" si="346"/>
        <v>59.333333333333336</v>
      </c>
      <c r="D761" s="36">
        <f t="shared" si="347"/>
        <v>943.6694378462696</v>
      </c>
      <c r="E761" s="36">
        <f t="shared" si="348"/>
        <v>679.99999742548096</v>
      </c>
      <c r="F761" s="37">
        <f t="shared" si="353"/>
        <v>0.15680873811635104</v>
      </c>
      <c r="G761" s="42">
        <f t="shared" si="354"/>
        <v>2636.6646582962535</v>
      </c>
      <c r="H761" s="43">
        <f t="shared" si="355"/>
        <v>2636.6646582962535</v>
      </c>
      <c r="I761" s="42">
        <f t="shared" si="356"/>
        <v>0</v>
      </c>
      <c r="J761" s="44">
        <f t="shared" si="357"/>
        <v>0</v>
      </c>
      <c r="K761" s="216">
        <f t="shared" si="358"/>
        <v>0.1489683012105335</v>
      </c>
      <c r="L761" s="42">
        <f t="shared" si="359"/>
        <v>2643.5616899822198</v>
      </c>
      <c r="M761" s="43">
        <f t="shared" si="360"/>
        <v>2511.383605483109</v>
      </c>
      <c r="N761" s="42">
        <f t="shared" si="361"/>
        <v>0</v>
      </c>
      <c r="O761" s="44">
        <f t="shared" si="362"/>
        <v>0</v>
      </c>
      <c r="P761" s="37">
        <f t="shared" si="363"/>
        <v>0.15680873811635104</v>
      </c>
      <c r="Q761" s="42">
        <f t="shared" si="364"/>
        <v>2636.6646582962535</v>
      </c>
      <c r="R761" s="43">
        <f t="shared" si="365"/>
        <v>2636.6646582962535</v>
      </c>
      <c r="S761" s="42">
        <f t="shared" si="366"/>
        <v>0</v>
      </c>
      <c r="T761" s="44">
        <f t="shared" si="367"/>
        <v>0</v>
      </c>
      <c r="U761" s="37">
        <f t="shared" si="368"/>
        <v>0</v>
      </c>
      <c r="V761" s="42" t="e">
        <f t="shared" si="369"/>
        <v>#DIV/0!</v>
      </c>
      <c r="W761" s="43" t="e">
        <f t="shared" si="370"/>
        <v>#DIV/0!</v>
      </c>
      <c r="X761" s="42">
        <f t="shared" si="371"/>
        <v>0</v>
      </c>
      <c r="Y761" s="44">
        <f t="shared" si="372"/>
        <v>0</v>
      </c>
      <c r="Z761" s="42">
        <f t="shared" si="373"/>
        <v>64888.49090177536</v>
      </c>
      <c r="AA761" s="44">
        <f>IF(C761&lt;C$13,0,(IF(VLOOKUP(C$7,profiel!$A$3:$F$297,2,FALSE)&gt;4,VLOOKUP($C$7,profiel!$A$3:$F$297,3,FALSE),IF(B$9="flens loodrecht op gevel",(VLOOKUP(C$7,profiel!$A$3:$F$297,6,FALSE)-2*VLOOKUP(C$7,profiel!$A$3:$F$297,4,FALSE))/2,VLOOKUP(C$7,profiel!$A$3:$F$297,4,FALSE))))/1000*Z761*D$36)</f>
        <v>0</v>
      </c>
      <c r="AB761" s="42">
        <f t="shared" si="376"/>
        <v>64888.49090177536</v>
      </c>
      <c r="AC761" s="44">
        <f t="shared" si="374"/>
        <v>12977.698180355072</v>
      </c>
      <c r="AD761" s="41">
        <f t="shared" si="375"/>
        <v>0.59847931713696201</v>
      </c>
      <c r="AE761" s="41">
        <f t="shared" si="349"/>
        <v>654.69561995214531</v>
      </c>
      <c r="AF761" s="201">
        <f t="shared" si="350"/>
        <v>822.07822772981353</v>
      </c>
    </row>
    <row r="762" spans="1:32" ht="12" customHeight="1" x14ac:dyDescent="0.15">
      <c r="A762" s="202">
        <f t="shared" si="351"/>
        <v>654.69561995214531</v>
      </c>
      <c r="B762" s="54">
        <f t="shared" si="352"/>
        <v>3565</v>
      </c>
      <c r="C762" s="133">
        <f t="shared" si="346"/>
        <v>59.416666666666664</v>
      </c>
      <c r="D762" s="30">
        <f t="shared" si="347"/>
        <v>943.87928605460115</v>
      </c>
      <c r="E762" s="30">
        <f t="shared" si="348"/>
        <v>679.99999749322751</v>
      </c>
      <c r="F762" s="31">
        <f t="shared" si="353"/>
        <v>0.15659637855322625</v>
      </c>
      <c r="G762" s="30">
        <f t="shared" si="354"/>
        <v>2633.3188721395886</v>
      </c>
      <c r="H762" s="34">
        <f t="shared" si="355"/>
        <v>2633.3188721395886</v>
      </c>
      <c r="I762" s="33">
        <f t="shared" si="356"/>
        <v>0</v>
      </c>
      <c r="J762" s="35">
        <f t="shared" si="357"/>
        <v>0</v>
      </c>
      <c r="K762" s="60">
        <f t="shared" si="358"/>
        <v>0.14876655962556495</v>
      </c>
      <c r="L762" s="30">
        <f t="shared" si="359"/>
        <v>2640.1982138635171</v>
      </c>
      <c r="M762" s="34">
        <f t="shared" si="360"/>
        <v>2508.1883031703414</v>
      </c>
      <c r="N762" s="33">
        <f t="shared" si="361"/>
        <v>0</v>
      </c>
      <c r="O762" s="35">
        <f t="shared" si="362"/>
        <v>0</v>
      </c>
      <c r="P762" s="31">
        <f t="shared" si="363"/>
        <v>0.15659637855322625</v>
      </c>
      <c r="Q762" s="30">
        <f t="shared" si="364"/>
        <v>2633.3188721395886</v>
      </c>
      <c r="R762" s="34">
        <f t="shared" si="365"/>
        <v>2633.3188721395886</v>
      </c>
      <c r="S762" s="33">
        <f t="shared" si="366"/>
        <v>0</v>
      </c>
      <c r="T762" s="35">
        <f t="shared" si="367"/>
        <v>0</v>
      </c>
      <c r="U762" s="31">
        <f t="shared" si="368"/>
        <v>0</v>
      </c>
      <c r="V762" s="30" t="e">
        <f t="shared" si="369"/>
        <v>#DIV/0!</v>
      </c>
      <c r="W762" s="34" t="e">
        <f t="shared" si="370"/>
        <v>#DIV/0!</v>
      </c>
      <c r="X762" s="33">
        <f t="shared" si="371"/>
        <v>0</v>
      </c>
      <c r="Y762" s="35">
        <f t="shared" si="372"/>
        <v>0</v>
      </c>
      <c r="Z762" s="30">
        <f t="shared" si="373"/>
        <v>64863.006870593497</v>
      </c>
      <c r="AA762" s="35">
        <f>IF(C762&lt;C$13,0,(IF(VLOOKUP(C$7,profiel!$A$3:$F$297,2,FALSE)&gt;4,VLOOKUP($C$7,profiel!$A$3:$F$297,3,FALSE),IF(B$9="flens loodrecht op gevel",(VLOOKUP(C$7,profiel!$A$3:$F$297,6,FALSE)-2*VLOOKUP(C$7,profiel!$A$3:$F$297,4,FALSE))/2,VLOOKUP(C$7,profiel!$A$3:$F$297,4,FALSE))))/1000*Z762*D$36)</f>
        <v>0</v>
      </c>
      <c r="AB762" s="30">
        <f t="shared" si="376"/>
        <v>64863.006870593497</v>
      </c>
      <c r="AC762" s="35">
        <f t="shared" si="374"/>
        <v>12972.601374118702</v>
      </c>
      <c r="AD762" s="32">
        <f t="shared" si="375"/>
        <v>0.59723749972674334</v>
      </c>
      <c r="AE762" s="32">
        <f t="shared" si="349"/>
        <v>655.29285745187201</v>
      </c>
      <c r="AF762" s="204">
        <f t="shared" si="350"/>
        <v>823.20528601787964</v>
      </c>
    </row>
    <row r="763" spans="1:32" ht="12" customHeight="1" x14ac:dyDescent="0.15">
      <c r="A763" s="199">
        <f t="shared" si="351"/>
        <v>655.29285745187201</v>
      </c>
      <c r="B763" s="38">
        <f t="shared" si="352"/>
        <v>3570</v>
      </c>
      <c r="C763" s="200">
        <f t="shared" ref="C763:C826" si="377">B763/60</f>
        <v>59.5</v>
      </c>
      <c r="D763" s="36">
        <f t="shared" ref="D763:D826" si="378">20+345*LOG10(8*C763+1)</f>
        <v>944.0888407688393</v>
      </c>
      <c r="E763" s="36">
        <f t="shared" ref="E763:E826" si="379">20+660*(1-0.687*EXP(-0.32*C763)-0.313*EXP(-3.8*C763))</f>
        <v>679.99999755919134</v>
      </c>
      <c r="F763" s="37">
        <f t="shared" si="353"/>
        <v>0.15638198094265779</v>
      </c>
      <c r="G763" s="42">
        <f t="shared" si="354"/>
        <v>2629.9829565325413</v>
      </c>
      <c r="H763" s="43">
        <f t="shared" si="355"/>
        <v>2629.9829565325417</v>
      </c>
      <c r="I763" s="42">
        <f t="shared" si="356"/>
        <v>0</v>
      </c>
      <c r="J763" s="44">
        <f t="shared" si="357"/>
        <v>0</v>
      </c>
      <c r="K763" s="216">
        <f t="shared" si="358"/>
        <v>0.14856288189552491</v>
      </c>
      <c r="L763" s="42">
        <f t="shared" si="359"/>
        <v>2636.8445704333485</v>
      </c>
      <c r="M763" s="43">
        <f t="shared" si="360"/>
        <v>2505.002341911681</v>
      </c>
      <c r="N763" s="42">
        <f t="shared" si="361"/>
        <v>0</v>
      </c>
      <c r="O763" s="44">
        <f t="shared" si="362"/>
        <v>0</v>
      </c>
      <c r="P763" s="37">
        <f t="shared" si="363"/>
        <v>0.15638198094265779</v>
      </c>
      <c r="Q763" s="42">
        <f t="shared" si="364"/>
        <v>2629.9829565325413</v>
      </c>
      <c r="R763" s="43">
        <f t="shared" si="365"/>
        <v>2629.9829565325417</v>
      </c>
      <c r="S763" s="42">
        <f t="shared" si="366"/>
        <v>0</v>
      </c>
      <c r="T763" s="44">
        <f t="shared" si="367"/>
        <v>0</v>
      </c>
      <c r="U763" s="37">
        <f t="shared" si="368"/>
        <v>0</v>
      </c>
      <c r="V763" s="42" t="e">
        <f t="shared" si="369"/>
        <v>#DIV/0!</v>
      </c>
      <c r="W763" s="43" t="e">
        <f t="shared" si="370"/>
        <v>#DIV/0!</v>
      </c>
      <c r="X763" s="42">
        <f t="shared" si="371"/>
        <v>0</v>
      </c>
      <c r="Y763" s="44">
        <f t="shared" si="372"/>
        <v>0</v>
      </c>
      <c r="Z763" s="42">
        <f t="shared" si="373"/>
        <v>64837.504492588581</v>
      </c>
      <c r="AA763" s="44">
        <f>IF(C763&lt;C$13,0,(IF(VLOOKUP(C$7,profiel!$A$3:$F$297,2,FALSE)&gt;4,VLOOKUP($C$7,profiel!$A$3:$F$297,3,FALSE),IF(B$9="flens loodrecht op gevel",(VLOOKUP(C$7,profiel!$A$3:$F$297,6,FALSE)-2*VLOOKUP(C$7,profiel!$A$3:$F$297,4,FALSE))/2,VLOOKUP(C$7,profiel!$A$3:$F$297,4,FALSE))))/1000*Z763*D$36)</f>
        <v>0</v>
      </c>
      <c r="AB763" s="42">
        <f t="shared" si="376"/>
        <v>64837.504492588581</v>
      </c>
      <c r="AC763" s="44">
        <f t="shared" si="374"/>
        <v>12967.500898517717</v>
      </c>
      <c r="AD763" s="41">
        <f t="shared" si="375"/>
        <v>0.59598981545147323</v>
      </c>
      <c r="AE763" s="41">
        <f t="shared" ref="AE763:AE826" si="380">AE762+AD763</f>
        <v>655.88884726732351</v>
      </c>
      <c r="AF763" s="201">
        <f t="shared" ref="AF763:AF826" si="381">IF(AE763&lt;600,425+0.773*AE763-0.00169*AE763^2+0.00000222*AE763^3,IF(AE763&lt;735,666+(13002/(738-AE763)),IF(AE763&lt;900,545+(17820/(AE763-731)),650)))</f>
        <v>824.34633380838898</v>
      </c>
    </row>
    <row r="764" spans="1:32" ht="12" customHeight="1" x14ac:dyDescent="0.15">
      <c r="A764" s="202">
        <f t="shared" si="351"/>
        <v>655.88884726732351</v>
      </c>
      <c r="B764" s="54">
        <f t="shared" si="352"/>
        <v>3575</v>
      </c>
      <c r="C764" s="133">
        <f t="shared" si="377"/>
        <v>59.583333333333336</v>
      </c>
      <c r="D764" s="30">
        <f t="shared" si="378"/>
        <v>944.29810280880019</v>
      </c>
      <c r="E764" s="30">
        <f t="shared" si="379"/>
        <v>679.9999976234194</v>
      </c>
      <c r="F764" s="31">
        <f t="shared" si="353"/>
        <v>0.1561655193578701</v>
      </c>
      <c r="G764" s="30">
        <f t="shared" si="354"/>
        <v>2626.6569948834881</v>
      </c>
      <c r="H764" s="34">
        <f t="shared" si="355"/>
        <v>2626.6569948834881</v>
      </c>
      <c r="I764" s="33">
        <f t="shared" si="356"/>
        <v>0</v>
      </c>
      <c r="J764" s="35">
        <f t="shared" si="357"/>
        <v>0</v>
      </c>
      <c r="K764" s="60">
        <f t="shared" si="358"/>
        <v>0.14835724338997661</v>
      </c>
      <c r="L764" s="30">
        <f t="shared" si="359"/>
        <v>2633.5008424144644</v>
      </c>
      <c r="M764" s="34">
        <f t="shared" si="360"/>
        <v>2501.8258002937414</v>
      </c>
      <c r="N764" s="33">
        <f t="shared" si="361"/>
        <v>0</v>
      </c>
      <c r="O764" s="35">
        <f t="shared" si="362"/>
        <v>0</v>
      </c>
      <c r="P764" s="31">
        <f t="shared" si="363"/>
        <v>0.1561655193578701</v>
      </c>
      <c r="Q764" s="30">
        <f t="shared" si="364"/>
        <v>2626.6569948834881</v>
      </c>
      <c r="R764" s="34">
        <f t="shared" si="365"/>
        <v>2626.6569948834881</v>
      </c>
      <c r="S764" s="33">
        <f t="shared" si="366"/>
        <v>0</v>
      </c>
      <c r="T764" s="35">
        <f t="shared" si="367"/>
        <v>0</v>
      </c>
      <c r="U764" s="31">
        <f t="shared" si="368"/>
        <v>0</v>
      </c>
      <c r="V764" s="30" t="e">
        <f t="shared" si="369"/>
        <v>#DIV/0!</v>
      </c>
      <c r="W764" s="34" t="e">
        <f t="shared" si="370"/>
        <v>#DIV/0!</v>
      </c>
      <c r="X764" s="33">
        <f t="shared" si="371"/>
        <v>0</v>
      </c>
      <c r="Y764" s="35">
        <f t="shared" si="372"/>
        <v>0</v>
      </c>
      <c r="Z764" s="30">
        <f t="shared" si="373"/>
        <v>64811.985521014882</v>
      </c>
      <c r="AA764" s="35">
        <f>IF(C764&lt;C$13,0,(IF(VLOOKUP(C$7,profiel!$A$3:$F$297,2,FALSE)&gt;4,VLOOKUP($C$7,profiel!$A$3:$F$297,3,FALSE),IF(B$9="flens loodrecht op gevel",(VLOOKUP(C$7,profiel!$A$3:$F$297,6,FALSE)-2*VLOOKUP(C$7,profiel!$A$3:$F$297,4,FALSE))/2,VLOOKUP(C$7,profiel!$A$3:$F$297,4,FALSE))))/1000*Z764*D$36)</f>
        <v>0</v>
      </c>
      <c r="AB764" s="30">
        <f t="shared" si="376"/>
        <v>64811.985521014882</v>
      </c>
      <c r="AC764" s="35">
        <f t="shared" si="374"/>
        <v>12962.397104202977</v>
      </c>
      <c r="AD764" s="32">
        <f t="shared" si="375"/>
        <v>0.59473619649053766</v>
      </c>
      <c r="AE764" s="32">
        <f t="shared" si="380"/>
        <v>656.48358346381406</v>
      </c>
      <c r="AF764" s="204">
        <f t="shared" si="381"/>
        <v>825.50161393844246</v>
      </c>
    </row>
    <row r="765" spans="1:32" ht="12" customHeight="1" x14ac:dyDescent="0.15">
      <c r="A765" s="199">
        <f t="shared" si="351"/>
        <v>656.48358346381406</v>
      </c>
      <c r="B765" s="38">
        <f t="shared" si="352"/>
        <v>3580</v>
      </c>
      <c r="C765" s="200">
        <f t="shared" si="377"/>
        <v>59.666666666666664</v>
      </c>
      <c r="D765" s="36">
        <f t="shared" si="378"/>
        <v>944.50707299087026</v>
      </c>
      <c r="E765" s="36">
        <f t="shared" si="379"/>
        <v>679.99999768595728</v>
      </c>
      <c r="F765" s="37">
        <f t="shared" si="353"/>
        <v>0.15594696748774972</v>
      </c>
      <c r="G765" s="42">
        <f t="shared" si="354"/>
        <v>2623.3410714852107</v>
      </c>
      <c r="H765" s="43">
        <f t="shared" si="355"/>
        <v>2623.3410714852107</v>
      </c>
      <c r="I765" s="42">
        <f t="shared" si="356"/>
        <v>0</v>
      </c>
      <c r="J765" s="44">
        <f t="shared" si="357"/>
        <v>0</v>
      </c>
      <c r="K765" s="216">
        <f t="shared" si="358"/>
        <v>0.14814961911336225</v>
      </c>
      <c r="L765" s="42">
        <f t="shared" si="359"/>
        <v>2630.1671134019575</v>
      </c>
      <c r="M765" s="43">
        <f t="shared" si="360"/>
        <v>2498.6587577318596</v>
      </c>
      <c r="N765" s="42">
        <f t="shared" si="361"/>
        <v>0</v>
      </c>
      <c r="O765" s="44">
        <f t="shared" si="362"/>
        <v>0</v>
      </c>
      <c r="P765" s="37">
        <f t="shared" si="363"/>
        <v>0.15594696748774972</v>
      </c>
      <c r="Q765" s="42">
        <f t="shared" si="364"/>
        <v>2623.3410714852107</v>
      </c>
      <c r="R765" s="43">
        <f t="shared" si="365"/>
        <v>2623.3410714852107</v>
      </c>
      <c r="S765" s="42">
        <f t="shared" si="366"/>
        <v>0</v>
      </c>
      <c r="T765" s="44">
        <f t="shared" si="367"/>
        <v>0</v>
      </c>
      <c r="U765" s="37">
        <f t="shared" si="368"/>
        <v>0</v>
      </c>
      <c r="V765" s="42" t="e">
        <f t="shared" si="369"/>
        <v>#DIV/0!</v>
      </c>
      <c r="W765" s="43" t="e">
        <f t="shared" si="370"/>
        <v>#DIV/0!</v>
      </c>
      <c r="X765" s="42">
        <f t="shared" si="371"/>
        <v>0</v>
      </c>
      <c r="Y765" s="44">
        <f t="shared" si="372"/>
        <v>0</v>
      </c>
      <c r="Z765" s="42">
        <f t="shared" si="373"/>
        <v>64786.451725043822</v>
      </c>
      <c r="AA765" s="44">
        <f>IF(C765&lt;C$13,0,(IF(VLOOKUP(C$7,profiel!$A$3:$F$297,2,FALSE)&gt;4,VLOOKUP($C$7,profiel!$A$3:$F$297,3,FALSE),IF(B$9="flens loodrecht op gevel",(VLOOKUP(C$7,profiel!$A$3:$F$297,6,FALSE)-2*VLOOKUP(C$7,profiel!$A$3:$F$297,4,FALSE))/2,VLOOKUP(C$7,profiel!$A$3:$F$297,4,FALSE))))/1000*Z765*D$36)</f>
        <v>0</v>
      </c>
      <c r="AB765" s="42">
        <f t="shared" si="376"/>
        <v>64786.451725043822</v>
      </c>
      <c r="AC765" s="44">
        <f t="shared" si="374"/>
        <v>12957.290345008765</v>
      </c>
      <c r="AD765" s="41">
        <f t="shared" si="375"/>
        <v>0.59347657385767871</v>
      </c>
      <c r="AE765" s="41">
        <f t="shared" si="380"/>
        <v>657.07706003767169</v>
      </c>
      <c r="AF765" s="201">
        <f t="shared" si="381"/>
        <v>826.67137459480296</v>
      </c>
    </row>
    <row r="766" spans="1:32" ht="12" customHeight="1" x14ac:dyDescent="0.15">
      <c r="A766" s="202">
        <f t="shared" si="351"/>
        <v>657.07706003767169</v>
      </c>
      <c r="B766" s="54">
        <f t="shared" si="352"/>
        <v>3585</v>
      </c>
      <c r="C766" s="133">
        <f t="shared" si="377"/>
        <v>59.75</v>
      </c>
      <c r="D766" s="30">
        <f t="shared" si="378"/>
        <v>944.71575212802429</v>
      </c>
      <c r="E766" s="30">
        <f t="shared" si="379"/>
        <v>679.99999774684966</v>
      </c>
      <c r="F766" s="31">
        <f t="shared" si="353"/>
        <v>0.15572629863111329</v>
      </c>
      <c r="G766" s="30">
        <f t="shared" si="354"/>
        <v>2620.0352715317395</v>
      </c>
      <c r="H766" s="34">
        <f t="shared" si="355"/>
        <v>2620.0352715317395</v>
      </c>
      <c r="I766" s="33">
        <f t="shared" si="356"/>
        <v>0</v>
      </c>
      <c r="J766" s="35">
        <f t="shared" si="357"/>
        <v>0</v>
      </c>
      <c r="K766" s="60">
        <f t="shared" si="358"/>
        <v>0.14793998369955763</v>
      </c>
      <c r="L766" s="30">
        <f t="shared" si="359"/>
        <v>2626.8434678799058</v>
      </c>
      <c r="M766" s="34">
        <f t="shared" si="360"/>
        <v>2495.5012944859109</v>
      </c>
      <c r="N766" s="33">
        <f t="shared" si="361"/>
        <v>0</v>
      </c>
      <c r="O766" s="35">
        <f t="shared" si="362"/>
        <v>0</v>
      </c>
      <c r="P766" s="31">
        <f t="shared" si="363"/>
        <v>0.15572629863111329</v>
      </c>
      <c r="Q766" s="30">
        <f t="shared" si="364"/>
        <v>2620.0352715317395</v>
      </c>
      <c r="R766" s="34">
        <f t="shared" si="365"/>
        <v>2620.0352715317395</v>
      </c>
      <c r="S766" s="33">
        <f t="shared" si="366"/>
        <v>0</v>
      </c>
      <c r="T766" s="35">
        <f t="shared" si="367"/>
        <v>0</v>
      </c>
      <c r="U766" s="31">
        <f t="shared" si="368"/>
        <v>0</v>
      </c>
      <c r="V766" s="30" t="e">
        <f t="shared" si="369"/>
        <v>#DIV/0!</v>
      </c>
      <c r="W766" s="34" t="e">
        <f t="shared" si="370"/>
        <v>#DIV/0!</v>
      </c>
      <c r="X766" s="33">
        <f t="shared" si="371"/>
        <v>0</v>
      </c>
      <c r="Y766" s="35">
        <f t="shared" si="372"/>
        <v>0</v>
      </c>
      <c r="Z766" s="30">
        <f t="shared" si="373"/>
        <v>64760.904890004844</v>
      </c>
      <c r="AA766" s="35">
        <f>IF(C766&lt;C$13,0,(IF(VLOOKUP(C$7,profiel!$A$3:$F$297,2,FALSE)&gt;4,VLOOKUP($C$7,profiel!$A$3:$F$297,3,FALSE),IF(B$9="flens loodrecht op gevel",(VLOOKUP(C$7,profiel!$A$3:$F$297,6,FALSE)-2*VLOOKUP(C$7,profiel!$A$3:$F$297,4,FALSE))/2,VLOOKUP(C$7,profiel!$A$3:$F$297,4,FALSE))))/1000*Z766*D$36)</f>
        <v>0</v>
      </c>
      <c r="AB766" s="30">
        <f t="shared" si="376"/>
        <v>64760.904890004844</v>
      </c>
      <c r="AC766" s="35">
        <f t="shared" si="374"/>
        <v>12952.18097800097</v>
      </c>
      <c r="AD766" s="32">
        <f t="shared" si="375"/>
        <v>0.59221087738254607</v>
      </c>
      <c r="AE766" s="32">
        <f t="shared" si="380"/>
        <v>657.6692709150542</v>
      </c>
      <c r="AF766" s="204">
        <f t="shared" si="381"/>
        <v>827.85586945502541</v>
      </c>
    </row>
    <row r="767" spans="1:32" ht="12" customHeight="1" x14ac:dyDescent="0.15">
      <c r="A767" s="199">
        <f t="shared" si="351"/>
        <v>657.6692709150542</v>
      </c>
      <c r="B767" s="38">
        <f t="shared" si="352"/>
        <v>3590</v>
      </c>
      <c r="C767" s="200">
        <f t="shared" si="377"/>
        <v>59.833333333333336</v>
      </c>
      <c r="D767" s="36">
        <f t="shared" si="378"/>
        <v>944.92414102984515</v>
      </c>
      <c r="E767" s="36">
        <f t="shared" si="379"/>
        <v>679.99999780613962</v>
      </c>
      <c r="F767" s="37">
        <f t="shared" si="353"/>
        <v>0.15550348569091946</v>
      </c>
      <c r="G767" s="42">
        <f t="shared" si="354"/>
        <v>2616.7396811335539</v>
      </c>
      <c r="H767" s="43">
        <f t="shared" si="355"/>
        <v>2616.7396811335539</v>
      </c>
      <c r="I767" s="42">
        <f t="shared" si="356"/>
        <v>0</v>
      </c>
      <c r="J767" s="44">
        <f t="shared" si="357"/>
        <v>0</v>
      </c>
      <c r="K767" s="216">
        <f t="shared" si="358"/>
        <v>0.14772831140637349</v>
      </c>
      <c r="L767" s="42">
        <f t="shared" si="359"/>
        <v>2623.5299912363698</v>
      </c>
      <c r="M767" s="43">
        <f t="shared" si="360"/>
        <v>2492.3534916745512</v>
      </c>
      <c r="N767" s="42">
        <f t="shared" si="361"/>
        <v>0</v>
      </c>
      <c r="O767" s="44">
        <f t="shared" si="362"/>
        <v>0</v>
      </c>
      <c r="P767" s="37">
        <f t="shared" si="363"/>
        <v>0.15550348569091946</v>
      </c>
      <c r="Q767" s="42">
        <f t="shared" si="364"/>
        <v>2616.7396811335539</v>
      </c>
      <c r="R767" s="43">
        <f t="shared" si="365"/>
        <v>2616.7396811335539</v>
      </c>
      <c r="S767" s="42">
        <f t="shared" si="366"/>
        <v>0</v>
      </c>
      <c r="T767" s="44">
        <f t="shared" si="367"/>
        <v>0</v>
      </c>
      <c r="U767" s="37">
        <f t="shared" si="368"/>
        <v>0</v>
      </c>
      <c r="V767" s="42" t="e">
        <f t="shared" si="369"/>
        <v>#DIV/0!</v>
      </c>
      <c r="W767" s="43" t="e">
        <f t="shared" si="370"/>
        <v>#DIV/0!</v>
      </c>
      <c r="X767" s="42">
        <f t="shared" si="371"/>
        <v>0</v>
      </c>
      <c r="Y767" s="44">
        <f t="shared" si="372"/>
        <v>0</v>
      </c>
      <c r="Z767" s="42">
        <f t="shared" si="373"/>
        <v>64735.346817631718</v>
      </c>
      <c r="AA767" s="44">
        <f>IF(C767&lt;C$13,0,(IF(VLOOKUP(C$7,profiel!$A$3:$F$297,2,FALSE)&gt;4,VLOOKUP($C$7,profiel!$A$3:$F$297,3,FALSE),IF(B$9="flens loodrecht op gevel",(VLOOKUP(C$7,profiel!$A$3:$F$297,6,FALSE)-2*VLOOKUP(C$7,profiel!$A$3:$F$297,4,FALSE))/2,VLOOKUP(C$7,profiel!$A$3:$F$297,4,FALSE))))/1000*Z767*D$36)</f>
        <v>0</v>
      </c>
      <c r="AB767" s="42">
        <f t="shared" si="376"/>
        <v>64735.346817631718</v>
      </c>
      <c r="AC767" s="44">
        <f t="shared" si="374"/>
        <v>12947.069363526343</v>
      </c>
      <c r="AD767" s="41">
        <f t="shared" si="375"/>
        <v>0.59093903569187733</v>
      </c>
      <c r="AE767" s="41">
        <f t="shared" si="380"/>
        <v>658.26020995074612</v>
      </c>
      <c r="AF767" s="201">
        <f t="shared" si="381"/>
        <v>829.05535783288235</v>
      </c>
    </row>
    <row r="768" spans="1:32" ht="12" customHeight="1" x14ac:dyDescent="0.15">
      <c r="A768" s="202">
        <f t="shared" si="351"/>
        <v>658.26020995074612</v>
      </c>
      <c r="B768" s="54">
        <f t="shared" si="352"/>
        <v>3595</v>
      </c>
      <c r="C768" s="133">
        <f t="shared" si="377"/>
        <v>59.916666666666664</v>
      </c>
      <c r="D768" s="30">
        <f t="shared" si="378"/>
        <v>945.13224050254269</v>
      </c>
      <c r="E768" s="30">
        <f t="shared" si="379"/>
        <v>679.99999786386934</v>
      </c>
      <c r="F768" s="31">
        <f t="shared" si="353"/>
        <v>0.1552785011684262</v>
      </c>
      <c r="G768" s="30">
        <f t="shared" si="354"/>
        <v>2613.4543873342895</v>
      </c>
      <c r="H768" s="34">
        <f t="shared" si="355"/>
        <v>2613.45438733429</v>
      </c>
      <c r="I768" s="33">
        <f t="shared" si="356"/>
        <v>0</v>
      </c>
      <c r="J768" s="35">
        <f t="shared" si="357"/>
        <v>0</v>
      </c>
      <c r="K768" s="60">
        <f t="shared" si="358"/>
        <v>0.14751457611000487</v>
      </c>
      <c r="L768" s="30">
        <f t="shared" si="359"/>
        <v>2620.2267697798916</v>
      </c>
      <c r="M768" s="34">
        <f t="shared" si="360"/>
        <v>2489.215431290897</v>
      </c>
      <c r="N768" s="33">
        <f t="shared" si="361"/>
        <v>0</v>
      </c>
      <c r="O768" s="35">
        <f t="shared" si="362"/>
        <v>0</v>
      </c>
      <c r="P768" s="31">
        <f t="shared" si="363"/>
        <v>0.1552785011684262</v>
      </c>
      <c r="Q768" s="30">
        <f t="shared" si="364"/>
        <v>2613.4543873342895</v>
      </c>
      <c r="R768" s="34">
        <f t="shared" si="365"/>
        <v>2613.45438733429</v>
      </c>
      <c r="S768" s="33">
        <f t="shared" si="366"/>
        <v>0</v>
      </c>
      <c r="T768" s="35">
        <f t="shared" si="367"/>
        <v>0</v>
      </c>
      <c r="U768" s="31">
        <f t="shared" si="368"/>
        <v>0</v>
      </c>
      <c r="V768" s="30" t="e">
        <f t="shared" si="369"/>
        <v>#DIV/0!</v>
      </c>
      <c r="W768" s="34" t="e">
        <f t="shared" si="370"/>
        <v>#DIV/0!</v>
      </c>
      <c r="X768" s="33">
        <f t="shared" si="371"/>
        <v>0</v>
      </c>
      <c r="Y768" s="35">
        <f t="shared" si="372"/>
        <v>0</v>
      </c>
      <c r="Z768" s="30">
        <f t="shared" si="373"/>
        <v>64709.779326312178</v>
      </c>
      <c r="AA768" s="35">
        <f>IF(C768&lt;C$13,0,(IF(VLOOKUP(C$7,profiel!$A$3:$F$297,2,FALSE)&gt;4,VLOOKUP($C$7,profiel!$A$3:$F$297,3,FALSE),IF(B$9="flens loodrecht op gevel",(VLOOKUP(C$7,profiel!$A$3:$F$297,6,FALSE)-2*VLOOKUP(C$7,profiel!$A$3:$F$297,4,FALSE))/2,VLOOKUP(C$7,profiel!$A$3:$F$297,4,FALSE))))/1000*Z768*D$36)</f>
        <v>0</v>
      </c>
      <c r="AB768" s="30">
        <f t="shared" si="376"/>
        <v>64709.779326312178</v>
      </c>
      <c r="AC768" s="35">
        <f t="shared" si="374"/>
        <v>12941.955865262435</v>
      </c>
      <c r="AD768" s="32">
        <f t="shared" si="375"/>
        <v>0.58966097619056501</v>
      </c>
      <c r="AE768" s="32">
        <f t="shared" si="380"/>
        <v>658.84987092693666</v>
      </c>
      <c r="AF768" s="204">
        <f t="shared" si="381"/>
        <v>830.27010482822936</v>
      </c>
    </row>
    <row r="769" spans="1:32" ht="12" customHeight="1" x14ac:dyDescent="0.15">
      <c r="A769" s="199">
        <f t="shared" si="351"/>
        <v>658.84987092693666</v>
      </c>
      <c r="B769" s="38">
        <f t="shared" si="352"/>
        <v>3600</v>
      </c>
      <c r="C769" s="200">
        <f t="shared" si="377"/>
        <v>60</v>
      </c>
      <c r="D769" s="36">
        <f t="shared" si="378"/>
        <v>945.340051348972</v>
      </c>
      <c r="E769" s="36">
        <f t="shared" si="379"/>
        <v>679.99999792008009</v>
      </c>
      <c r="F769" s="37">
        <f t="shared" si="353"/>
        <v>0.155051317157296</v>
      </c>
      <c r="G769" s="42">
        <f t="shared" si="354"/>
        <v>2610.1794781277108</v>
      </c>
      <c r="H769" s="43">
        <f t="shared" si="355"/>
        <v>2610.1794781277108</v>
      </c>
      <c r="I769" s="42">
        <f t="shared" si="356"/>
        <v>0</v>
      </c>
      <c r="J769" s="44">
        <f t="shared" si="357"/>
        <v>0</v>
      </c>
      <c r="K769" s="216">
        <f t="shared" si="358"/>
        <v>0.14729875129943121</v>
      </c>
      <c r="L769" s="42">
        <f t="shared" si="359"/>
        <v>2616.9338907562583</v>
      </c>
      <c r="M769" s="43">
        <f t="shared" si="360"/>
        <v>2486.0871962184451</v>
      </c>
      <c r="N769" s="42">
        <f t="shared" si="361"/>
        <v>0</v>
      </c>
      <c r="O769" s="44">
        <f t="shared" si="362"/>
        <v>0</v>
      </c>
      <c r="P769" s="37">
        <f t="shared" si="363"/>
        <v>0.155051317157296</v>
      </c>
      <c r="Q769" s="42">
        <f t="shared" si="364"/>
        <v>2610.1794781277108</v>
      </c>
      <c r="R769" s="43">
        <f t="shared" si="365"/>
        <v>2610.1794781277108</v>
      </c>
      <c r="S769" s="42">
        <f t="shared" si="366"/>
        <v>0</v>
      </c>
      <c r="T769" s="44">
        <f t="shared" si="367"/>
        <v>0</v>
      </c>
      <c r="U769" s="37">
        <f t="shared" si="368"/>
        <v>0</v>
      </c>
      <c r="V769" s="42" t="e">
        <f t="shared" si="369"/>
        <v>#DIV/0!</v>
      </c>
      <c r="W769" s="43" t="e">
        <f t="shared" si="370"/>
        <v>#DIV/0!</v>
      </c>
      <c r="X769" s="42">
        <f t="shared" si="371"/>
        <v>0</v>
      </c>
      <c r="Y769" s="44">
        <f t="shared" si="372"/>
        <v>0</v>
      </c>
      <c r="Z769" s="42">
        <f t="shared" si="373"/>
        <v>3339.6768529472311</v>
      </c>
      <c r="AA769" s="44">
        <f>IF(C769&lt;C$13,0,(IF(VLOOKUP(C$7,profiel!$A$3:$F$297,2,FALSE)&gt;4,VLOOKUP($C$7,profiel!$A$3:$F$297,3,FALSE),IF(B$9="flens loodrecht op gevel",(VLOOKUP(C$7,profiel!$A$3:$F$297,6,FALSE)-2*VLOOKUP(C$7,profiel!$A$3:$F$297,4,FALSE))/2,VLOOKUP(C$7,profiel!$A$3:$F$297,4,FALSE))))/1000*Z769*D$36)</f>
        <v>6145.8180824577739</v>
      </c>
      <c r="AB769" s="42">
        <f t="shared" si="376"/>
        <v>64684.204251341682</v>
      </c>
      <c r="AC769" s="44">
        <f t="shared" si="374"/>
        <v>12936.840850268336</v>
      </c>
      <c r="AD769" s="41">
        <f t="shared" si="375"/>
        <v>0.76354522590541785</v>
      </c>
      <c r="AE769" s="41">
        <f t="shared" si="380"/>
        <v>659.61341615284209</v>
      </c>
      <c r="AF769" s="201">
        <f t="shared" si="381"/>
        <v>831.87022117652111</v>
      </c>
    </row>
    <row r="770" spans="1:32" ht="12" customHeight="1" x14ac:dyDescent="0.15">
      <c r="A770" s="202">
        <f t="shared" si="351"/>
        <v>659.61341615284209</v>
      </c>
      <c r="B770" s="54">
        <f t="shared" si="352"/>
        <v>3605</v>
      </c>
      <c r="C770" s="133">
        <f t="shared" si="377"/>
        <v>60.083333333333336</v>
      </c>
      <c r="D770" s="30">
        <f t="shared" si="378"/>
        <v>945.54757436865202</v>
      </c>
      <c r="E770" s="30">
        <f t="shared" si="379"/>
        <v>679.99999797481166</v>
      </c>
      <c r="F770" s="31">
        <f t="shared" si="353"/>
        <v>0.15475307334342728</v>
      </c>
      <c r="G770" s="30">
        <f t="shared" si="354"/>
        <v>2605.3090374324524</v>
      </c>
      <c r="H770" s="34">
        <f t="shared" si="355"/>
        <v>2605.3090374324524</v>
      </c>
      <c r="I770" s="33">
        <f t="shared" si="356"/>
        <v>0</v>
      </c>
      <c r="J770" s="35">
        <f t="shared" si="357"/>
        <v>0</v>
      </c>
      <c r="K770" s="60">
        <f t="shared" si="358"/>
        <v>0.14701541967625589</v>
      </c>
      <c r="L770" s="30">
        <f t="shared" si="359"/>
        <v>2612.0386315009146</v>
      </c>
      <c r="M770" s="34">
        <f t="shared" si="360"/>
        <v>2481.4366999258691</v>
      </c>
      <c r="N770" s="33">
        <f t="shared" si="361"/>
        <v>0</v>
      </c>
      <c r="O770" s="35">
        <f t="shared" si="362"/>
        <v>0</v>
      </c>
      <c r="P770" s="31">
        <f t="shared" si="363"/>
        <v>0.15475307334342728</v>
      </c>
      <c r="Q770" s="30">
        <f t="shared" si="364"/>
        <v>2605.3090374324524</v>
      </c>
      <c r="R770" s="34">
        <f t="shared" si="365"/>
        <v>2605.3090374324524</v>
      </c>
      <c r="S770" s="33">
        <f t="shared" si="366"/>
        <v>0</v>
      </c>
      <c r="T770" s="35">
        <f t="shared" si="367"/>
        <v>0</v>
      </c>
      <c r="U770" s="31">
        <f t="shared" si="368"/>
        <v>0</v>
      </c>
      <c r="V770" s="30" t="e">
        <f t="shared" si="369"/>
        <v>#DIV/0!</v>
      </c>
      <c r="W770" s="34" t="e">
        <f t="shared" si="370"/>
        <v>#DIV/0!</v>
      </c>
      <c r="X770" s="33">
        <f t="shared" si="371"/>
        <v>0</v>
      </c>
      <c r="Y770" s="35">
        <f t="shared" si="372"/>
        <v>0</v>
      </c>
      <c r="Z770" s="30">
        <f t="shared" si="373"/>
        <v>3222.3800991709281</v>
      </c>
      <c r="AA770" s="35">
        <f>IF(C770&lt;C$13,0,(IF(VLOOKUP(C$7,profiel!$A$3:$F$297,2,FALSE)&gt;4,VLOOKUP($C$7,profiel!$A$3:$F$297,3,FALSE),IF(B$9="flens loodrecht op gevel",(VLOOKUP(C$7,profiel!$A$3:$F$297,6,FALSE)-2*VLOOKUP(C$7,profiel!$A$3:$F$297,4,FALSE))/2,VLOOKUP(C$7,profiel!$A$3:$F$297,4,FALSE))))/1000*Z770*D$36)</f>
        <v>5929.9635126553621</v>
      </c>
      <c r="AB770" s="30">
        <f t="shared" si="376"/>
        <v>64631.692494711722</v>
      </c>
      <c r="AC770" s="35">
        <f t="shared" si="374"/>
        <v>12926.338498942343</v>
      </c>
      <c r="AD770" s="32">
        <f t="shared" si="375"/>
        <v>0.75522790531460504</v>
      </c>
      <c r="AE770" s="32">
        <f t="shared" si="380"/>
        <v>660.36864405815675</v>
      </c>
      <c r="AF770" s="204">
        <f t="shared" si="381"/>
        <v>833.48387094694465</v>
      </c>
    </row>
    <row r="771" spans="1:32" ht="12" customHeight="1" x14ac:dyDescent="0.15">
      <c r="A771" s="199">
        <f t="shared" si="351"/>
        <v>660.36864405815675</v>
      </c>
      <c r="B771" s="38">
        <f t="shared" si="352"/>
        <v>3610</v>
      </c>
      <c r="C771" s="200">
        <f t="shared" si="377"/>
        <v>60.166666666666664</v>
      </c>
      <c r="D771" s="36">
        <f t="shared" si="378"/>
        <v>945.75481035778432</v>
      </c>
      <c r="E771" s="36">
        <f t="shared" si="379"/>
        <v>679.99999802810294</v>
      </c>
      <c r="F771" s="37">
        <f t="shared" si="353"/>
        <v>0.15445346675237318</v>
      </c>
      <c r="G771" s="42">
        <f t="shared" si="354"/>
        <v>2600.5147556148418</v>
      </c>
      <c r="H771" s="43">
        <f t="shared" si="355"/>
        <v>2600.5147556148422</v>
      </c>
      <c r="I771" s="42">
        <f t="shared" si="356"/>
        <v>0</v>
      </c>
      <c r="J771" s="44">
        <f t="shared" si="357"/>
        <v>0</v>
      </c>
      <c r="K771" s="216">
        <f t="shared" si="358"/>
        <v>0.14673079341475451</v>
      </c>
      <c r="L771" s="42">
        <f t="shared" si="359"/>
        <v>2607.2197063151921</v>
      </c>
      <c r="M771" s="43">
        <f t="shared" si="360"/>
        <v>2476.8587209994325</v>
      </c>
      <c r="N771" s="42">
        <f t="shared" si="361"/>
        <v>0</v>
      </c>
      <c r="O771" s="44">
        <f t="shared" si="362"/>
        <v>0</v>
      </c>
      <c r="P771" s="37">
        <f t="shared" si="363"/>
        <v>0.15445346675237318</v>
      </c>
      <c r="Q771" s="42">
        <f t="shared" si="364"/>
        <v>2600.5147556148418</v>
      </c>
      <c r="R771" s="43">
        <f t="shared" si="365"/>
        <v>2600.5147556148422</v>
      </c>
      <c r="S771" s="42">
        <f t="shared" si="366"/>
        <v>0</v>
      </c>
      <c r="T771" s="44">
        <f t="shared" si="367"/>
        <v>0</v>
      </c>
      <c r="U771" s="37">
        <f t="shared" si="368"/>
        <v>0</v>
      </c>
      <c r="V771" s="42" t="e">
        <f t="shared" si="369"/>
        <v>#DIV/0!</v>
      </c>
      <c r="W771" s="43" t="e">
        <f t="shared" si="370"/>
        <v>#DIV/0!</v>
      </c>
      <c r="X771" s="42">
        <f t="shared" si="371"/>
        <v>0</v>
      </c>
      <c r="Y771" s="44">
        <f t="shared" si="372"/>
        <v>0</v>
      </c>
      <c r="Z771" s="42">
        <f t="shared" si="373"/>
        <v>3106.1234854235704</v>
      </c>
      <c r="AA771" s="44">
        <f>IF(C771&lt;C$13,0,(IF(VLOOKUP(C$7,profiel!$A$3:$F$297,2,FALSE)&gt;4,VLOOKUP($C$7,profiel!$A$3:$F$297,3,FALSE),IF(B$9="flens loodrecht op gevel",(VLOOKUP(C$7,profiel!$A$3:$F$297,6,FALSE)-2*VLOOKUP(C$7,profiel!$A$3:$F$297,4,FALSE))/2,VLOOKUP(C$7,profiel!$A$3:$F$297,4,FALSE))))/1000*Z771*D$36)</f>
        <v>5716.0230536126583</v>
      </c>
      <c r="AB771" s="42">
        <f t="shared" si="376"/>
        <v>64580.16166582724</v>
      </c>
      <c r="AC771" s="44">
        <f t="shared" si="374"/>
        <v>12916.032333165449</v>
      </c>
      <c r="AD771" s="41">
        <f t="shared" si="375"/>
        <v>0.74699669154690163</v>
      </c>
      <c r="AE771" s="41">
        <f t="shared" si="380"/>
        <v>661.11564074970363</v>
      </c>
      <c r="AF771" s="201">
        <f t="shared" si="381"/>
        <v>835.11111865642397</v>
      </c>
    </row>
    <row r="772" spans="1:32" ht="12" customHeight="1" x14ac:dyDescent="0.15">
      <c r="A772" s="202">
        <f t="shared" si="351"/>
        <v>661.11564074970363</v>
      </c>
      <c r="B772" s="54">
        <f t="shared" si="352"/>
        <v>3615</v>
      </c>
      <c r="C772" s="133">
        <f t="shared" si="377"/>
        <v>60.25</v>
      </c>
      <c r="D772" s="30">
        <f t="shared" si="378"/>
        <v>945.96176010927172</v>
      </c>
      <c r="E772" s="30">
        <f t="shared" si="379"/>
        <v>679.99999807999188</v>
      </c>
      <c r="F772" s="31">
        <f t="shared" si="353"/>
        <v>0.15415250794057064</v>
      </c>
      <c r="G772" s="30">
        <f t="shared" si="354"/>
        <v>2595.7958293047664</v>
      </c>
      <c r="H772" s="34">
        <f t="shared" si="355"/>
        <v>2595.7958293047664</v>
      </c>
      <c r="I772" s="33">
        <f t="shared" si="356"/>
        <v>0</v>
      </c>
      <c r="J772" s="35">
        <f t="shared" si="357"/>
        <v>0</v>
      </c>
      <c r="K772" s="60">
        <f t="shared" si="358"/>
        <v>0.1464448825435421</v>
      </c>
      <c r="L772" s="30">
        <f t="shared" si="359"/>
        <v>2602.4763095382236</v>
      </c>
      <c r="M772" s="34">
        <f t="shared" si="360"/>
        <v>2472.3524940613124</v>
      </c>
      <c r="N772" s="33">
        <f t="shared" si="361"/>
        <v>0</v>
      </c>
      <c r="O772" s="35">
        <f t="shared" si="362"/>
        <v>0</v>
      </c>
      <c r="P772" s="31">
        <f t="shared" si="363"/>
        <v>0.15415250794057064</v>
      </c>
      <c r="Q772" s="30">
        <f t="shared" si="364"/>
        <v>2595.7958293047664</v>
      </c>
      <c r="R772" s="34">
        <f t="shared" si="365"/>
        <v>2595.7958293047664</v>
      </c>
      <c r="S772" s="33">
        <f t="shared" si="366"/>
        <v>0</v>
      </c>
      <c r="T772" s="35">
        <f t="shared" si="367"/>
        <v>0</v>
      </c>
      <c r="U772" s="31">
        <f t="shared" si="368"/>
        <v>0</v>
      </c>
      <c r="V772" s="30" t="e">
        <f t="shared" si="369"/>
        <v>#DIV/0!</v>
      </c>
      <c r="W772" s="34" t="e">
        <f t="shared" si="370"/>
        <v>#DIV/0!</v>
      </c>
      <c r="X772" s="33">
        <f t="shared" si="371"/>
        <v>0</v>
      </c>
      <c r="Y772" s="35">
        <f t="shared" si="372"/>
        <v>0</v>
      </c>
      <c r="Z772" s="30">
        <f t="shared" si="373"/>
        <v>2990.90114638048</v>
      </c>
      <c r="AA772" s="35">
        <f>IF(C772&lt;C$13,0,(IF(VLOOKUP(C$7,profiel!$A$3:$F$297,2,FALSE)&gt;4,VLOOKUP($C$7,profiel!$A$3:$F$297,3,FALSE),IF(B$9="flens loodrecht op gevel",(VLOOKUP(C$7,profiel!$A$3:$F$297,6,FALSE)-2*VLOOKUP(C$7,profiel!$A$3:$F$297,4,FALSE))/2,VLOOKUP(C$7,profiel!$A$3:$F$297,4,FALSE))))/1000*Z772*D$36)</f>
        <v>5503.9859117049964</v>
      </c>
      <c r="AB772" s="30">
        <f t="shared" si="376"/>
        <v>64529.606031287731</v>
      </c>
      <c r="AC772" s="35">
        <f t="shared" si="374"/>
        <v>12905.921206257546</v>
      </c>
      <c r="AD772" s="32">
        <f t="shared" si="375"/>
        <v>0.73885102298484762</v>
      </c>
      <c r="AE772" s="32">
        <f t="shared" si="380"/>
        <v>661.85449177268845</v>
      </c>
      <c r="AF772" s="204">
        <f t="shared" si="381"/>
        <v>836.75202861849834</v>
      </c>
    </row>
    <row r="773" spans="1:32" ht="12" customHeight="1" x14ac:dyDescent="0.15">
      <c r="A773" s="199">
        <f t="shared" si="351"/>
        <v>661.85449177268845</v>
      </c>
      <c r="B773" s="38">
        <f t="shared" si="352"/>
        <v>3620</v>
      </c>
      <c r="C773" s="200">
        <f t="shared" si="377"/>
        <v>60.333333333333336</v>
      </c>
      <c r="D773" s="36">
        <f t="shared" si="378"/>
        <v>946.16842441273536</v>
      </c>
      <c r="E773" s="36">
        <f t="shared" si="379"/>
        <v>679.99999813051545</v>
      </c>
      <c r="F773" s="37">
        <f t="shared" si="353"/>
        <v>0.15385020764453661</v>
      </c>
      <c r="G773" s="42">
        <f t="shared" si="354"/>
        <v>2591.1514602328657</v>
      </c>
      <c r="H773" s="43">
        <f t="shared" si="355"/>
        <v>2591.1514602328657</v>
      </c>
      <c r="I773" s="42">
        <f t="shared" si="356"/>
        <v>0</v>
      </c>
      <c r="J773" s="44">
        <f t="shared" si="357"/>
        <v>0</v>
      </c>
      <c r="K773" s="216">
        <f t="shared" si="358"/>
        <v>0.14615769726230979</v>
      </c>
      <c r="L773" s="42">
        <f t="shared" si="359"/>
        <v>2597.8076406320115</v>
      </c>
      <c r="M773" s="43">
        <f t="shared" si="360"/>
        <v>2467.9172586004106</v>
      </c>
      <c r="N773" s="42">
        <f t="shared" si="361"/>
        <v>0</v>
      </c>
      <c r="O773" s="44">
        <f t="shared" si="362"/>
        <v>0</v>
      </c>
      <c r="P773" s="37">
        <f t="shared" si="363"/>
        <v>0.15385020764453661</v>
      </c>
      <c r="Q773" s="42">
        <f t="shared" si="364"/>
        <v>2591.1514602328657</v>
      </c>
      <c r="R773" s="43">
        <f t="shared" si="365"/>
        <v>2591.1514602328657</v>
      </c>
      <c r="S773" s="42">
        <f t="shared" si="366"/>
        <v>0</v>
      </c>
      <c r="T773" s="44">
        <f t="shared" si="367"/>
        <v>0</v>
      </c>
      <c r="U773" s="37">
        <f t="shared" si="368"/>
        <v>0</v>
      </c>
      <c r="V773" s="42" t="e">
        <f t="shared" si="369"/>
        <v>#DIV/0!</v>
      </c>
      <c r="W773" s="43" t="e">
        <f t="shared" si="370"/>
        <v>#DIV/0!</v>
      </c>
      <c r="X773" s="42">
        <f t="shared" si="371"/>
        <v>0</v>
      </c>
      <c r="Y773" s="44">
        <f t="shared" si="372"/>
        <v>0</v>
      </c>
      <c r="Z773" s="42">
        <f t="shared" si="373"/>
        <v>2876.7071363962136</v>
      </c>
      <c r="AA773" s="44">
        <f>IF(C773&lt;C$13,0,(IF(VLOOKUP(C$7,profiel!$A$3:$F$297,2,FALSE)&gt;4,VLOOKUP($C$7,profiel!$A$3:$F$297,3,FALSE),IF(B$9="flens loodrecht op gevel",(VLOOKUP(C$7,profiel!$A$3:$F$297,6,FALSE)-2*VLOOKUP(C$7,profiel!$A$3:$F$297,4,FALSE))/2,VLOOKUP(C$7,profiel!$A$3:$F$297,4,FALSE))))/1000*Z773*D$36)</f>
        <v>5293.8411454979541</v>
      </c>
      <c r="AB773" s="42">
        <f t="shared" si="376"/>
        <v>64480.019776900313</v>
      </c>
      <c r="AC773" s="44">
        <f t="shared" si="374"/>
        <v>12896.003955380063</v>
      </c>
      <c r="AD773" s="41">
        <f t="shared" si="375"/>
        <v>0.73079033251246139</v>
      </c>
      <c r="AE773" s="41">
        <f t="shared" si="380"/>
        <v>662.58528210520092</v>
      </c>
      <c r="AF773" s="201">
        <f t="shared" si="381"/>
        <v>838.40666494486311</v>
      </c>
    </row>
    <row r="774" spans="1:32" ht="12" customHeight="1" x14ac:dyDescent="0.15">
      <c r="A774" s="202">
        <f t="shared" si="351"/>
        <v>662.58528210520092</v>
      </c>
      <c r="B774" s="54">
        <f t="shared" si="352"/>
        <v>3625</v>
      </c>
      <c r="C774" s="133">
        <f t="shared" si="377"/>
        <v>60.416666666666664</v>
      </c>
      <c r="D774" s="30">
        <f t="shared" si="378"/>
        <v>946.37480405453391</v>
      </c>
      <c r="E774" s="30">
        <f t="shared" si="379"/>
        <v>679.99999817970956</v>
      </c>
      <c r="F774" s="31">
        <f t="shared" si="353"/>
        <v>0.15354657677776132</v>
      </c>
      <c r="G774" s="30">
        <f t="shared" si="354"/>
        <v>2586.5808552823937</v>
      </c>
      <c r="H774" s="34">
        <f t="shared" si="355"/>
        <v>2586.5808552823937</v>
      </c>
      <c r="I774" s="33">
        <f t="shared" si="356"/>
        <v>0</v>
      </c>
      <c r="J774" s="35">
        <f t="shared" si="357"/>
        <v>0</v>
      </c>
      <c r="K774" s="60">
        <f t="shared" si="358"/>
        <v>0.14586924793887326</v>
      </c>
      <c r="L774" s="30">
        <f t="shared" si="359"/>
        <v>2593.2129042333877</v>
      </c>
      <c r="M774" s="34">
        <f t="shared" si="360"/>
        <v>2463.5522590217183</v>
      </c>
      <c r="N774" s="33">
        <f t="shared" si="361"/>
        <v>0</v>
      </c>
      <c r="O774" s="35">
        <f t="shared" si="362"/>
        <v>0</v>
      </c>
      <c r="P774" s="31">
        <f t="shared" si="363"/>
        <v>0.15354657677776132</v>
      </c>
      <c r="Q774" s="30">
        <f t="shared" si="364"/>
        <v>2586.5808552823937</v>
      </c>
      <c r="R774" s="34">
        <f t="shared" si="365"/>
        <v>2586.5808552823937</v>
      </c>
      <c r="S774" s="33">
        <f t="shared" si="366"/>
        <v>0</v>
      </c>
      <c r="T774" s="35">
        <f t="shared" si="367"/>
        <v>0</v>
      </c>
      <c r="U774" s="31">
        <f t="shared" si="368"/>
        <v>0</v>
      </c>
      <c r="V774" s="30" t="e">
        <f t="shared" si="369"/>
        <v>#DIV/0!</v>
      </c>
      <c r="W774" s="34" t="e">
        <f t="shared" si="370"/>
        <v>#DIV/0!</v>
      </c>
      <c r="X774" s="33">
        <f t="shared" si="371"/>
        <v>0</v>
      </c>
      <c r="Y774" s="35">
        <f t="shared" si="372"/>
        <v>0</v>
      </c>
      <c r="Z774" s="30">
        <f t="shared" si="373"/>
        <v>2763.5354330763785</v>
      </c>
      <c r="AA774" s="35">
        <f>IF(C774&lt;C$13,0,(IF(VLOOKUP(C$7,profiel!$A$3:$F$297,2,FALSE)&gt;4,VLOOKUP($C$7,profiel!$A$3:$F$297,3,FALSE),IF(B$9="flens loodrecht op gevel",(VLOOKUP(C$7,profiel!$A$3:$F$297,6,FALSE)-2*VLOOKUP(C$7,profiel!$A$3:$F$297,4,FALSE))/2,VLOOKUP(C$7,profiel!$A$3:$F$297,4,FALSE))))/1000*Z774*D$36)</f>
        <v>5085.5776723203653</v>
      </c>
      <c r="AB774" s="30">
        <f t="shared" si="376"/>
        <v>64431.397011254798</v>
      </c>
      <c r="AC774" s="35">
        <f t="shared" si="374"/>
        <v>12886.279402250959</v>
      </c>
      <c r="AD774" s="32">
        <f t="shared" si="375"/>
        <v>0.7228140477942161</v>
      </c>
      <c r="AE774" s="32">
        <f t="shared" si="380"/>
        <v>663.30809615299518</v>
      </c>
      <c r="AF774" s="204">
        <f t="shared" si="381"/>
        <v>840.07509154717286</v>
      </c>
    </row>
    <row r="775" spans="1:32" ht="12" customHeight="1" x14ac:dyDescent="0.15">
      <c r="A775" s="199">
        <f t="shared" si="351"/>
        <v>663.30809615299518</v>
      </c>
      <c r="B775" s="38">
        <f t="shared" si="352"/>
        <v>3630</v>
      </c>
      <c r="C775" s="200">
        <f t="shared" si="377"/>
        <v>60.5</v>
      </c>
      <c r="D775" s="36">
        <f t="shared" si="378"/>
        <v>946.58089981778096</v>
      </c>
      <c r="E775" s="36">
        <f t="shared" si="379"/>
        <v>679.99999822760913</v>
      </c>
      <c r="F775" s="37">
        <f t="shared" si="353"/>
        <v>0.15324162642752795</v>
      </c>
      <c r="G775" s="42">
        <f t="shared" si="354"/>
        <v>2582.0832265406307</v>
      </c>
      <c r="H775" s="43">
        <f t="shared" si="355"/>
        <v>2582.0832265406307</v>
      </c>
      <c r="I775" s="42">
        <f t="shared" si="356"/>
        <v>0</v>
      </c>
      <c r="J775" s="44">
        <f t="shared" si="357"/>
        <v>0</v>
      </c>
      <c r="K775" s="216">
        <f t="shared" si="358"/>
        <v>0.14557954510615154</v>
      </c>
      <c r="L775" s="42">
        <f t="shared" si="359"/>
        <v>2588.691310205541</v>
      </c>
      <c r="M775" s="43">
        <f t="shared" si="360"/>
        <v>2459.2567446952639</v>
      </c>
      <c r="N775" s="42">
        <f t="shared" si="361"/>
        <v>0</v>
      </c>
      <c r="O775" s="44">
        <f t="shared" si="362"/>
        <v>0</v>
      </c>
      <c r="P775" s="37">
        <f t="shared" si="363"/>
        <v>0.15324162642752795</v>
      </c>
      <c r="Q775" s="42">
        <f t="shared" si="364"/>
        <v>2582.0832265406307</v>
      </c>
      <c r="R775" s="43">
        <f t="shared" si="365"/>
        <v>2582.0832265406307</v>
      </c>
      <c r="S775" s="42">
        <f t="shared" si="366"/>
        <v>0</v>
      </c>
      <c r="T775" s="44">
        <f t="shared" si="367"/>
        <v>0</v>
      </c>
      <c r="U775" s="37">
        <f t="shared" si="368"/>
        <v>0</v>
      </c>
      <c r="V775" s="42" t="e">
        <f t="shared" si="369"/>
        <v>#DIV/0!</v>
      </c>
      <c r="W775" s="43" t="e">
        <f t="shared" si="370"/>
        <v>#DIV/0!</v>
      </c>
      <c r="X775" s="42">
        <f t="shared" si="371"/>
        <v>0</v>
      </c>
      <c r="Y775" s="44">
        <f t="shared" si="372"/>
        <v>0</v>
      </c>
      <c r="Z775" s="42">
        <f t="shared" si="373"/>
        <v>2651.3799407940601</v>
      </c>
      <c r="AA775" s="44">
        <f>IF(C775&lt;C$13,0,(IF(VLOOKUP(C$7,profiel!$A$3:$F$297,2,FALSE)&gt;4,VLOOKUP($C$7,profiel!$A$3:$F$297,3,FALSE),IF(B$9="flens loodrecht op gevel",(VLOOKUP(C$7,profiel!$A$3:$F$297,6,FALSE)-2*VLOOKUP(C$7,profiel!$A$3:$F$297,4,FALSE))/2,VLOOKUP(C$7,profiel!$A$3:$F$297,4,FALSE))))/1000*Z775*D$36)</f>
        <v>4879.1842747354058</v>
      </c>
      <c r="AB775" s="42">
        <f t="shared" si="376"/>
        <v>64383.731769242288</v>
      </c>
      <c r="AC775" s="44">
        <f t="shared" si="374"/>
        <v>12876.746353848457</v>
      </c>
      <c r="AD775" s="41">
        <f t="shared" si="375"/>
        <v>0.71492159154984758</v>
      </c>
      <c r="AE775" s="41">
        <f t="shared" si="380"/>
        <v>664.02301774454497</v>
      </c>
      <c r="AF775" s="201">
        <f t="shared" si="381"/>
        <v>841.75737213910531</v>
      </c>
    </row>
    <row r="776" spans="1:32" ht="12" customHeight="1" x14ac:dyDescent="0.15">
      <c r="A776" s="202">
        <f t="shared" si="351"/>
        <v>664.02301774454497</v>
      </c>
      <c r="B776" s="54">
        <f t="shared" si="352"/>
        <v>3635</v>
      </c>
      <c r="C776" s="133">
        <f t="shared" si="377"/>
        <v>60.583333333333336</v>
      </c>
      <c r="D776" s="30">
        <f t="shared" si="378"/>
        <v>946.78671248236299</v>
      </c>
      <c r="E776" s="30">
        <f t="shared" si="379"/>
        <v>679.99999827424824</v>
      </c>
      <c r="F776" s="31">
        <f t="shared" si="353"/>
        <v>0.15293536785166298</v>
      </c>
      <c r="G776" s="30">
        <f t="shared" si="354"/>
        <v>2577.6577913465062</v>
      </c>
      <c r="H776" s="34">
        <f t="shared" si="355"/>
        <v>2577.6577913465062</v>
      </c>
      <c r="I776" s="33">
        <f t="shared" si="356"/>
        <v>0</v>
      </c>
      <c r="J776" s="35">
        <f t="shared" si="357"/>
        <v>0</v>
      </c>
      <c r="K776" s="60">
        <f t="shared" si="358"/>
        <v>0.14528859945907982</v>
      </c>
      <c r="L776" s="30">
        <f t="shared" si="359"/>
        <v>2584.2420736857152</v>
      </c>
      <c r="M776" s="34">
        <f t="shared" si="360"/>
        <v>2455.0299700014293</v>
      </c>
      <c r="N776" s="33">
        <f t="shared" si="361"/>
        <v>0</v>
      </c>
      <c r="O776" s="35">
        <f t="shared" si="362"/>
        <v>0</v>
      </c>
      <c r="P776" s="31">
        <f t="shared" si="363"/>
        <v>0.15293536785166298</v>
      </c>
      <c r="Q776" s="30">
        <f t="shared" si="364"/>
        <v>2577.6577913465062</v>
      </c>
      <c r="R776" s="34">
        <f t="shared" si="365"/>
        <v>2577.6577913465062</v>
      </c>
      <c r="S776" s="33">
        <f t="shared" si="366"/>
        <v>0</v>
      </c>
      <c r="T776" s="35">
        <f t="shared" si="367"/>
        <v>0</v>
      </c>
      <c r="U776" s="31">
        <f t="shared" si="368"/>
        <v>0</v>
      </c>
      <c r="V776" s="30" t="e">
        <f t="shared" si="369"/>
        <v>#DIV/0!</v>
      </c>
      <c r="W776" s="34" t="e">
        <f t="shared" si="370"/>
        <v>#DIV/0!</v>
      </c>
      <c r="X776" s="33">
        <f t="shared" si="371"/>
        <v>0</v>
      </c>
      <c r="Y776" s="35">
        <f t="shared" si="372"/>
        <v>0</v>
      </c>
      <c r="Z776" s="30">
        <f t="shared" si="373"/>
        <v>2540.2344941500669</v>
      </c>
      <c r="AA776" s="35">
        <f>IF(C776&lt;C$13,0,(IF(VLOOKUP(C$7,profiel!$A$3:$F$297,2,FALSE)&gt;4,VLOOKUP($C$7,profiel!$A$3:$F$297,3,FALSE),IF(B$9="flens loodrecht op gevel",(VLOOKUP(C$7,profiel!$A$3:$F$297,6,FALSE)-2*VLOOKUP(C$7,profiel!$A$3:$F$297,4,FALSE))/2,VLOOKUP(C$7,profiel!$A$3:$F$297,4,FALSE))))/1000*Z776*D$36)</f>
        <v>4674.6496069082805</v>
      </c>
      <c r="AB776" s="30">
        <f t="shared" si="376"/>
        <v>64337.018015517227</v>
      </c>
      <c r="AC776" s="35">
        <f t="shared" si="374"/>
        <v>12867.403603103445</v>
      </c>
      <c r="AD776" s="32">
        <f t="shared" si="375"/>
        <v>0.7071123818246654</v>
      </c>
      <c r="AE776" s="32">
        <f t="shared" si="380"/>
        <v>664.73013012636966</v>
      </c>
      <c r="AF776" s="204">
        <f t="shared" si="381"/>
        <v>843.45357023869087</v>
      </c>
    </row>
    <row r="777" spans="1:32" ht="12" customHeight="1" x14ac:dyDescent="0.15">
      <c r="A777" s="199">
        <f t="shared" si="351"/>
        <v>664.73013012636966</v>
      </c>
      <c r="B777" s="38">
        <f t="shared" si="352"/>
        <v>3640</v>
      </c>
      <c r="C777" s="200">
        <f t="shared" si="377"/>
        <v>60.666666666666664</v>
      </c>
      <c r="D777" s="36">
        <f t="shared" si="378"/>
        <v>946.99224282495732</v>
      </c>
      <c r="E777" s="36">
        <f t="shared" si="379"/>
        <v>679.99999831966022</v>
      </c>
      <c r="F777" s="37">
        <f t="shared" si="353"/>
        <v>0.15262781247521703</v>
      </c>
      <c r="G777" s="42">
        <f t="shared" si="354"/>
        <v>2573.3037723360194</v>
      </c>
      <c r="H777" s="43">
        <f t="shared" si="355"/>
        <v>2573.3037723360194</v>
      </c>
      <c r="I777" s="42">
        <f t="shared" si="356"/>
        <v>0</v>
      </c>
      <c r="J777" s="44">
        <f t="shared" si="357"/>
        <v>0</v>
      </c>
      <c r="K777" s="216">
        <f t="shared" si="358"/>
        <v>0.14499642185145617</v>
      </c>
      <c r="L777" s="42">
        <f t="shared" si="359"/>
        <v>2579.8644151307212</v>
      </c>
      <c r="M777" s="43">
        <f t="shared" si="360"/>
        <v>2450.8711943741851</v>
      </c>
      <c r="N777" s="42">
        <f t="shared" si="361"/>
        <v>0</v>
      </c>
      <c r="O777" s="44">
        <f t="shared" si="362"/>
        <v>0</v>
      </c>
      <c r="P777" s="37">
        <f t="shared" si="363"/>
        <v>0.15262781247521703</v>
      </c>
      <c r="Q777" s="42">
        <f t="shared" si="364"/>
        <v>2573.3037723360194</v>
      </c>
      <c r="R777" s="43">
        <f t="shared" si="365"/>
        <v>2573.3037723360194</v>
      </c>
      <c r="S777" s="42">
        <f t="shared" si="366"/>
        <v>0</v>
      </c>
      <c r="T777" s="44">
        <f t="shared" si="367"/>
        <v>0</v>
      </c>
      <c r="U777" s="37">
        <f t="shared" si="368"/>
        <v>0</v>
      </c>
      <c r="V777" s="42" t="e">
        <f t="shared" si="369"/>
        <v>#DIV/0!</v>
      </c>
      <c r="W777" s="43" t="e">
        <f t="shared" si="370"/>
        <v>#DIV/0!</v>
      </c>
      <c r="X777" s="42">
        <f t="shared" si="371"/>
        <v>0</v>
      </c>
      <c r="Y777" s="44">
        <f t="shared" si="372"/>
        <v>0</v>
      </c>
      <c r="Z777" s="42">
        <f t="shared" si="373"/>
        <v>2430.0928613767242</v>
      </c>
      <c r="AA777" s="44">
        <f>IF(C777&lt;C$13,0,(IF(VLOOKUP(C$7,profiel!$A$3:$F$297,2,FALSE)&gt;4,VLOOKUP($C$7,profiel!$A$3:$F$297,3,FALSE),IF(B$9="flens loodrecht op gevel",(VLOOKUP(C$7,profiel!$A$3:$F$297,6,FALSE)-2*VLOOKUP(C$7,profiel!$A$3:$F$297,4,FALSE))/2,VLOOKUP(C$7,profiel!$A$3:$F$297,4,FALSE))))/1000*Z777*D$36)</f>
        <v>4471.9622008700389</v>
      </c>
      <c r="AB777" s="42">
        <f t="shared" si="376"/>
        <v>64291.249647903962</v>
      </c>
      <c r="AC777" s="44">
        <f t="shared" si="374"/>
        <v>12858.249929580794</v>
      </c>
      <c r="AD777" s="41">
        <f t="shared" si="375"/>
        <v>0.69938583225547357</v>
      </c>
      <c r="AE777" s="41">
        <f t="shared" si="380"/>
        <v>665.42951595862519</v>
      </c>
      <c r="AF777" s="201">
        <f t="shared" si="381"/>
        <v>845.16374917090445</v>
      </c>
    </row>
    <row r="778" spans="1:32" ht="12" customHeight="1" x14ac:dyDescent="0.15">
      <c r="A778" s="202">
        <f t="shared" si="351"/>
        <v>665.42951595862519</v>
      </c>
      <c r="B778" s="54">
        <f t="shared" si="352"/>
        <v>3645</v>
      </c>
      <c r="C778" s="133">
        <f t="shared" si="377"/>
        <v>60.75</v>
      </c>
      <c r="D778" s="30">
        <f t="shared" si="378"/>
        <v>947.19749161904895</v>
      </c>
      <c r="E778" s="30">
        <f t="shared" si="379"/>
        <v>679.99999836387701</v>
      </c>
      <c r="F778" s="31">
        <f t="shared" si="353"/>
        <v>0.15231897188708129</v>
      </c>
      <c r="G778" s="30">
        <f t="shared" si="354"/>
        <v>2569.0203974858373</v>
      </c>
      <c r="H778" s="34">
        <f t="shared" si="355"/>
        <v>2569.0203974858373</v>
      </c>
      <c r="I778" s="33">
        <f t="shared" si="356"/>
        <v>0</v>
      </c>
      <c r="J778" s="35">
        <f t="shared" si="357"/>
        <v>0</v>
      </c>
      <c r="K778" s="60">
        <f t="shared" si="358"/>
        <v>0.14470302329272722</v>
      </c>
      <c r="L778" s="30">
        <f t="shared" si="359"/>
        <v>2575.5575603605967</v>
      </c>
      <c r="M778" s="34">
        <f t="shared" si="360"/>
        <v>2446.779682342567</v>
      </c>
      <c r="N778" s="33">
        <f t="shared" si="361"/>
        <v>0</v>
      </c>
      <c r="O778" s="35">
        <f t="shared" si="362"/>
        <v>0</v>
      </c>
      <c r="P778" s="31">
        <f t="shared" si="363"/>
        <v>0.15231897188708129</v>
      </c>
      <c r="Q778" s="30">
        <f t="shared" si="364"/>
        <v>2569.0203974858373</v>
      </c>
      <c r="R778" s="34">
        <f t="shared" si="365"/>
        <v>2569.0203974858373</v>
      </c>
      <c r="S778" s="33">
        <f t="shared" si="366"/>
        <v>0</v>
      </c>
      <c r="T778" s="35">
        <f t="shared" si="367"/>
        <v>0</v>
      </c>
      <c r="U778" s="31">
        <f t="shared" si="368"/>
        <v>0</v>
      </c>
      <c r="V778" s="30" t="e">
        <f t="shared" si="369"/>
        <v>#DIV/0!</v>
      </c>
      <c r="W778" s="34" t="e">
        <f t="shared" si="370"/>
        <v>#DIV/0!</v>
      </c>
      <c r="X778" s="33">
        <f t="shared" si="371"/>
        <v>0</v>
      </c>
      <c r="Y778" s="35">
        <f t="shared" si="372"/>
        <v>0</v>
      </c>
      <c r="Z778" s="30">
        <f t="shared" si="373"/>
        <v>2320.9487476844993</v>
      </c>
      <c r="AA778" s="35">
        <f>IF(C778&lt;C$13,0,(IF(VLOOKUP(C$7,profiel!$A$3:$F$297,2,FALSE)&gt;4,VLOOKUP($C$7,profiel!$A$3:$F$297,3,FALSE),IF(B$9="flens loodrecht op gevel",(VLOOKUP(C$7,profiel!$A$3:$F$297,6,FALSE)-2*VLOOKUP(C$7,profiel!$A$3:$F$297,4,FALSE))/2,VLOOKUP(C$7,profiel!$A$3:$F$297,4,FALSE))))/1000*Z778*D$36)</f>
        <v>4271.1104726761723</v>
      </c>
      <c r="AB778" s="30">
        <f t="shared" si="376"/>
        <v>64246.420500745131</v>
      </c>
      <c r="AC778" s="35">
        <f t="shared" si="374"/>
        <v>12849.284100149027</v>
      </c>
      <c r="AD778" s="32">
        <f t="shared" si="375"/>
        <v>0.6917413523320749</v>
      </c>
      <c r="AE778" s="32">
        <f t="shared" si="380"/>
        <v>666.12125731095728</v>
      </c>
      <c r="AF778" s="204">
        <f t="shared" si="381"/>
        <v>846.88797207052482</v>
      </c>
    </row>
    <row r="779" spans="1:32" ht="12" customHeight="1" x14ac:dyDescent="0.15">
      <c r="A779" s="199">
        <f t="shared" si="351"/>
        <v>666.12125731095728</v>
      </c>
      <c r="B779" s="38">
        <f t="shared" si="352"/>
        <v>3650</v>
      </c>
      <c r="C779" s="200">
        <f t="shared" si="377"/>
        <v>60.833333333333336</v>
      </c>
      <c r="D779" s="36">
        <f t="shared" si="378"/>
        <v>947.40245963494874</v>
      </c>
      <c r="E779" s="36">
        <f t="shared" si="379"/>
        <v>679.99999840693033</v>
      </c>
      <c r="F779" s="37">
        <f t="shared" si="353"/>
        <v>0.152008857836539</v>
      </c>
      <c r="G779" s="42">
        <f t="shared" si="354"/>
        <v>2564.8069001531339</v>
      </c>
      <c r="H779" s="43">
        <f t="shared" si="355"/>
        <v>2564.8069001531344</v>
      </c>
      <c r="I779" s="42">
        <f t="shared" si="356"/>
        <v>0</v>
      </c>
      <c r="J779" s="44">
        <f t="shared" si="357"/>
        <v>0</v>
      </c>
      <c r="K779" s="216">
        <f t="shared" si="358"/>
        <v>0.14440841494471207</v>
      </c>
      <c r="L779" s="42">
        <f t="shared" si="359"/>
        <v>2571.3207405985086</v>
      </c>
      <c r="M779" s="43">
        <f t="shared" si="360"/>
        <v>2442.754703568583</v>
      </c>
      <c r="N779" s="42">
        <f t="shared" si="361"/>
        <v>0</v>
      </c>
      <c r="O779" s="44">
        <f t="shared" si="362"/>
        <v>0</v>
      </c>
      <c r="P779" s="37">
        <f t="shared" si="363"/>
        <v>0.152008857836539</v>
      </c>
      <c r="Q779" s="42">
        <f t="shared" si="364"/>
        <v>2564.8069001531339</v>
      </c>
      <c r="R779" s="43">
        <f t="shared" si="365"/>
        <v>2564.8069001531344</v>
      </c>
      <c r="S779" s="42">
        <f t="shared" si="366"/>
        <v>0</v>
      </c>
      <c r="T779" s="44">
        <f t="shared" si="367"/>
        <v>0</v>
      </c>
      <c r="U779" s="37">
        <f t="shared" si="368"/>
        <v>0</v>
      </c>
      <c r="V779" s="42" t="e">
        <f t="shared" si="369"/>
        <v>#DIV/0!</v>
      </c>
      <c r="W779" s="43" t="e">
        <f t="shared" si="370"/>
        <v>#DIV/0!</v>
      </c>
      <c r="X779" s="42">
        <f t="shared" si="371"/>
        <v>0</v>
      </c>
      <c r="Y779" s="44">
        <f t="shared" si="372"/>
        <v>0</v>
      </c>
      <c r="Z779" s="42">
        <f t="shared" si="373"/>
        <v>2212.7957985514704</v>
      </c>
      <c r="AA779" s="44">
        <f>IF(C779&lt;C$13,0,(IF(VLOOKUP(C$7,profiel!$A$3:$F$297,2,FALSE)&gt;4,VLOOKUP($C$7,profiel!$A$3:$F$297,3,FALSE),IF(B$9="flens loodrecht op gevel",(VLOOKUP(C$7,profiel!$A$3:$F$297,6,FALSE)-2*VLOOKUP(C$7,profiel!$A$3:$F$297,4,FALSE))/2,VLOOKUP(C$7,profiel!$A$3:$F$297,4,FALSE))))/1000*Z779*D$36)</f>
        <v>4072.082728460045</v>
      </c>
      <c r="AB779" s="42">
        <f t="shared" si="376"/>
        <v>64202.524348193969</v>
      </c>
      <c r="AC779" s="44">
        <f t="shared" si="374"/>
        <v>12840.504869638793</v>
      </c>
      <c r="AD779" s="41">
        <f t="shared" si="375"/>
        <v>0.68417834765419427</v>
      </c>
      <c r="AE779" s="41">
        <f t="shared" si="380"/>
        <v>666.80543565861149</v>
      </c>
      <c r="AF779" s="201">
        <f t="shared" si="381"/>
        <v>848.6263018852602</v>
      </c>
    </row>
    <row r="780" spans="1:32" ht="12" customHeight="1" x14ac:dyDescent="0.15">
      <c r="A780" s="202">
        <f t="shared" si="351"/>
        <v>666.80543565861149</v>
      </c>
      <c r="B780" s="54">
        <f t="shared" si="352"/>
        <v>3655</v>
      </c>
      <c r="C780" s="133">
        <f t="shared" si="377"/>
        <v>60.916666666666664</v>
      </c>
      <c r="D780" s="30">
        <f t="shared" si="378"/>
        <v>947.60714763981071</v>
      </c>
      <c r="E780" s="30">
        <f t="shared" si="379"/>
        <v>679.99999844885087</v>
      </c>
      <c r="F780" s="31">
        <f t="shared" si="353"/>
        <v>0.15169748222975651</v>
      </c>
      <c r="G780" s="30">
        <f t="shared" si="354"/>
        <v>2560.6625191142894</v>
      </c>
      <c r="H780" s="34">
        <f t="shared" si="355"/>
        <v>2560.6625191142894</v>
      </c>
      <c r="I780" s="33">
        <f t="shared" si="356"/>
        <v>0</v>
      </c>
      <c r="J780" s="35">
        <f t="shared" si="357"/>
        <v>0</v>
      </c>
      <c r="K780" s="60">
        <f t="shared" si="358"/>
        <v>0.14411260811826868</v>
      </c>
      <c r="L780" s="30">
        <f t="shared" si="359"/>
        <v>2567.153192509501</v>
      </c>
      <c r="M780" s="34">
        <f t="shared" si="360"/>
        <v>2438.7955328840262</v>
      </c>
      <c r="N780" s="33">
        <f t="shared" si="361"/>
        <v>0</v>
      </c>
      <c r="O780" s="35">
        <f t="shared" si="362"/>
        <v>0</v>
      </c>
      <c r="P780" s="31">
        <f t="shared" si="363"/>
        <v>0.15169748222975651</v>
      </c>
      <c r="Q780" s="30">
        <f t="shared" si="364"/>
        <v>2560.6625191142894</v>
      </c>
      <c r="R780" s="34">
        <f t="shared" si="365"/>
        <v>2560.6625191142894</v>
      </c>
      <c r="S780" s="33">
        <f t="shared" si="366"/>
        <v>0</v>
      </c>
      <c r="T780" s="35">
        <f t="shared" si="367"/>
        <v>0</v>
      </c>
      <c r="U780" s="31">
        <f t="shared" si="368"/>
        <v>0</v>
      </c>
      <c r="V780" s="30" t="e">
        <f t="shared" si="369"/>
        <v>#DIV/0!</v>
      </c>
      <c r="W780" s="34" t="e">
        <f t="shared" si="370"/>
        <v>#DIV/0!</v>
      </c>
      <c r="X780" s="33">
        <f t="shared" si="371"/>
        <v>0</v>
      </c>
      <c r="Y780" s="35">
        <f t="shared" si="372"/>
        <v>0</v>
      </c>
      <c r="Z780" s="30">
        <f t="shared" si="373"/>
        <v>2105.6276029547253</v>
      </c>
      <c r="AA780" s="35">
        <f>IF(C780&lt;C$13,0,(IF(VLOOKUP(C$7,profiel!$A$3:$F$297,2,FALSE)&gt;4,VLOOKUP($C$7,profiel!$A$3:$F$297,3,FALSE),IF(B$9="flens loodrecht op gevel",(VLOOKUP(C$7,profiel!$A$3:$F$297,6,FALSE)-2*VLOOKUP(C$7,profiel!$A$3:$F$297,4,FALSE))/2,VLOOKUP(C$7,profiel!$A$3:$F$297,4,FALSE))))/1000*Z780*D$36)</f>
        <v>3874.8671703794457</v>
      </c>
      <c r="AB780" s="30">
        <f t="shared" si="376"/>
        <v>64159.55490744752</v>
      </c>
      <c r="AC780" s="35">
        <f t="shared" si="374"/>
        <v>12831.910981489506</v>
      </c>
      <c r="AD780" s="32">
        <f t="shared" si="375"/>
        <v>0.67669622018396969</v>
      </c>
      <c r="AE780" s="32">
        <f t="shared" si="380"/>
        <v>667.48213187879549</v>
      </c>
      <c r="AF780" s="204">
        <f t="shared" si="381"/>
        <v>850.37880137914067</v>
      </c>
    </row>
    <row r="781" spans="1:32" ht="12" customHeight="1" x14ac:dyDescent="0.15">
      <c r="A781" s="199">
        <f t="shared" si="351"/>
        <v>667.48213187879549</v>
      </c>
      <c r="B781" s="38">
        <f t="shared" si="352"/>
        <v>3660</v>
      </c>
      <c r="C781" s="200">
        <f t="shared" si="377"/>
        <v>61</v>
      </c>
      <c r="D781" s="36">
        <f t="shared" si="378"/>
        <v>947.81155639764904</v>
      </c>
      <c r="E781" s="36">
        <f t="shared" si="379"/>
        <v>679.9999984896682</v>
      </c>
      <c r="F781" s="37">
        <f t="shared" si="353"/>
        <v>0.15138485712621505</v>
      </c>
      <c r="G781" s="42">
        <f t="shared" si="354"/>
        <v>2556.586498600906</v>
      </c>
      <c r="H781" s="43">
        <f t="shared" si="355"/>
        <v>2556.586498600906</v>
      </c>
      <c r="I781" s="42">
        <f t="shared" si="356"/>
        <v>0</v>
      </c>
      <c r="J781" s="44">
        <f t="shared" si="357"/>
        <v>0</v>
      </c>
      <c r="K781" s="216">
        <f t="shared" si="358"/>
        <v>0.1438156142699043</v>
      </c>
      <c r="L781" s="42">
        <f t="shared" si="359"/>
        <v>2563.0541582365586</v>
      </c>
      <c r="M781" s="43">
        <f t="shared" si="360"/>
        <v>2434.9014503247308</v>
      </c>
      <c r="N781" s="42">
        <f t="shared" si="361"/>
        <v>0</v>
      </c>
      <c r="O781" s="44">
        <f t="shared" si="362"/>
        <v>0</v>
      </c>
      <c r="P781" s="37">
        <f t="shared" si="363"/>
        <v>0.15138485712621505</v>
      </c>
      <c r="Q781" s="42">
        <f t="shared" si="364"/>
        <v>2556.586498600906</v>
      </c>
      <c r="R781" s="43">
        <f t="shared" si="365"/>
        <v>2556.586498600906</v>
      </c>
      <c r="S781" s="42">
        <f t="shared" si="366"/>
        <v>0</v>
      </c>
      <c r="T781" s="44">
        <f t="shared" si="367"/>
        <v>0</v>
      </c>
      <c r="U781" s="37">
        <f t="shared" si="368"/>
        <v>0</v>
      </c>
      <c r="V781" s="42" t="e">
        <f t="shared" si="369"/>
        <v>#DIV/0!</v>
      </c>
      <c r="W781" s="43" t="e">
        <f t="shared" si="370"/>
        <v>#DIV/0!</v>
      </c>
      <c r="X781" s="42">
        <f t="shared" si="371"/>
        <v>0</v>
      </c>
      <c r="Y781" s="44">
        <f t="shared" si="372"/>
        <v>0</v>
      </c>
      <c r="Z781" s="42">
        <f t="shared" si="373"/>
        <v>1999.4376965438144</v>
      </c>
      <c r="AA781" s="44">
        <f>IF(C781&lt;C$13,0,(IF(VLOOKUP(C$7,profiel!$A$3:$F$297,2,FALSE)&gt;4,VLOOKUP($C$7,profiel!$A$3:$F$297,3,FALSE),IF(B$9="flens loodrecht op gevel",(VLOOKUP(C$7,profiel!$A$3:$F$297,6,FALSE)-2*VLOOKUP(C$7,profiel!$A$3:$F$297,4,FALSE))/2,VLOOKUP(C$7,profiel!$A$3:$F$297,4,FALSE))))/1000*Z781*D$36)</f>
        <v>3679.4519024565207</v>
      </c>
      <c r="AB781" s="42">
        <f t="shared" si="376"/>
        <v>64117.505841922422</v>
      </c>
      <c r="AC781" s="44">
        <f t="shared" si="374"/>
        <v>12823.501168384484</v>
      </c>
      <c r="AD781" s="41">
        <f t="shared" si="375"/>
        <v>0.66929436849388557</v>
      </c>
      <c r="AE781" s="41">
        <f t="shared" si="380"/>
        <v>668.15142624728935</v>
      </c>
      <c r="AF781" s="201">
        <f t="shared" si="381"/>
        <v>852.14553313617841</v>
      </c>
    </row>
    <row r="782" spans="1:32" ht="12" customHeight="1" x14ac:dyDescent="0.15">
      <c r="A782" s="202">
        <f t="shared" si="351"/>
        <v>668.15142624728935</v>
      </c>
      <c r="B782" s="54">
        <f t="shared" si="352"/>
        <v>3665</v>
      </c>
      <c r="C782" s="133">
        <f t="shared" si="377"/>
        <v>61.083333333333336</v>
      </c>
      <c r="D782" s="30">
        <f t="shared" si="378"/>
        <v>948.01568666935498</v>
      </c>
      <c r="E782" s="30">
        <f t="shared" si="379"/>
        <v>679.99999852941141</v>
      </c>
      <c r="F782" s="31">
        <f t="shared" si="353"/>
        <v>0.15107099473508667</v>
      </c>
      <c r="G782" s="30">
        <f t="shared" si="354"/>
        <v>2552.5780883335324</v>
      </c>
      <c r="H782" s="34">
        <f t="shared" si="355"/>
        <v>2552.5780883335324</v>
      </c>
      <c r="I782" s="33">
        <f t="shared" si="356"/>
        <v>0</v>
      </c>
      <c r="J782" s="35">
        <f t="shared" si="357"/>
        <v>0</v>
      </c>
      <c r="K782" s="60">
        <f t="shared" si="358"/>
        <v>0.14351744499833233</v>
      </c>
      <c r="L782" s="30">
        <f t="shared" si="359"/>
        <v>2559.02288543435</v>
      </c>
      <c r="M782" s="34">
        <f t="shared" si="360"/>
        <v>2431.0717411626324</v>
      </c>
      <c r="N782" s="33">
        <f t="shared" si="361"/>
        <v>0</v>
      </c>
      <c r="O782" s="35">
        <f t="shared" si="362"/>
        <v>0</v>
      </c>
      <c r="P782" s="31">
        <f t="shared" si="363"/>
        <v>0.15107099473508667</v>
      </c>
      <c r="Q782" s="30">
        <f t="shared" si="364"/>
        <v>2552.5780883335324</v>
      </c>
      <c r="R782" s="34">
        <f t="shared" si="365"/>
        <v>2552.5780883335324</v>
      </c>
      <c r="S782" s="33">
        <f t="shared" si="366"/>
        <v>0</v>
      </c>
      <c r="T782" s="35">
        <f t="shared" si="367"/>
        <v>0</v>
      </c>
      <c r="U782" s="31">
        <f t="shared" si="368"/>
        <v>0</v>
      </c>
      <c r="V782" s="30" t="e">
        <f t="shared" si="369"/>
        <v>#DIV/0!</v>
      </c>
      <c r="W782" s="34" t="e">
        <f t="shared" si="370"/>
        <v>#DIV/0!</v>
      </c>
      <c r="X782" s="33">
        <f t="shared" si="371"/>
        <v>0</v>
      </c>
      <c r="Y782" s="35">
        <f t="shared" si="372"/>
        <v>0</v>
      </c>
      <c r="Z782" s="30">
        <f t="shared" si="373"/>
        <v>1894.2195647560957</v>
      </c>
      <c r="AA782" s="35">
        <f>IF(C782&lt;C$13,0,(IF(VLOOKUP(C$7,profiel!$A$3:$F$297,2,FALSE)&gt;4,VLOOKUP($C$7,profiel!$A$3:$F$297,3,FALSE),IF(B$9="flens loodrecht op gevel",(VLOOKUP(C$7,profiel!$A$3:$F$297,6,FALSE)-2*VLOOKUP(C$7,profiel!$A$3:$F$297,4,FALSE))/2,VLOOKUP(C$7,profiel!$A$3:$F$297,4,FALSE))))/1000*Z782*D$36)</f>
        <v>3485.824936310762</v>
      </c>
      <c r="AB782" s="30">
        <f t="shared" si="376"/>
        <v>64076.370764372594</v>
      </c>
      <c r="AC782" s="35">
        <f t="shared" si="374"/>
        <v>12815.274152874517</v>
      </c>
      <c r="AD782" s="32">
        <f t="shared" si="375"/>
        <v>0.66197218801016522</v>
      </c>
      <c r="AE782" s="32">
        <f t="shared" si="380"/>
        <v>668.81339843529952</v>
      </c>
      <c r="AF782" s="204">
        <f t="shared" si="381"/>
        <v>853.92655956429746</v>
      </c>
    </row>
    <row r="783" spans="1:32" ht="12" customHeight="1" x14ac:dyDescent="0.15">
      <c r="A783" s="199">
        <f t="shared" si="351"/>
        <v>668.81339843529952</v>
      </c>
      <c r="B783" s="38">
        <f t="shared" si="352"/>
        <v>3670</v>
      </c>
      <c r="C783" s="200">
        <f t="shared" si="377"/>
        <v>61.166666666666664</v>
      </c>
      <c r="D783" s="36">
        <f t="shared" si="378"/>
        <v>948.21953921271438</v>
      </c>
      <c r="E783" s="36">
        <f t="shared" si="379"/>
        <v>679.99999856810882</v>
      </c>
      <c r="F783" s="37">
        <f t="shared" si="353"/>
        <v>0.15075590741155534</v>
      </c>
      <c r="G783" s="42">
        <f t="shared" si="354"/>
        <v>2548.6365435525972</v>
      </c>
      <c r="H783" s="43">
        <f t="shared" si="355"/>
        <v>2548.6365435525972</v>
      </c>
      <c r="I783" s="42">
        <f t="shared" si="356"/>
        <v>0</v>
      </c>
      <c r="J783" s="44">
        <f t="shared" si="357"/>
        <v>0</v>
      </c>
      <c r="K783" s="216">
        <f t="shared" si="358"/>
        <v>0.14321811204097759</v>
      </c>
      <c r="L783" s="42">
        <f t="shared" si="359"/>
        <v>2555.0586273001932</v>
      </c>
      <c r="M783" s="43">
        <f t="shared" si="360"/>
        <v>2427.3056959351834</v>
      </c>
      <c r="N783" s="42">
        <f t="shared" si="361"/>
        <v>0</v>
      </c>
      <c r="O783" s="44">
        <f t="shared" si="362"/>
        <v>0</v>
      </c>
      <c r="P783" s="37">
        <f t="shared" si="363"/>
        <v>0.15075590741155534</v>
      </c>
      <c r="Q783" s="42">
        <f t="shared" si="364"/>
        <v>2548.6365435525972</v>
      </c>
      <c r="R783" s="43">
        <f t="shared" si="365"/>
        <v>2548.6365435525972</v>
      </c>
      <c r="S783" s="42">
        <f t="shared" si="366"/>
        <v>0</v>
      </c>
      <c r="T783" s="44">
        <f t="shared" si="367"/>
        <v>0</v>
      </c>
      <c r="U783" s="37">
        <f t="shared" si="368"/>
        <v>0</v>
      </c>
      <c r="V783" s="42" t="e">
        <f t="shared" si="369"/>
        <v>#DIV/0!</v>
      </c>
      <c r="W783" s="43" t="e">
        <f t="shared" si="370"/>
        <v>#DIV/0!</v>
      </c>
      <c r="X783" s="42">
        <f t="shared" si="371"/>
        <v>0</v>
      </c>
      <c r="Y783" s="44">
        <f t="shared" si="372"/>
        <v>0</v>
      </c>
      <c r="Z783" s="42">
        <f t="shared" si="373"/>
        <v>1789.9666458734227</v>
      </c>
      <c r="AA783" s="44">
        <f>IF(C783&lt;C$13,0,(IF(VLOOKUP(C$7,profiel!$A$3:$F$297,2,FALSE)&gt;4,VLOOKUP($C$7,profiel!$A$3:$F$297,3,FALSE),IF(B$9="flens loodrecht op gevel",(VLOOKUP(C$7,profiel!$A$3:$F$297,6,FALSE)-2*VLOOKUP(C$7,profiel!$A$3:$F$297,4,FALSE))/2,VLOOKUP(C$7,profiel!$A$3:$F$297,4,FALSE))))/1000*Z783*D$36)</f>
        <v>3293.97419678406</v>
      </c>
      <c r="AB783" s="42">
        <f t="shared" si="376"/>
        <v>64036.143239947589</v>
      </c>
      <c r="AC783" s="44">
        <f t="shared" si="374"/>
        <v>12807.228647989519</v>
      </c>
      <c r="AD783" s="41">
        <f t="shared" si="375"/>
        <v>0.65472907125153423</v>
      </c>
      <c r="AE783" s="41">
        <f t="shared" si="380"/>
        <v>669.46812750655101</v>
      </c>
      <c r="AF783" s="201">
        <f t="shared" si="381"/>
        <v>855.72194289952995</v>
      </c>
    </row>
    <row r="784" spans="1:32" ht="12" customHeight="1" x14ac:dyDescent="0.15">
      <c r="A784" s="202">
        <f t="shared" si="351"/>
        <v>669.46812750655101</v>
      </c>
      <c r="B784" s="54">
        <f t="shared" si="352"/>
        <v>3675</v>
      </c>
      <c r="C784" s="133">
        <f t="shared" si="377"/>
        <v>61.25</v>
      </c>
      <c r="D784" s="30">
        <f t="shared" si="378"/>
        <v>948.42311478242414</v>
      </c>
      <c r="E784" s="30">
        <f t="shared" si="379"/>
        <v>679.99999860578794</v>
      </c>
      <c r="F784" s="31">
        <f t="shared" si="353"/>
        <v>0.15043960765308773</v>
      </c>
      <c r="G784" s="30">
        <f t="shared" si="354"/>
        <v>2544.7611250482523</v>
      </c>
      <c r="H784" s="34">
        <f t="shared" si="355"/>
        <v>2544.7611250482523</v>
      </c>
      <c r="I784" s="33">
        <f t="shared" si="356"/>
        <v>0</v>
      </c>
      <c r="J784" s="35">
        <f t="shared" si="357"/>
        <v>0</v>
      </c>
      <c r="K784" s="60">
        <f t="shared" si="358"/>
        <v>0.14291762727043336</v>
      </c>
      <c r="L784" s="30">
        <f t="shared" si="359"/>
        <v>2551.1606426039152</v>
      </c>
      <c r="M784" s="34">
        <f t="shared" si="360"/>
        <v>2423.6026104737193</v>
      </c>
      <c r="N784" s="33">
        <f t="shared" si="361"/>
        <v>0</v>
      </c>
      <c r="O784" s="35">
        <f t="shared" si="362"/>
        <v>0</v>
      </c>
      <c r="P784" s="31">
        <f t="shared" si="363"/>
        <v>0.15043960765308773</v>
      </c>
      <c r="Q784" s="30">
        <f t="shared" si="364"/>
        <v>2544.7611250482523</v>
      </c>
      <c r="R784" s="34">
        <f t="shared" si="365"/>
        <v>2544.7611250482523</v>
      </c>
      <c r="S784" s="33">
        <f t="shared" si="366"/>
        <v>0</v>
      </c>
      <c r="T784" s="35">
        <f t="shared" si="367"/>
        <v>0</v>
      </c>
      <c r="U784" s="31">
        <f t="shared" si="368"/>
        <v>0</v>
      </c>
      <c r="V784" s="30" t="e">
        <f t="shared" si="369"/>
        <v>#DIV/0!</v>
      </c>
      <c r="W784" s="34" t="e">
        <f t="shared" si="370"/>
        <v>#DIV/0!</v>
      </c>
      <c r="X784" s="33">
        <f t="shared" si="371"/>
        <v>0</v>
      </c>
      <c r="Y784" s="35">
        <f t="shared" si="372"/>
        <v>0</v>
      </c>
      <c r="Z784" s="30">
        <f t="shared" si="373"/>
        <v>1686.6723340203973</v>
      </c>
      <c r="AA784" s="35">
        <f>IF(C784&lt;C$13,0,(IF(VLOOKUP(C$7,profiel!$A$3:$F$297,2,FALSE)&gt;4,VLOOKUP($C$7,profiel!$A$3:$F$297,3,FALSE),IF(B$9="flens loodrecht op gevel",(VLOOKUP(C$7,profiel!$A$3:$F$297,6,FALSE)-2*VLOOKUP(C$7,profiel!$A$3:$F$297,4,FALSE))/2,VLOOKUP(C$7,profiel!$A$3:$F$297,4,FALSE))))/1000*Z784*D$36)</f>
        <v>3103.887527458216</v>
      </c>
      <c r="AB784" s="30">
        <f t="shared" si="376"/>
        <v>63996.816789193836</v>
      </c>
      <c r="AC784" s="35">
        <f t="shared" si="374"/>
        <v>12799.363357838767</v>
      </c>
      <c r="AD784" s="32">
        <f t="shared" si="375"/>
        <v>0.64756440806351889</v>
      </c>
      <c r="AE784" s="32">
        <f t="shared" si="380"/>
        <v>670.11569191461456</v>
      </c>
      <c r="AF784" s="204">
        <f t="shared" si="381"/>
        <v>857.53174521048334</v>
      </c>
    </row>
    <row r="785" spans="1:32" ht="12" customHeight="1" x14ac:dyDescent="0.15">
      <c r="A785" s="199">
        <f t="shared" si="351"/>
        <v>670.11569191461456</v>
      </c>
      <c r="B785" s="38">
        <f t="shared" si="352"/>
        <v>3680</v>
      </c>
      <c r="C785" s="200">
        <f t="shared" si="377"/>
        <v>61.333333333333336</v>
      </c>
      <c r="D785" s="36">
        <f t="shared" si="378"/>
        <v>948.6264141301092</v>
      </c>
      <c r="E785" s="36">
        <f t="shared" si="379"/>
        <v>679.99999864247559</v>
      </c>
      <c r="F785" s="37">
        <f t="shared" si="353"/>
        <v>0.15012210809565427</v>
      </c>
      <c r="G785" s="42">
        <f t="shared" si="354"/>
        <v>2540.9510991870156</v>
      </c>
      <c r="H785" s="43">
        <f t="shared" si="355"/>
        <v>2540.9510991870156</v>
      </c>
      <c r="I785" s="42">
        <f t="shared" si="356"/>
        <v>0</v>
      </c>
      <c r="J785" s="44">
        <f t="shared" si="357"/>
        <v>0</v>
      </c>
      <c r="K785" s="216">
        <f t="shared" si="358"/>
        <v>0.14261600269087155</v>
      </c>
      <c r="L785" s="42">
        <f t="shared" si="359"/>
        <v>2547.3281957144836</v>
      </c>
      <c r="M785" s="43">
        <f t="shared" si="360"/>
        <v>2419.9617859287591</v>
      </c>
      <c r="N785" s="42">
        <f t="shared" si="361"/>
        <v>0</v>
      </c>
      <c r="O785" s="44">
        <f t="shared" si="362"/>
        <v>0</v>
      </c>
      <c r="P785" s="37">
        <f t="shared" si="363"/>
        <v>0.15012210809565427</v>
      </c>
      <c r="Q785" s="42">
        <f t="shared" si="364"/>
        <v>2540.9510991870156</v>
      </c>
      <c r="R785" s="43">
        <f t="shared" si="365"/>
        <v>2540.9510991870156</v>
      </c>
      <c r="S785" s="42">
        <f t="shared" si="366"/>
        <v>0</v>
      </c>
      <c r="T785" s="44">
        <f t="shared" si="367"/>
        <v>0</v>
      </c>
      <c r="U785" s="37">
        <f t="shared" si="368"/>
        <v>0</v>
      </c>
      <c r="V785" s="42" t="e">
        <f t="shared" si="369"/>
        <v>#DIV/0!</v>
      </c>
      <c r="W785" s="43" t="e">
        <f t="shared" si="370"/>
        <v>#DIV/0!</v>
      </c>
      <c r="X785" s="42">
        <f t="shared" si="371"/>
        <v>0</v>
      </c>
      <c r="Y785" s="44">
        <f t="shared" si="372"/>
        <v>0</v>
      </c>
      <c r="Z785" s="42">
        <f t="shared" si="373"/>
        <v>1584.3299821039404</v>
      </c>
      <c r="AA785" s="44">
        <f>IF(C785&lt;C$13,0,(IF(VLOOKUP(C$7,profiel!$A$3:$F$297,2,FALSE)&gt;4,VLOOKUP($C$7,profiel!$A$3:$F$297,3,FALSE),IF(B$9="flens loodrecht op gevel",(VLOOKUP(C$7,profiel!$A$3:$F$297,6,FALSE)-2*VLOOKUP(C$7,profiel!$A$3:$F$297,4,FALSE))/2,VLOOKUP(C$7,profiel!$A$3:$F$297,4,FALSE))))/1000*Z785*D$36)</f>
        <v>2915.5526960644684</v>
      </c>
      <c r="AB785" s="42">
        <f t="shared" si="376"/>
        <v>63958.384890995694</v>
      </c>
      <c r="AC785" s="44">
        <f t="shared" si="374"/>
        <v>12791.676978199139</v>
      </c>
      <c r="AD785" s="41">
        <f t="shared" si="375"/>
        <v>0.64047758584806413</v>
      </c>
      <c r="AE785" s="41">
        <f t="shared" si="380"/>
        <v>670.75616950046265</v>
      </c>
      <c r="AF785" s="201">
        <f t="shared" si="381"/>
        <v>859.35602840307342</v>
      </c>
    </row>
    <row r="786" spans="1:32" ht="12" customHeight="1" x14ac:dyDescent="0.15">
      <c r="A786" s="202">
        <f t="shared" si="351"/>
        <v>670.75616950046265</v>
      </c>
      <c r="B786" s="54">
        <f t="shared" si="352"/>
        <v>3685</v>
      </c>
      <c r="C786" s="133">
        <f t="shared" si="377"/>
        <v>61.416666666666664</v>
      </c>
      <c r="D786" s="30">
        <f t="shared" si="378"/>
        <v>948.82943800433895</v>
      </c>
      <c r="E786" s="30">
        <f t="shared" si="379"/>
        <v>679.99999867819781</v>
      </c>
      <c r="F786" s="31">
        <f t="shared" si="353"/>
        <v>0.14980342150990467</v>
      </c>
      <c r="G786" s="30">
        <f t="shared" si="354"/>
        <v>2537.2057379370262</v>
      </c>
      <c r="H786" s="34">
        <f t="shared" si="355"/>
        <v>2537.2057379370262</v>
      </c>
      <c r="I786" s="33">
        <f t="shared" si="356"/>
        <v>0</v>
      </c>
      <c r="J786" s="35">
        <f t="shared" si="357"/>
        <v>0</v>
      </c>
      <c r="K786" s="60">
        <f t="shared" si="358"/>
        <v>0.14231325043440943</v>
      </c>
      <c r="L786" s="30">
        <f t="shared" si="359"/>
        <v>2543.5605566252748</v>
      </c>
      <c r="M786" s="34">
        <f t="shared" si="360"/>
        <v>2416.3825287940113</v>
      </c>
      <c r="N786" s="33">
        <f t="shared" si="361"/>
        <v>0</v>
      </c>
      <c r="O786" s="35">
        <f t="shared" si="362"/>
        <v>0</v>
      </c>
      <c r="P786" s="31">
        <f t="shared" si="363"/>
        <v>0.14980342150990467</v>
      </c>
      <c r="Q786" s="30">
        <f t="shared" si="364"/>
        <v>2537.2057379370262</v>
      </c>
      <c r="R786" s="34">
        <f t="shared" si="365"/>
        <v>2537.2057379370262</v>
      </c>
      <c r="S786" s="33">
        <f t="shared" si="366"/>
        <v>0</v>
      </c>
      <c r="T786" s="35">
        <f t="shared" si="367"/>
        <v>0</v>
      </c>
      <c r="U786" s="31">
        <f t="shared" si="368"/>
        <v>0</v>
      </c>
      <c r="V786" s="30" t="e">
        <f t="shared" si="369"/>
        <v>#DIV/0!</v>
      </c>
      <c r="W786" s="34" t="e">
        <f t="shared" si="370"/>
        <v>#DIV/0!</v>
      </c>
      <c r="X786" s="33">
        <f t="shared" si="371"/>
        <v>0</v>
      </c>
      <c r="Y786" s="35">
        <f t="shared" si="372"/>
        <v>0</v>
      </c>
      <c r="Z786" s="30">
        <f t="shared" si="373"/>
        <v>1482.9329046942057</v>
      </c>
      <c r="AA786" s="35">
        <f>IF(C786&lt;C$13,0,(IF(VLOOKUP(C$7,profiel!$A$3:$F$297,2,FALSE)&gt;4,VLOOKUP($C$7,profiel!$A$3:$F$297,3,FALSE),IF(B$9="flens loodrecht op gevel",(VLOOKUP(C$7,profiel!$A$3:$F$297,6,FALSE)-2*VLOOKUP(C$7,profiel!$A$3:$F$297,4,FALSE))/2,VLOOKUP(C$7,profiel!$A$3:$F$297,4,FALSE))))/1000*Z786*D$36)</f>
        <v>2728.9573997850757</v>
      </c>
      <c r="AB786" s="30">
        <f t="shared" si="376"/>
        <v>63920.840985458883</v>
      </c>
      <c r="AC786" s="35">
        <f t="shared" si="374"/>
        <v>12784.168197091776</v>
      </c>
      <c r="AD786" s="32">
        <f t="shared" si="375"/>
        <v>0.63346798978863816</v>
      </c>
      <c r="AE786" s="32">
        <f t="shared" si="380"/>
        <v>671.38963749025129</v>
      </c>
      <c r="AF786" s="204">
        <f t="shared" si="381"/>
        <v>861.19485422552839</v>
      </c>
    </row>
    <row r="787" spans="1:32" ht="12" customHeight="1" x14ac:dyDescent="0.15">
      <c r="A787" s="199">
        <f t="shared" si="351"/>
        <v>671.38963749025129</v>
      </c>
      <c r="B787" s="38">
        <f t="shared" si="352"/>
        <v>3690</v>
      </c>
      <c r="C787" s="200">
        <f t="shared" si="377"/>
        <v>61.5</v>
      </c>
      <c r="D787" s="36">
        <f t="shared" si="378"/>
        <v>949.0321871506444</v>
      </c>
      <c r="E787" s="36">
        <f t="shared" si="379"/>
        <v>679.99999871298007</v>
      </c>
      <c r="F787" s="37">
        <f t="shared" si="353"/>
        <v>0.14948356079729946</v>
      </c>
      <c r="G787" s="42">
        <f t="shared" si="354"/>
        <v>2533.5243188904419</v>
      </c>
      <c r="H787" s="43">
        <f t="shared" si="355"/>
        <v>2533.5243188904419</v>
      </c>
      <c r="I787" s="42">
        <f t="shared" si="356"/>
        <v>0</v>
      </c>
      <c r="J787" s="44">
        <f t="shared" si="357"/>
        <v>0</v>
      </c>
      <c r="K787" s="216">
        <f t="shared" si="358"/>
        <v>0.14200938275743449</v>
      </c>
      <c r="L787" s="42">
        <f t="shared" si="359"/>
        <v>2539.8570009764512</v>
      </c>
      <c r="M787" s="43">
        <f t="shared" si="360"/>
        <v>2412.8641509276285</v>
      </c>
      <c r="N787" s="42">
        <f t="shared" si="361"/>
        <v>0</v>
      </c>
      <c r="O787" s="44">
        <f t="shared" si="362"/>
        <v>0</v>
      </c>
      <c r="P787" s="37">
        <f t="shared" si="363"/>
        <v>0.14948356079729946</v>
      </c>
      <c r="Q787" s="42">
        <f t="shared" si="364"/>
        <v>2533.5243188904419</v>
      </c>
      <c r="R787" s="43">
        <f t="shared" si="365"/>
        <v>2533.5243188904419</v>
      </c>
      <c r="S787" s="42">
        <f t="shared" si="366"/>
        <v>0</v>
      </c>
      <c r="T787" s="44">
        <f t="shared" si="367"/>
        <v>0</v>
      </c>
      <c r="U787" s="37">
        <f t="shared" si="368"/>
        <v>0</v>
      </c>
      <c r="V787" s="42" t="e">
        <f t="shared" si="369"/>
        <v>#DIV/0!</v>
      </c>
      <c r="W787" s="43" t="e">
        <f t="shared" si="370"/>
        <v>#DIV/0!</v>
      </c>
      <c r="X787" s="42">
        <f t="shared" si="371"/>
        <v>0</v>
      </c>
      <c r="Y787" s="44">
        <f t="shared" si="372"/>
        <v>0</v>
      </c>
      <c r="Z787" s="42">
        <f t="shared" si="373"/>
        <v>1382.4743808469457</v>
      </c>
      <c r="AA787" s="44">
        <f>IF(C787&lt;C$13,0,(IF(VLOOKUP(C$7,profiel!$A$3:$F$297,2,FALSE)&gt;4,VLOOKUP($C$7,profiel!$A$3:$F$297,3,FALSE),IF(B$9="flens loodrecht op gevel",(VLOOKUP(C$7,profiel!$A$3:$F$297,6,FALSE)-2*VLOOKUP(C$7,profiel!$A$3:$F$297,4,FALSE))/2,VLOOKUP(C$7,profiel!$A$3:$F$297,4,FALSE))))/1000*Z787*D$36)</f>
        <v>2544.0892704471557</v>
      </c>
      <c r="AB787" s="42">
        <f t="shared" si="376"/>
        <v>63884.178476734829</v>
      </c>
      <c r="AC787" s="44">
        <f t="shared" si="374"/>
        <v>12776.835695346967</v>
      </c>
      <c r="AD787" s="41">
        <f t="shared" si="375"/>
        <v>0.62653500307069032</v>
      </c>
      <c r="AE787" s="41">
        <f t="shared" si="380"/>
        <v>672.01617249332196</v>
      </c>
      <c r="AF787" s="201">
        <f t="shared" si="381"/>
        <v>863.04828427365942</v>
      </c>
    </row>
    <row r="788" spans="1:32" ht="12" customHeight="1" x14ac:dyDescent="0.15">
      <c r="A788" s="202">
        <f t="shared" si="351"/>
        <v>672.01617249332196</v>
      </c>
      <c r="B788" s="54">
        <f t="shared" si="352"/>
        <v>3695</v>
      </c>
      <c r="C788" s="133">
        <f t="shared" si="377"/>
        <v>61.583333333333336</v>
      </c>
      <c r="D788" s="30">
        <f t="shared" si="378"/>
        <v>949.23466231153338</v>
      </c>
      <c r="E788" s="30">
        <f t="shared" si="379"/>
        <v>679.99999874684704</v>
      </c>
      <c r="F788" s="31">
        <f t="shared" si="353"/>
        <v>0.14916253898620058</v>
      </c>
      <c r="G788" s="30">
        <f t="shared" si="354"/>
        <v>2529.9061252852703</v>
      </c>
      <c r="H788" s="34">
        <f t="shared" si="355"/>
        <v>2529.9061252852703</v>
      </c>
      <c r="I788" s="33">
        <f t="shared" si="356"/>
        <v>0</v>
      </c>
      <c r="J788" s="35">
        <f t="shared" si="357"/>
        <v>0</v>
      </c>
      <c r="K788" s="60">
        <f t="shared" si="358"/>
        <v>0.14170441203689055</v>
      </c>
      <c r="L788" s="30">
        <f t="shared" si="359"/>
        <v>2536.2168100767717</v>
      </c>
      <c r="M788" s="34">
        <f t="shared" si="360"/>
        <v>2409.4059695729329</v>
      </c>
      <c r="N788" s="33">
        <f t="shared" si="361"/>
        <v>0</v>
      </c>
      <c r="O788" s="35">
        <f t="shared" si="362"/>
        <v>0</v>
      </c>
      <c r="P788" s="31">
        <f t="shared" si="363"/>
        <v>0.14916253898620058</v>
      </c>
      <c r="Q788" s="30">
        <f t="shared" si="364"/>
        <v>2529.9061252852703</v>
      </c>
      <c r="R788" s="34">
        <f t="shared" si="365"/>
        <v>2529.9061252852703</v>
      </c>
      <c r="S788" s="33">
        <f t="shared" si="366"/>
        <v>0</v>
      </c>
      <c r="T788" s="35">
        <f t="shared" si="367"/>
        <v>0</v>
      </c>
      <c r="U788" s="31">
        <f t="shared" si="368"/>
        <v>0</v>
      </c>
      <c r="V788" s="30" t="e">
        <f t="shared" si="369"/>
        <v>#DIV/0!</v>
      </c>
      <c r="W788" s="34" t="e">
        <f t="shared" si="370"/>
        <v>#DIV/0!</v>
      </c>
      <c r="X788" s="33">
        <f t="shared" si="371"/>
        <v>0</v>
      </c>
      <c r="Y788" s="35">
        <f t="shared" si="372"/>
        <v>0</v>
      </c>
      <c r="Z788" s="30">
        <f t="shared" si="373"/>
        <v>1282.9476568672221</v>
      </c>
      <c r="AA788" s="35">
        <f>IF(C788&lt;C$13,0,(IF(VLOOKUP(C$7,profiel!$A$3:$F$297,2,FALSE)&gt;4,VLOOKUP($C$7,profiel!$A$3:$F$297,3,FALSE),IF(B$9="flens loodrecht op gevel",(VLOOKUP(C$7,profiel!$A$3:$F$297,6,FALSE)-2*VLOOKUP(C$7,profiel!$A$3:$F$297,4,FALSE))/2,VLOOKUP(C$7,profiel!$A$3:$F$297,4,FALSE))))/1000*Z788*D$36)</f>
        <v>2360.9358796085862</v>
      </c>
      <c r="AB788" s="30">
        <f t="shared" si="376"/>
        <v>63848.390735786401</v>
      </c>
      <c r="AC788" s="35">
        <f t="shared" si="374"/>
        <v>12769.678147157279</v>
      </c>
      <c r="AD788" s="32">
        <f t="shared" si="375"/>
        <v>0.61967800709764842</v>
      </c>
      <c r="AE788" s="32">
        <f t="shared" si="380"/>
        <v>672.63585050041956</v>
      </c>
      <c r="AF788" s="204">
        <f t="shared" si="381"/>
        <v>864.91637999639943</v>
      </c>
    </row>
    <row r="789" spans="1:32" ht="12" customHeight="1" x14ac:dyDescent="0.15">
      <c r="A789" s="199">
        <f t="shared" si="351"/>
        <v>672.63585050041956</v>
      </c>
      <c r="B789" s="38">
        <f t="shared" si="352"/>
        <v>3700</v>
      </c>
      <c r="C789" s="200">
        <f t="shared" si="377"/>
        <v>61.666666666666664</v>
      </c>
      <c r="D789" s="36">
        <f t="shared" si="378"/>
        <v>949.43686422650831</v>
      </c>
      <c r="E789" s="36">
        <f t="shared" si="379"/>
        <v>679.99999877982282</v>
      </c>
      <c r="F789" s="37">
        <f t="shared" si="353"/>
        <v>0.14884036922792365</v>
      </c>
      <c r="G789" s="42">
        <f t="shared" si="354"/>
        <v>2526.350446022806</v>
      </c>
      <c r="H789" s="43">
        <f t="shared" si="355"/>
        <v>2526.350446022806</v>
      </c>
      <c r="I789" s="42">
        <f t="shared" si="356"/>
        <v>0</v>
      </c>
      <c r="J789" s="44">
        <f t="shared" si="357"/>
        <v>0</v>
      </c>
      <c r="K789" s="216">
        <f t="shared" si="358"/>
        <v>0.14139835076652749</v>
      </c>
      <c r="L789" s="42">
        <f t="shared" si="359"/>
        <v>2532.6392709210049</v>
      </c>
      <c r="M789" s="43">
        <f t="shared" si="360"/>
        <v>2406.0073073749545</v>
      </c>
      <c r="N789" s="42">
        <f t="shared" si="361"/>
        <v>0</v>
      </c>
      <c r="O789" s="44">
        <f t="shared" si="362"/>
        <v>0</v>
      </c>
      <c r="P789" s="37">
        <f t="shared" si="363"/>
        <v>0.14884036922792365</v>
      </c>
      <c r="Q789" s="42">
        <f t="shared" si="364"/>
        <v>2526.350446022806</v>
      </c>
      <c r="R789" s="43">
        <f t="shared" si="365"/>
        <v>2526.350446022806</v>
      </c>
      <c r="S789" s="42">
        <f t="shared" si="366"/>
        <v>0</v>
      </c>
      <c r="T789" s="44">
        <f t="shared" si="367"/>
        <v>0</v>
      </c>
      <c r="U789" s="37">
        <f t="shared" si="368"/>
        <v>0</v>
      </c>
      <c r="V789" s="42" t="e">
        <f t="shared" si="369"/>
        <v>#DIV/0!</v>
      </c>
      <c r="W789" s="43" t="e">
        <f t="shared" si="370"/>
        <v>#DIV/0!</v>
      </c>
      <c r="X789" s="42">
        <f t="shared" si="371"/>
        <v>0</v>
      </c>
      <c r="Y789" s="44">
        <f t="shared" si="372"/>
        <v>0</v>
      </c>
      <c r="Z789" s="42">
        <f t="shared" si="373"/>
        <v>1184.3459490147288</v>
      </c>
      <c r="AA789" s="44">
        <f>IF(C789&lt;C$13,0,(IF(VLOOKUP(C$7,profiel!$A$3:$F$297,2,FALSE)&gt;4,VLOOKUP($C$7,profiel!$A$3:$F$297,3,FALSE),IF(B$9="flens loodrecht op gevel",(VLOOKUP(C$7,profiel!$A$3:$F$297,6,FALSE)-2*VLOOKUP(C$7,profiel!$A$3:$F$297,4,FALSE))/2,VLOOKUP(C$7,profiel!$A$3:$F$297,4,FALSE))))/1000*Z789*D$36)</f>
        <v>2179.4847435364554</v>
      </c>
      <c r="AB789" s="42">
        <f t="shared" si="376"/>
        <v>63813.471103095733</v>
      </c>
      <c r="AC789" s="44">
        <f t="shared" si="374"/>
        <v>12762.694220619145</v>
      </c>
      <c r="AD789" s="41">
        <f t="shared" si="375"/>
        <v>0.61289638170215666</v>
      </c>
      <c r="AE789" s="41">
        <f t="shared" si="380"/>
        <v>673.24874688212174</v>
      </c>
      <c r="AF789" s="201">
        <f t="shared" si="381"/>
        <v>866.79920270160858</v>
      </c>
    </row>
    <row r="790" spans="1:32" ht="12" customHeight="1" x14ac:dyDescent="0.15">
      <c r="A790" s="202">
        <f t="shared" si="351"/>
        <v>673.24874688212174</v>
      </c>
      <c r="B790" s="54">
        <f t="shared" si="352"/>
        <v>3705</v>
      </c>
      <c r="C790" s="133">
        <f t="shared" si="377"/>
        <v>61.75</v>
      </c>
      <c r="D790" s="30">
        <f t="shared" si="378"/>
        <v>949.63879363208127</v>
      </c>
      <c r="E790" s="30">
        <f t="shared" si="379"/>
        <v>679.99999881193082</v>
      </c>
      <c r="F790" s="31">
        <f t="shared" si="353"/>
        <v>0.14851706479275506</v>
      </c>
      <c r="G790" s="30">
        <f t="shared" si="354"/>
        <v>2522.8565756859052</v>
      </c>
      <c r="H790" s="34">
        <f t="shared" si="355"/>
        <v>2522.8565756859052</v>
      </c>
      <c r="I790" s="33">
        <f t="shared" si="356"/>
        <v>0</v>
      </c>
      <c r="J790" s="35">
        <f t="shared" si="357"/>
        <v>0</v>
      </c>
      <c r="K790" s="60">
        <f t="shared" si="358"/>
        <v>0.1410912115531173</v>
      </c>
      <c r="L790" s="30">
        <f t="shared" si="359"/>
        <v>2529.1236762081598</v>
      </c>
      <c r="M790" s="34">
        <f t="shared" si="360"/>
        <v>2402.6674923977516</v>
      </c>
      <c r="N790" s="33">
        <f t="shared" si="361"/>
        <v>0</v>
      </c>
      <c r="O790" s="35">
        <f t="shared" si="362"/>
        <v>0</v>
      </c>
      <c r="P790" s="31">
        <f t="shared" si="363"/>
        <v>0.14851706479275506</v>
      </c>
      <c r="Q790" s="30">
        <f t="shared" si="364"/>
        <v>2522.8565756859052</v>
      </c>
      <c r="R790" s="34">
        <f t="shared" si="365"/>
        <v>2522.8565756859052</v>
      </c>
      <c r="S790" s="33">
        <f t="shared" si="366"/>
        <v>0</v>
      </c>
      <c r="T790" s="35">
        <f t="shared" si="367"/>
        <v>0</v>
      </c>
      <c r="U790" s="31">
        <f t="shared" si="368"/>
        <v>0</v>
      </c>
      <c r="V790" s="30" t="e">
        <f t="shared" si="369"/>
        <v>#DIV/0!</v>
      </c>
      <c r="W790" s="34" t="e">
        <f t="shared" si="370"/>
        <v>#DIV/0!</v>
      </c>
      <c r="X790" s="33">
        <f t="shared" si="371"/>
        <v>0</v>
      </c>
      <c r="Y790" s="35">
        <f t="shared" si="372"/>
        <v>0</v>
      </c>
      <c r="Z790" s="30">
        <f t="shared" si="373"/>
        <v>1086.6624461508231</v>
      </c>
      <c r="AA790" s="35">
        <f>IF(C790&lt;C$13,0,(IF(VLOOKUP(C$7,profiel!$A$3:$F$297,2,FALSE)&gt;4,VLOOKUP($C$7,profiel!$A$3:$F$297,3,FALSE),IF(B$9="flens loodrecht op gevel",(VLOOKUP(C$7,profiel!$A$3:$F$297,6,FALSE)-2*VLOOKUP(C$7,profiel!$A$3:$F$297,4,FALSE))/2,VLOOKUP(C$7,profiel!$A$3:$F$297,4,FALSE))))/1000*Z790*D$36)</f>
        <v>1999.723328078248</v>
      </c>
      <c r="AB790" s="30">
        <f t="shared" si="376"/>
        <v>63779.412891312822</v>
      </c>
      <c r="AC790" s="35">
        <f t="shared" si="374"/>
        <v>12755.882578262564</v>
      </c>
      <c r="AD790" s="32">
        <f t="shared" si="375"/>
        <v>0.60618950535297866</v>
      </c>
      <c r="AE790" s="32">
        <f t="shared" si="380"/>
        <v>673.85493638747471</v>
      </c>
      <c r="AF790" s="204">
        <f t="shared" si="381"/>
        <v>868.69681356214551</v>
      </c>
    </row>
    <row r="791" spans="1:32" ht="12" customHeight="1" x14ac:dyDescent="0.15">
      <c r="A791" s="199">
        <f t="shared" si="351"/>
        <v>673.85493638747471</v>
      </c>
      <c r="B791" s="38">
        <f t="shared" si="352"/>
        <v>3710</v>
      </c>
      <c r="C791" s="200">
        <f t="shared" si="377"/>
        <v>61.833333333333336</v>
      </c>
      <c r="D791" s="36">
        <f t="shared" si="378"/>
        <v>949.84045126179069</v>
      </c>
      <c r="E791" s="36">
        <f t="shared" si="379"/>
        <v>679.99999884319402</v>
      </c>
      <c r="F791" s="37">
        <f t="shared" si="353"/>
        <v>0.14819263906593541</v>
      </c>
      <c r="G791" s="42">
        <f t="shared" si="354"/>
        <v>2519.4238145531244</v>
      </c>
      <c r="H791" s="43">
        <f t="shared" si="355"/>
        <v>2519.4238145531244</v>
      </c>
      <c r="I791" s="42">
        <f t="shared" si="356"/>
        <v>0</v>
      </c>
      <c r="J791" s="44">
        <f t="shared" si="357"/>
        <v>0</v>
      </c>
      <c r="K791" s="216">
        <f t="shared" si="358"/>
        <v>0.14078300711263864</v>
      </c>
      <c r="L791" s="42">
        <f t="shared" si="359"/>
        <v>2525.6693243555865</v>
      </c>
      <c r="M791" s="43">
        <f t="shared" si="360"/>
        <v>2399.3858581378072</v>
      </c>
      <c r="N791" s="42">
        <f t="shared" si="361"/>
        <v>0</v>
      </c>
      <c r="O791" s="44">
        <f t="shared" si="362"/>
        <v>0</v>
      </c>
      <c r="P791" s="37">
        <f t="shared" si="363"/>
        <v>0.14819263906593541</v>
      </c>
      <c r="Q791" s="42">
        <f t="shared" si="364"/>
        <v>2519.4238145531244</v>
      </c>
      <c r="R791" s="43">
        <f t="shared" si="365"/>
        <v>2519.4238145531244</v>
      </c>
      <c r="S791" s="42">
        <f t="shared" si="366"/>
        <v>0</v>
      </c>
      <c r="T791" s="44">
        <f t="shared" si="367"/>
        <v>0</v>
      </c>
      <c r="U791" s="37">
        <f t="shared" si="368"/>
        <v>0</v>
      </c>
      <c r="V791" s="42" t="e">
        <f t="shared" si="369"/>
        <v>#DIV/0!</v>
      </c>
      <c r="W791" s="43" t="e">
        <f t="shared" si="370"/>
        <v>#DIV/0!</v>
      </c>
      <c r="X791" s="42">
        <f t="shared" si="371"/>
        <v>0</v>
      </c>
      <c r="Y791" s="44">
        <f t="shared" si="372"/>
        <v>0</v>
      </c>
      <c r="Z791" s="42">
        <f t="shared" si="373"/>
        <v>989.89031232746504</v>
      </c>
      <c r="AA791" s="44">
        <f>IF(C791&lt;C$13,0,(IF(VLOOKUP(C$7,profiel!$A$3:$F$297,2,FALSE)&gt;4,VLOOKUP($C$7,profiel!$A$3:$F$297,3,FALSE),IF(B$9="flens loodrecht op gevel",(VLOOKUP(C$7,profiel!$A$3:$F$297,6,FALSE)-2*VLOOKUP(C$7,profiel!$A$3:$F$297,4,FALSE))/2,VLOOKUP(C$7,profiel!$A$3:$F$297,4,FALSE))))/1000*Z791*D$36)</f>
        <v>1821.6390534261172</v>
      </c>
      <c r="AB791" s="42">
        <f t="shared" si="376"/>
        <v>63746.209387847106</v>
      </c>
      <c r="AC791" s="44">
        <f t="shared" si="374"/>
        <v>12749.24187756942</v>
      </c>
      <c r="AD791" s="41">
        <f t="shared" si="375"/>
        <v>0.59955675535717923</v>
      </c>
      <c r="AE791" s="41">
        <f t="shared" si="380"/>
        <v>674.45449314283189</v>
      </c>
      <c r="AF791" s="201">
        <f t="shared" si="381"/>
        <v>870.6092736222048</v>
      </c>
    </row>
    <row r="792" spans="1:32" ht="12" customHeight="1" x14ac:dyDescent="0.15">
      <c r="A792" s="202">
        <f t="shared" si="351"/>
        <v>674.45449314283189</v>
      </c>
      <c r="B792" s="54">
        <f t="shared" si="352"/>
        <v>3715</v>
      </c>
      <c r="C792" s="133">
        <f t="shared" si="377"/>
        <v>61.916666666666664</v>
      </c>
      <c r="D792" s="30">
        <f t="shared" si="378"/>
        <v>950.04183784621728</v>
      </c>
      <c r="E792" s="30">
        <f t="shared" si="379"/>
        <v>679.99999887363447</v>
      </c>
      <c r="F792" s="31">
        <f t="shared" si="353"/>
        <v>0.14786710554361346</v>
      </c>
      <c r="G792" s="30">
        <f t="shared" si="354"/>
        <v>2516.051468612101</v>
      </c>
      <c r="H792" s="34">
        <f t="shared" si="355"/>
        <v>2516.051468612101</v>
      </c>
      <c r="I792" s="33">
        <f t="shared" si="356"/>
        <v>0</v>
      </c>
      <c r="J792" s="35">
        <f t="shared" si="357"/>
        <v>0</v>
      </c>
      <c r="K792" s="60">
        <f t="shared" si="358"/>
        <v>0.1404737502664328</v>
      </c>
      <c r="L792" s="30">
        <f t="shared" si="359"/>
        <v>2522.2755195123059</v>
      </c>
      <c r="M792" s="34">
        <f t="shared" si="360"/>
        <v>2396.1617435366907</v>
      </c>
      <c r="N792" s="33">
        <f t="shared" si="361"/>
        <v>0</v>
      </c>
      <c r="O792" s="35">
        <f t="shared" si="362"/>
        <v>0</v>
      </c>
      <c r="P792" s="31">
        <f t="shared" si="363"/>
        <v>0.14786710554361346</v>
      </c>
      <c r="Q792" s="30">
        <f t="shared" si="364"/>
        <v>2516.051468612101</v>
      </c>
      <c r="R792" s="34">
        <f t="shared" si="365"/>
        <v>2516.051468612101</v>
      </c>
      <c r="S792" s="33">
        <f t="shared" si="366"/>
        <v>0</v>
      </c>
      <c r="T792" s="35">
        <f t="shared" si="367"/>
        <v>0</v>
      </c>
      <c r="U792" s="31">
        <f t="shared" si="368"/>
        <v>0</v>
      </c>
      <c r="V792" s="30" t="e">
        <f t="shared" si="369"/>
        <v>#DIV/0!</v>
      </c>
      <c r="W792" s="34" t="e">
        <f t="shared" si="370"/>
        <v>#DIV/0!</v>
      </c>
      <c r="X792" s="33">
        <f t="shared" si="371"/>
        <v>0</v>
      </c>
      <c r="Y792" s="35">
        <f t="shared" si="372"/>
        <v>0</v>
      </c>
      <c r="Z792" s="30">
        <f t="shared" si="373"/>
        <v>894.02268931825188</v>
      </c>
      <c r="AA792" s="35">
        <f>IF(C792&lt;C$13,0,(IF(VLOOKUP(C$7,profiel!$A$3:$F$297,2,FALSE)&gt;4,VLOOKUP($C$7,profiel!$A$3:$F$297,3,FALSE),IF(B$9="flens loodrecht op gevel",(VLOOKUP(C$7,profiel!$A$3:$F$297,6,FALSE)-2*VLOOKUP(C$7,profiel!$A$3:$F$297,4,FALSE))/2,VLOOKUP(C$7,profiel!$A$3:$F$297,4,FALSE))))/1000*Z792*D$36)</f>
        <v>1645.2192987746105</v>
      </c>
      <c r="AB792" s="30">
        <f t="shared" si="376"/>
        <v>63713.853857399961</v>
      </c>
      <c r="AC792" s="35">
        <f t="shared" si="374"/>
        <v>12742.770771479993</v>
      </c>
      <c r="AD792" s="32">
        <f t="shared" si="375"/>
        <v>0.59299750805786167</v>
      </c>
      <c r="AE792" s="32">
        <f t="shared" si="380"/>
        <v>675.0474906508897</v>
      </c>
      <c r="AF792" s="204">
        <f t="shared" si="381"/>
        <v>872.53664380391774</v>
      </c>
    </row>
    <row r="793" spans="1:32" ht="12" customHeight="1" x14ac:dyDescent="0.15">
      <c r="A793" s="199">
        <f t="shared" si="351"/>
        <v>675.0474906508897</v>
      </c>
      <c r="B793" s="38">
        <f t="shared" si="352"/>
        <v>3720</v>
      </c>
      <c r="C793" s="200">
        <f t="shared" si="377"/>
        <v>62</v>
      </c>
      <c r="D793" s="36">
        <f t="shared" si="378"/>
        <v>950.24295411299954</v>
      </c>
      <c r="E793" s="36">
        <f t="shared" si="379"/>
        <v>679.99999890327399</v>
      </c>
      <c r="F793" s="37">
        <f t="shared" si="353"/>
        <v>0.14754047782877217</v>
      </c>
      <c r="G793" s="42">
        <f t="shared" si="354"/>
        <v>2512.7388495711193</v>
      </c>
      <c r="H793" s="43">
        <f t="shared" si="355"/>
        <v>2512.7388495711193</v>
      </c>
      <c r="I793" s="42">
        <f t="shared" si="356"/>
        <v>0</v>
      </c>
      <c r="J793" s="44">
        <f t="shared" si="357"/>
        <v>0</v>
      </c>
      <c r="K793" s="216">
        <f t="shared" si="358"/>
        <v>0.14016345393733357</v>
      </c>
      <c r="L793" s="42">
        <f t="shared" si="359"/>
        <v>2518.9415715705072</v>
      </c>
      <c r="M793" s="43">
        <f t="shared" si="360"/>
        <v>2392.994492991982</v>
      </c>
      <c r="N793" s="42">
        <f t="shared" si="361"/>
        <v>0</v>
      </c>
      <c r="O793" s="44">
        <f t="shared" si="362"/>
        <v>0</v>
      </c>
      <c r="P793" s="37">
        <f t="shared" si="363"/>
        <v>0.14754047782877217</v>
      </c>
      <c r="Q793" s="42">
        <f t="shared" si="364"/>
        <v>2512.7388495711193</v>
      </c>
      <c r="R793" s="43">
        <f t="shared" si="365"/>
        <v>2512.7388495711193</v>
      </c>
      <c r="S793" s="42">
        <f t="shared" si="366"/>
        <v>0</v>
      </c>
      <c r="T793" s="44">
        <f t="shared" si="367"/>
        <v>0</v>
      </c>
      <c r="U793" s="37">
        <f t="shared" si="368"/>
        <v>0</v>
      </c>
      <c r="V793" s="42" t="e">
        <f t="shared" si="369"/>
        <v>#DIV/0!</v>
      </c>
      <c r="W793" s="43" t="e">
        <f t="shared" si="370"/>
        <v>#DIV/0!</v>
      </c>
      <c r="X793" s="42">
        <f t="shared" si="371"/>
        <v>0</v>
      </c>
      <c r="Y793" s="44">
        <f t="shared" si="372"/>
        <v>0</v>
      </c>
      <c r="Z793" s="42">
        <f t="shared" si="373"/>
        <v>799.05269909197364</v>
      </c>
      <c r="AA793" s="44">
        <f>IF(C793&lt;C$13,0,(IF(VLOOKUP(C$7,profiel!$A$3:$F$297,2,FALSE)&gt;4,VLOOKUP($C$7,profiel!$A$3:$F$297,3,FALSE),IF(B$9="flens loodrecht op gevel",(VLOOKUP(C$7,profiel!$A$3:$F$297,6,FALSE)-2*VLOOKUP(C$7,profiel!$A$3:$F$297,4,FALSE))/2,VLOOKUP(C$7,profiel!$A$3:$F$297,4,FALSE))))/1000*Z793*D$36)</f>
        <v>1470.4514068726087</v>
      </c>
      <c r="AB793" s="42">
        <f t="shared" si="376"/>
        <v>63682.339544440845</v>
      </c>
      <c r="AC793" s="44">
        <f t="shared" si="374"/>
        <v>12736.467908888169</v>
      </c>
      <c r="AD793" s="41">
        <f t="shared" si="375"/>
        <v>0.58651113902740815</v>
      </c>
      <c r="AE793" s="41">
        <f t="shared" si="380"/>
        <v>675.63400178991708</v>
      </c>
      <c r="AF793" s="201">
        <f t="shared" si="381"/>
        <v>874.47898491421756</v>
      </c>
    </row>
    <row r="794" spans="1:32" ht="12" customHeight="1" x14ac:dyDescent="0.15">
      <c r="A794" s="202">
        <f t="shared" si="351"/>
        <v>675.63400178991708</v>
      </c>
      <c r="B794" s="54">
        <f t="shared" si="352"/>
        <v>3725</v>
      </c>
      <c r="C794" s="133">
        <f t="shared" si="377"/>
        <v>62.083333333333336</v>
      </c>
      <c r="D794" s="30">
        <f t="shared" si="378"/>
        <v>950.44380078685026</v>
      </c>
      <c r="E794" s="30">
        <f t="shared" si="379"/>
        <v>679.99999893213351</v>
      </c>
      <c r="F794" s="31">
        <f t="shared" si="353"/>
        <v>0.14721276962713001</v>
      </c>
      <c r="G794" s="30">
        <f t="shared" si="354"/>
        <v>2509.4852748680132</v>
      </c>
      <c r="H794" s="34">
        <f t="shared" si="355"/>
        <v>2509.4852748680132</v>
      </c>
      <c r="I794" s="33">
        <f t="shared" si="356"/>
        <v>0</v>
      </c>
      <c r="J794" s="35">
        <f t="shared" si="357"/>
        <v>0</v>
      </c>
      <c r="K794" s="60">
        <f t="shared" si="358"/>
        <v>0.1398521311457735</v>
      </c>
      <c r="L794" s="30">
        <f t="shared" si="359"/>
        <v>2515.6667961743988</v>
      </c>
      <c r="M794" s="34">
        <f t="shared" si="360"/>
        <v>2389.8834563656787</v>
      </c>
      <c r="N794" s="33">
        <f t="shared" si="361"/>
        <v>0</v>
      </c>
      <c r="O794" s="35">
        <f t="shared" si="362"/>
        <v>0</v>
      </c>
      <c r="P794" s="31">
        <f t="shared" si="363"/>
        <v>0.14721276962713001</v>
      </c>
      <c r="Q794" s="30">
        <f t="shared" si="364"/>
        <v>2509.4852748680132</v>
      </c>
      <c r="R794" s="34">
        <f t="shared" si="365"/>
        <v>2509.4852748680132</v>
      </c>
      <c r="S794" s="33">
        <f t="shared" si="366"/>
        <v>0</v>
      </c>
      <c r="T794" s="35">
        <f t="shared" si="367"/>
        <v>0</v>
      </c>
      <c r="U794" s="31">
        <f t="shared" si="368"/>
        <v>0</v>
      </c>
      <c r="V794" s="30" t="e">
        <f t="shared" si="369"/>
        <v>#DIV/0!</v>
      </c>
      <c r="W794" s="34" t="e">
        <f t="shared" si="370"/>
        <v>#DIV/0!</v>
      </c>
      <c r="X794" s="33">
        <f t="shared" si="371"/>
        <v>0</v>
      </c>
      <c r="Y794" s="35">
        <f t="shared" si="372"/>
        <v>0</v>
      </c>
      <c r="Z794" s="30">
        <f t="shared" si="373"/>
        <v>704.97344622867831</v>
      </c>
      <c r="AA794" s="35">
        <f>IF(C794&lt;C$13,0,(IF(VLOOKUP(C$7,profiel!$A$3:$F$297,2,FALSE)&gt;4,VLOOKUP($C$7,profiel!$A$3:$F$297,3,FALSE),IF(B$9="flens loodrecht op gevel",(VLOOKUP(C$7,profiel!$A$3:$F$297,6,FALSE)-2*VLOOKUP(C$7,profiel!$A$3:$F$297,4,FALSE))/2,VLOOKUP(C$7,profiel!$A$3:$F$297,4,FALSE))))/1000*Z794*D$36)</f>
        <v>1297.322688469477</v>
      </c>
      <c r="AB794" s="30">
        <f t="shared" si="376"/>
        <v>63651.659675625269</v>
      </c>
      <c r="AC794" s="35">
        <f t="shared" si="374"/>
        <v>12730.331935125054</v>
      </c>
      <c r="AD794" s="32">
        <f t="shared" si="375"/>
        <v>0.58009702325614998</v>
      </c>
      <c r="AE794" s="32">
        <f t="shared" si="380"/>
        <v>676.21409881317322</v>
      </c>
      <c r="AF794" s="204">
        <f t="shared" si="381"/>
        <v>876.43635765196427</v>
      </c>
    </row>
    <row r="795" spans="1:32" ht="12" customHeight="1" x14ac:dyDescent="0.15">
      <c r="A795" s="199">
        <f t="shared" si="351"/>
        <v>676.21409881317322</v>
      </c>
      <c r="B795" s="38">
        <f t="shared" si="352"/>
        <v>3730</v>
      </c>
      <c r="C795" s="200">
        <f t="shared" si="377"/>
        <v>62.166666666666664</v>
      </c>
      <c r="D795" s="36">
        <f t="shared" si="378"/>
        <v>950.64437858957126</v>
      </c>
      <c r="E795" s="36">
        <f t="shared" si="379"/>
        <v>679.9999989602336</v>
      </c>
      <c r="F795" s="37">
        <f t="shared" si="353"/>
        <v>0.14688399474302058</v>
      </c>
      <c r="G795" s="42">
        <f t="shared" si="354"/>
        <v>2506.2900676788254</v>
      </c>
      <c r="H795" s="43">
        <f t="shared" si="355"/>
        <v>2506.2900676788254</v>
      </c>
      <c r="I795" s="42">
        <f t="shared" si="356"/>
        <v>0</v>
      </c>
      <c r="J795" s="44">
        <f t="shared" si="357"/>
        <v>0</v>
      </c>
      <c r="K795" s="216">
        <f t="shared" si="358"/>
        <v>0.13953979500586955</v>
      </c>
      <c r="L795" s="42">
        <f t="shared" si="359"/>
        <v>2512.450514728785</v>
      </c>
      <c r="M795" s="43">
        <f t="shared" si="360"/>
        <v>2386.8279889923456</v>
      </c>
      <c r="N795" s="42">
        <f t="shared" si="361"/>
        <v>0</v>
      </c>
      <c r="O795" s="44">
        <f t="shared" si="362"/>
        <v>0</v>
      </c>
      <c r="P795" s="37">
        <f t="shared" si="363"/>
        <v>0.14688399474302058</v>
      </c>
      <c r="Q795" s="42">
        <f t="shared" si="364"/>
        <v>2506.2900676788254</v>
      </c>
      <c r="R795" s="43">
        <f t="shared" si="365"/>
        <v>2506.2900676788254</v>
      </c>
      <c r="S795" s="42">
        <f t="shared" si="366"/>
        <v>0</v>
      </c>
      <c r="T795" s="44">
        <f t="shared" si="367"/>
        <v>0</v>
      </c>
      <c r="U795" s="37">
        <f t="shared" si="368"/>
        <v>0</v>
      </c>
      <c r="V795" s="42" t="e">
        <f t="shared" si="369"/>
        <v>#DIV/0!</v>
      </c>
      <c r="W795" s="43" t="e">
        <f t="shared" si="370"/>
        <v>#DIV/0!</v>
      </c>
      <c r="X795" s="42">
        <f t="shared" si="371"/>
        <v>0</v>
      </c>
      <c r="Y795" s="44">
        <f t="shared" si="372"/>
        <v>0</v>
      </c>
      <c r="Z795" s="42">
        <f t="shared" si="373"/>
        <v>611.77802027901089</v>
      </c>
      <c r="AA795" s="44">
        <f>IF(C795&lt;C$13,0,(IF(VLOOKUP(C$7,profiel!$A$3:$F$297,2,FALSE)&gt;4,VLOOKUP($C$7,profiel!$A$3:$F$297,3,FALSE),IF(B$9="flens loodrecht op gevel",(VLOOKUP(C$7,profiel!$A$3:$F$297,6,FALSE)-2*VLOOKUP(C$7,profiel!$A$3:$F$297,4,FALSE))/2,VLOOKUP(C$7,profiel!$A$3:$F$297,4,FALSE))))/1000*Z795*D$36)</f>
        <v>1125.8204266568218</v>
      </c>
      <c r="AB795" s="42">
        <f t="shared" si="376"/>
        <v>63621.807462155884</v>
      </c>
      <c r="AC795" s="44">
        <f t="shared" si="374"/>
        <v>12724.361492431179</v>
      </c>
      <c r="AD795" s="41">
        <f t="shared" si="375"/>
        <v>0.57375453533670751</v>
      </c>
      <c r="AE795" s="41">
        <f t="shared" si="380"/>
        <v>676.78785334850988</v>
      </c>
      <c r="AF795" s="201">
        <f t="shared" si="381"/>
        <v>878.40882261533113</v>
      </c>
    </row>
    <row r="796" spans="1:32" ht="12" customHeight="1" x14ac:dyDescent="0.15">
      <c r="A796" s="202">
        <f t="shared" si="351"/>
        <v>676.78785334850988</v>
      </c>
      <c r="B796" s="54">
        <f t="shared" si="352"/>
        <v>3735</v>
      </c>
      <c r="C796" s="133">
        <f t="shared" si="377"/>
        <v>62.25</v>
      </c>
      <c r="D796" s="30">
        <f t="shared" si="378"/>
        <v>950.84468824006944</v>
      </c>
      <c r="E796" s="30">
        <f t="shared" si="379"/>
        <v>679.99999898759427</v>
      </c>
      <c r="F796" s="31">
        <f t="shared" si="353"/>
        <v>0.14655416707525268</v>
      </c>
      <c r="G796" s="30">
        <f t="shared" si="354"/>
        <v>2503.1525569231399</v>
      </c>
      <c r="H796" s="34">
        <f t="shared" si="355"/>
        <v>2503.1525569231399</v>
      </c>
      <c r="I796" s="33">
        <f t="shared" si="356"/>
        <v>0</v>
      </c>
      <c r="J796" s="35">
        <f t="shared" si="357"/>
        <v>0</v>
      </c>
      <c r="K796" s="60">
        <f t="shared" si="358"/>
        <v>0.13922645872149003</v>
      </c>
      <c r="L796" s="30">
        <f t="shared" si="359"/>
        <v>2509.29205440432</v>
      </c>
      <c r="M796" s="34">
        <f t="shared" si="360"/>
        <v>2383.8274516841038</v>
      </c>
      <c r="N796" s="33">
        <f t="shared" si="361"/>
        <v>0</v>
      </c>
      <c r="O796" s="35">
        <f t="shared" si="362"/>
        <v>0</v>
      </c>
      <c r="P796" s="31">
        <f t="shared" si="363"/>
        <v>0.14655416707525268</v>
      </c>
      <c r="Q796" s="30">
        <f t="shared" si="364"/>
        <v>2503.1525569231399</v>
      </c>
      <c r="R796" s="34">
        <f t="shared" si="365"/>
        <v>2503.1525569231399</v>
      </c>
      <c r="S796" s="33">
        <f t="shared" si="366"/>
        <v>0</v>
      </c>
      <c r="T796" s="35">
        <f t="shared" si="367"/>
        <v>0</v>
      </c>
      <c r="U796" s="31">
        <f t="shared" si="368"/>
        <v>0</v>
      </c>
      <c r="V796" s="30" t="e">
        <f t="shared" si="369"/>
        <v>#DIV/0!</v>
      </c>
      <c r="W796" s="34" t="e">
        <f t="shared" si="370"/>
        <v>#DIV/0!</v>
      </c>
      <c r="X796" s="33">
        <f t="shared" si="371"/>
        <v>0</v>
      </c>
      <c r="Y796" s="35">
        <f t="shared" si="372"/>
        <v>0</v>
      </c>
      <c r="Z796" s="30">
        <f t="shared" si="373"/>
        <v>519.45949806679516</v>
      </c>
      <c r="AA796" s="35">
        <f>IF(C796&lt;C$13,0,(IF(VLOOKUP(C$7,profiel!$A$3:$F$297,2,FALSE)&gt;4,VLOOKUP($C$7,profiel!$A$3:$F$297,3,FALSE),IF(B$9="flens loodrecht op gevel",(VLOOKUP(C$7,profiel!$A$3:$F$297,6,FALSE)-2*VLOOKUP(C$7,profiel!$A$3:$F$297,4,FALSE))/2,VLOOKUP(C$7,profiel!$A$3:$F$297,4,FALSE))))/1000*Z796*D$36)</f>
        <v>955.93188110580115</v>
      </c>
      <c r="AB796" s="30">
        <f t="shared" si="376"/>
        <v>63592.776102087388</v>
      </c>
      <c r="AC796" s="35">
        <f t="shared" si="374"/>
        <v>12718.555220417478</v>
      </c>
      <c r="AD796" s="32">
        <f t="shared" si="375"/>
        <v>0.56748304964375662</v>
      </c>
      <c r="AE796" s="32">
        <f t="shared" si="380"/>
        <v>677.35533639815367</v>
      </c>
      <c r="AF796" s="204">
        <f t="shared" si="381"/>
        <v>880.39644030945124</v>
      </c>
    </row>
    <row r="797" spans="1:32" ht="12" customHeight="1" x14ac:dyDescent="0.15">
      <c r="A797" s="199">
        <f t="shared" si="351"/>
        <v>677.35533639815367</v>
      </c>
      <c r="B797" s="38">
        <f t="shared" si="352"/>
        <v>3740</v>
      </c>
      <c r="C797" s="200">
        <f t="shared" si="377"/>
        <v>62.333333333333336</v>
      </c>
      <c r="D797" s="36">
        <f t="shared" si="378"/>
        <v>951.04473045437283</v>
      </c>
      <c r="E797" s="36">
        <f t="shared" si="379"/>
        <v>679.99999901423496</v>
      </c>
      <c r="F797" s="37">
        <f t="shared" si="353"/>
        <v>0.14622330061295366</v>
      </c>
      <c r="G797" s="42">
        <f t="shared" si="354"/>
        <v>2500.0720772684476</v>
      </c>
      <c r="H797" s="43">
        <f t="shared" si="355"/>
        <v>2500.0720772684476</v>
      </c>
      <c r="I797" s="42">
        <f t="shared" si="356"/>
        <v>0</v>
      </c>
      <c r="J797" s="44">
        <f t="shared" si="357"/>
        <v>0</v>
      </c>
      <c r="K797" s="216">
        <f t="shared" si="358"/>
        <v>0.13891213558230597</v>
      </c>
      <c r="L797" s="42">
        <f t="shared" si="359"/>
        <v>2506.1907481417934</v>
      </c>
      <c r="M797" s="43">
        <f t="shared" si="360"/>
        <v>2380.8812107347039</v>
      </c>
      <c r="N797" s="42">
        <f t="shared" si="361"/>
        <v>0</v>
      </c>
      <c r="O797" s="44">
        <f t="shared" si="362"/>
        <v>0</v>
      </c>
      <c r="P797" s="37">
        <f t="shared" si="363"/>
        <v>0.14622330061295366</v>
      </c>
      <c r="Q797" s="42">
        <f t="shared" si="364"/>
        <v>2500.0720772684476</v>
      </c>
      <c r="R797" s="43">
        <f t="shared" si="365"/>
        <v>2500.0720772684476</v>
      </c>
      <c r="S797" s="42">
        <f t="shared" si="366"/>
        <v>0</v>
      </c>
      <c r="T797" s="44">
        <f t="shared" si="367"/>
        <v>0</v>
      </c>
      <c r="U797" s="37">
        <f t="shared" si="368"/>
        <v>0</v>
      </c>
      <c r="V797" s="42" t="e">
        <f t="shared" si="369"/>
        <v>#DIV/0!</v>
      </c>
      <c r="W797" s="43" t="e">
        <f t="shared" si="370"/>
        <v>#DIV/0!</v>
      </c>
      <c r="X797" s="42">
        <f t="shared" si="371"/>
        <v>0</v>
      </c>
      <c r="Y797" s="44">
        <f t="shared" si="372"/>
        <v>0</v>
      </c>
      <c r="Z797" s="42">
        <f t="shared" si="373"/>
        <v>428.01094593549743</v>
      </c>
      <c r="AA797" s="44">
        <f>IF(C797&lt;C$13,0,(IF(VLOOKUP(C$7,profiel!$A$3:$F$297,2,FALSE)&gt;4,VLOOKUP($C$7,profiel!$A$3:$F$297,3,FALSE),IF(B$9="flens loodrecht op gevel",(VLOOKUP(C$7,profiel!$A$3:$F$297,6,FALSE)-2*VLOOKUP(C$7,profiel!$A$3:$F$297,4,FALSE))/2,VLOOKUP(C$7,profiel!$A$3:$F$297,4,FALSE))))/1000*Z797*D$36)</f>
        <v>787.64429220116529</v>
      </c>
      <c r="AB797" s="42">
        <f t="shared" si="376"/>
        <v>63564.558782575012</v>
      </c>
      <c r="AC797" s="44">
        <f t="shared" si="374"/>
        <v>12712.911756515003</v>
      </c>
      <c r="AD797" s="41">
        <f t="shared" si="375"/>
        <v>0.56128194050944835</v>
      </c>
      <c r="AE797" s="41">
        <f t="shared" si="380"/>
        <v>677.91661833866317</v>
      </c>
      <c r="AF797" s="201">
        <f t="shared" si="381"/>
        <v>882.39927115431783</v>
      </c>
    </row>
    <row r="798" spans="1:32" ht="12" customHeight="1" x14ac:dyDescent="0.15">
      <c r="A798" s="202">
        <f t="shared" si="351"/>
        <v>677.91661833866317</v>
      </c>
      <c r="B798" s="54">
        <f t="shared" si="352"/>
        <v>3745</v>
      </c>
      <c r="C798" s="133">
        <f t="shared" si="377"/>
        <v>62.416666666666664</v>
      </c>
      <c r="D798" s="30">
        <f t="shared" si="378"/>
        <v>951.24450594564473</v>
      </c>
      <c r="E798" s="30">
        <f t="shared" si="379"/>
        <v>679.99999904017466</v>
      </c>
      <c r="F798" s="31">
        <f t="shared" si="353"/>
        <v>0.14589140943139964</v>
      </c>
      <c r="G798" s="30">
        <f t="shared" si="354"/>
        <v>2497.0479691338696</v>
      </c>
      <c r="H798" s="34">
        <f t="shared" si="355"/>
        <v>2497.0479691338696</v>
      </c>
      <c r="I798" s="33">
        <f t="shared" si="356"/>
        <v>0</v>
      </c>
      <c r="J798" s="35">
        <f t="shared" si="357"/>
        <v>0</v>
      </c>
      <c r="K798" s="60">
        <f t="shared" si="358"/>
        <v>0.13859683895982966</v>
      </c>
      <c r="L798" s="30">
        <f t="shared" si="359"/>
        <v>2503.1459346557544</v>
      </c>
      <c r="M798" s="34">
        <f t="shared" si="360"/>
        <v>2377.988637922967</v>
      </c>
      <c r="N798" s="33">
        <f t="shared" si="361"/>
        <v>0</v>
      </c>
      <c r="O798" s="35">
        <f t="shared" si="362"/>
        <v>0</v>
      </c>
      <c r="P798" s="31">
        <f t="shared" si="363"/>
        <v>0.14589140943139964</v>
      </c>
      <c r="Q798" s="30">
        <f t="shared" si="364"/>
        <v>2497.0479691338696</v>
      </c>
      <c r="R798" s="34">
        <f t="shared" si="365"/>
        <v>2497.0479691338696</v>
      </c>
      <c r="S798" s="33">
        <f t="shared" si="366"/>
        <v>0</v>
      </c>
      <c r="T798" s="35">
        <f t="shared" si="367"/>
        <v>0</v>
      </c>
      <c r="U798" s="31">
        <f t="shared" si="368"/>
        <v>0</v>
      </c>
      <c r="V798" s="30" t="e">
        <f t="shared" si="369"/>
        <v>#DIV/0!</v>
      </c>
      <c r="W798" s="34" t="e">
        <f t="shared" si="370"/>
        <v>#DIV/0!</v>
      </c>
      <c r="X798" s="33">
        <f t="shared" si="371"/>
        <v>0</v>
      </c>
      <c r="Y798" s="35">
        <f t="shared" si="372"/>
        <v>0</v>
      </c>
      <c r="Z798" s="30">
        <f t="shared" si="373"/>
        <v>337.42542193893257</v>
      </c>
      <c r="AA798" s="35">
        <f>IF(C798&lt;C$13,0,(IF(VLOOKUP(C$7,profiel!$A$3:$F$297,2,FALSE)&gt;4,VLOOKUP($C$7,profiel!$A$3:$F$297,3,FALSE),IF(B$9="flens loodrecht op gevel",(VLOOKUP(C$7,profiel!$A$3:$F$297,6,FALSE)-2*VLOOKUP(C$7,profiel!$A$3:$F$297,4,FALSE))/2,VLOOKUP(C$7,profiel!$A$3:$F$297,4,FALSE))))/1000*Z798*D$36)</f>
        <v>620.94488507268829</v>
      </c>
      <c r="AB798" s="30">
        <f t="shared" si="376"/>
        <v>63537.148682067083</v>
      </c>
      <c r="AC798" s="35">
        <f t="shared" si="374"/>
        <v>12707.429736413415</v>
      </c>
      <c r="AD798" s="32">
        <f t="shared" si="375"/>
        <v>0.55515058239453119</v>
      </c>
      <c r="AE798" s="32">
        <f t="shared" si="380"/>
        <v>678.47176892105767</v>
      </c>
      <c r="AF798" s="204">
        <f t="shared" si="381"/>
        <v>884.4173754929426</v>
      </c>
    </row>
    <row r="799" spans="1:32" ht="12" customHeight="1" x14ac:dyDescent="0.15">
      <c r="A799" s="199">
        <f t="shared" si="351"/>
        <v>678.47176892105767</v>
      </c>
      <c r="B799" s="38">
        <f t="shared" si="352"/>
        <v>3750</v>
      </c>
      <c r="C799" s="200">
        <f t="shared" si="377"/>
        <v>62.5</v>
      </c>
      <c r="D799" s="36">
        <f t="shared" si="378"/>
        <v>951.44401542419985</v>
      </c>
      <c r="E799" s="36">
        <f t="shared" si="379"/>
        <v>679.99999906543178</v>
      </c>
      <c r="F799" s="37">
        <f t="shared" si="353"/>
        <v>0.14555850768783374</v>
      </c>
      <c r="G799" s="42">
        <f t="shared" si="354"/>
        <v>2494.0795786903163</v>
      </c>
      <c r="H799" s="43">
        <f t="shared" si="355"/>
        <v>2494.0795786903163</v>
      </c>
      <c r="I799" s="42">
        <f t="shared" si="356"/>
        <v>0</v>
      </c>
      <c r="J799" s="44">
        <f t="shared" si="357"/>
        <v>0</v>
      </c>
      <c r="K799" s="216">
        <f t="shared" si="358"/>
        <v>0.13828058230344203</v>
      </c>
      <c r="L799" s="42">
        <f t="shared" si="359"/>
        <v>2500.1569584345734</v>
      </c>
      <c r="M799" s="43">
        <f t="shared" si="360"/>
        <v>2375.1491105128448</v>
      </c>
      <c r="N799" s="42">
        <f t="shared" si="361"/>
        <v>0</v>
      </c>
      <c r="O799" s="44">
        <f t="shared" si="362"/>
        <v>0</v>
      </c>
      <c r="P799" s="37">
        <f t="shared" si="363"/>
        <v>0.14555850768783374</v>
      </c>
      <c r="Q799" s="42">
        <f t="shared" si="364"/>
        <v>2494.0795786903163</v>
      </c>
      <c r="R799" s="43">
        <f t="shared" si="365"/>
        <v>2494.0795786903163</v>
      </c>
      <c r="S799" s="42">
        <f t="shared" si="366"/>
        <v>0</v>
      </c>
      <c r="T799" s="44">
        <f t="shared" si="367"/>
        <v>0</v>
      </c>
      <c r="U799" s="37">
        <f t="shared" si="368"/>
        <v>0</v>
      </c>
      <c r="V799" s="42" t="e">
        <f t="shared" si="369"/>
        <v>#DIV/0!</v>
      </c>
      <c r="W799" s="43" t="e">
        <f t="shared" si="370"/>
        <v>#DIV/0!</v>
      </c>
      <c r="X799" s="42">
        <f t="shared" si="371"/>
        <v>0</v>
      </c>
      <c r="Y799" s="44">
        <f t="shared" si="372"/>
        <v>0</v>
      </c>
      <c r="Z799" s="42">
        <f t="shared" si="373"/>
        <v>247.69597797659949</v>
      </c>
      <c r="AA799" s="44">
        <f>IF(C799&lt;C$13,0,(IF(VLOOKUP(C$7,profiel!$A$3:$F$297,2,FALSE)&gt;4,VLOOKUP($C$7,profiel!$A$3:$F$297,3,FALSE),IF(B$9="flens loodrecht op gevel",(VLOOKUP(C$7,profiel!$A$3:$F$297,6,FALSE)-2*VLOOKUP(C$7,profiel!$A$3:$F$297,4,FALSE))/2,VLOOKUP(C$7,profiel!$A$3:$F$297,4,FALSE))))/1000*Z799*D$36)</f>
        <v>455.82087352470592</v>
      </c>
      <c r="AB799" s="42">
        <f t="shared" si="376"/>
        <v>63510.538972442235</v>
      </c>
      <c r="AC799" s="44">
        <f t="shared" si="374"/>
        <v>12702.107794488447</v>
      </c>
      <c r="AD799" s="41">
        <f t="shared" si="375"/>
        <v>0.54908835005496737</v>
      </c>
      <c r="AE799" s="41">
        <f t="shared" si="380"/>
        <v>679.02085727111262</v>
      </c>
      <c r="AF799" s="201">
        <f t="shared" si="381"/>
        <v>886.45081359976689</v>
      </c>
    </row>
    <row r="800" spans="1:32" ht="12" customHeight="1" x14ac:dyDescent="0.15">
      <c r="A800" s="202">
        <f t="shared" si="351"/>
        <v>679.02085727111262</v>
      </c>
      <c r="B800" s="54">
        <f t="shared" si="352"/>
        <v>3755</v>
      </c>
      <c r="C800" s="133">
        <f t="shared" si="377"/>
        <v>62.583333333333336</v>
      </c>
      <c r="D800" s="30">
        <f t="shared" si="378"/>
        <v>951.64325959751886</v>
      </c>
      <c r="E800" s="30">
        <f t="shared" si="379"/>
        <v>679.99999909002418</v>
      </c>
      <c r="F800" s="31">
        <f t="shared" si="353"/>
        <v>0.1452246096172764</v>
      </c>
      <c r="G800" s="30">
        <f t="shared" si="354"/>
        <v>2491.1662578608348</v>
      </c>
      <c r="H800" s="34">
        <f t="shared" si="355"/>
        <v>2491.1662578608348</v>
      </c>
      <c r="I800" s="33">
        <f t="shared" si="356"/>
        <v>0</v>
      </c>
      <c r="J800" s="35">
        <f t="shared" si="357"/>
        <v>0</v>
      </c>
      <c r="K800" s="60">
        <f t="shared" si="358"/>
        <v>0.1379633791364126</v>
      </c>
      <c r="L800" s="30">
        <f t="shared" si="359"/>
        <v>2497.2231697406946</v>
      </c>
      <c r="M800" s="34">
        <f t="shared" si="360"/>
        <v>2372.3620112536601</v>
      </c>
      <c r="N800" s="33">
        <f t="shared" si="361"/>
        <v>0</v>
      </c>
      <c r="O800" s="35">
        <f t="shared" si="362"/>
        <v>0</v>
      </c>
      <c r="P800" s="31">
        <f t="shared" si="363"/>
        <v>0.1452246096172764</v>
      </c>
      <c r="Q800" s="30">
        <f t="shared" si="364"/>
        <v>2491.1662578608348</v>
      </c>
      <c r="R800" s="34">
        <f t="shared" si="365"/>
        <v>2491.1662578608348</v>
      </c>
      <c r="S800" s="33">
        <f t="shared" si="366"/>
        <v>0</v>
      </c>
      <c r="T800" s="35">
        <f t="shared" si="367"/>
        <v>0</v>
      </c>
      <c r="U800" s="31">
        <f t="shared" si="368"/>
        <v>0</v>
      </c>
      <c r="V800" s="30" t="e">
        <f t="shared" si="369"/>
        <v>#DIV/0!</v>
      </c>
      <c r="W800" s="34" t="e">
        <f t="shared" si="370"/>
        <v>#DIV/0!</v>
      </c>
      <c r="X800" s="33">
        <f t="shared" si="371"/>
        <v>0</v>
      </c>
      <c r="Y800" s="35">
        <f t="shared" si="372"/>
        <v>0</v>
      </c>
      <c r="Z800" s="30">
        <f t="shared" si="373"/>
        <v>158.81566187415655</v>
      </c>
      <c r="AA800" s="35">
        <f>IF(C800&lt;C$13,0,(IF(VLOOKUP(C$7,profiel!$A$3:$F$297,2,FALSE)&gt;4,VLOOKUP($C$7,profiel!$A$3:$F$297,3,FALSE),IF(B$9="flens loodrecht op gevel",(VLOOKUP(C$7,profiel!$A$3:$F$297,6,FALSE)-2*VLOOKUP(C$7,profiel!$A$3:$F$297,4,FALSE))/2,VLOOKUP(C$7,profiel!$A$3:$F$297,4,FALSE))))/1000*Z800*D$36)</f>
        <v>292.25946386469542</v>
      </c>
      <c r="AB800" s="30">
        <f t="shared" si="376"/>
        <v>63484.722821092138</v>
      </c>
      <c r="AC800" s="35">
        <f t="shared" si="374"/>
        <v>12696.944564218427</v>
      </c>
      <c r="AD800" s="32">
        <f t="shared" si="375"/>
        <v>0.5430946187043818</v>
      </c>
      <c r="AE800" s="32">
        <f t="shared" si="380"/>
        <v>679.56395188981696</v>
      </c>
      <c r="AF800" s="204">
        <f t="shared" si="381"/>
        <v>888.49964568932364</v>
      </c>
    </row>
    <row r="801" spans="1:32" ht="12" customHeight="1" x14ac:dyDescent="0.15">
      <c r="A801" s="199">
        <f t="shared" si="351"/>
        <v>679.56395188981696</v>
      </c>
      <c r="B801" s="38">
        <f t="shared" si="352"/>
        <v>3760</v>
      </c>
      <c r="C801" s="200">
        <f t="shared" si="377"/>
        <v>62.666666666666664</v>
      </c>
      <c r="D801" s="36">
        <f t="shared" si="378"/>
        <v>951.84223917026441</v>
      </c>
      <c r="E801" s="36">
        <f t="shared" si="379"/>
        <v>679.99999911396947</v>
      </c>
      <c r="F801" s="37">
        <f t="shared" si="353"/>
        <v>0.14488972952833007</v>
      </c>
      <c r="G801" s="42">
        <f t="shared" si="354"/>
        <v>2488.3073643180451</v>
      </c>
      <c r="H801" s="43">
        <f t="shared" si="355"/>
        <v>2488.3073643180451</v>
      </c>
      <c r="I801" s="42">
        <f t="shared" si="356"/>
        <v>0</v>
      </c>
      <c r="J801" s="44">
        <f t="shared" si="357"/>
        <v>0</v>
      </c>
      <c r="K801" s="216">
        <f t="shared" si="358"/>
        <v>0.13764524305191356</v>
      </c>
      <c r="L801" s="42">
        <f t="shared" si="359"/>
        <v>2494.3439246079429</v>
      </c>
      <c r="M801" s="43">
        <f t="shared" si="360"/>
        <v>2369.626728377546</v>
      </c>
      <c r="N801" s="42">
        <f t="shared" si="361"/>
        <v>0</v>
      </c>
      <c r="O801" s="44">
        <f t="shared" si="362"/>
        <v>0</v>
      </c>
      <c r="P801" s="37">
        <f t="shared" si="363"/>
        <v>0.14488972952833007</v>
      </c>
      <c r="Q801" s="42">
        <f t="shared" si="364"/>
        <v>2488.3073643180451</v>
      </c>
      <c r="R801" s="43">
        <f t="shared" si="365"/>
        <v>2488.3073643180451</v>
      </c>
      <c r="S801" s="42">
        <f t="shared" si="366"/>
        <v>0</v>
      </c>
      <c r="T801" s="44">
        <f t="shared" si="367"/>
        <v>0</v>
      </c>
      <c r="U801" s="37">
        <f t="shared" si="368"/>
        <v>0</v>
      </c>
      <c r="V801" s="42" t="e">
        <f t="shared" si="369"/>
        <v>#DIV/0!</v>
      </c>
      <c r="W801" s="43" t="e">
        <f t="shared" si="370"/>
        <v>#DIV/0!</v>
      </c>
      <c r="X801" s="42">
        <f t="shared" si="371"/>
        <v>0</v>
      </c>
      <c r="Y801" s="44">
        <f t="shared" si="372"/>
        <v>0</v>
      </c>
      <c r="Z801" s="42">
        <f t="shared" si="373"/>
        <v>70.777519409776403</v>
      </c>
      <c r="AA801" s="44">
        <f>IF(C801&lt;C$13,0,(IF(VLOOKUP(C$7,profiel!$A$3:$F$297,2,FALSE)&gt;4,VLOOKUP($C$7,profiel!$A$3:$F$297,3,FALSE),IF(B$9="flens loodrecht op gevel",(VLOOKUP(C$7,profiel!$A$3:$F$297,6,FALSE)-2*VLOOKUP(C$7,profiel!$A$3:$F$297,4,FALSE))/2,VLOOKUP(C$7,profiel!$A$3:$F$297,4,FALSE))))/1000*Z801*D$36)</f>
        <v>130.24785863226239</v>
      </c>
      <c r="AB801" s="42">
        <f t="shared" si="376"/>
        <v>63459.693392949644</v>
      </c>
      <c r="AC801" s="44">
        <f t="shared" si="374"/>
        <v>12691.93867858993</v>
      </c>
      <c r="AD801" s="41">
        <f t="shared" si="375"/>
        <v>0.53716876417213777</v>
      </c>
      <c r="AE801" s="41">
        <f t="shared" si="380"/>
        <v>680.10112065398914</v>
      </c>
      <c r="AF801" s="201">
        <f t="shared" si="381"/>
        <v>890.56393192514906</v>
      </c>
    </row>
    <row r="802" spans="1:32" ht="12" customHeight="1" x14ac:dyDescent="0.15">
      <c r="A802" s="202">
        <f t="shared" si="351"/>
        <v>680.10112065398914</v>
      </c>
      <c r="B802" s="54">
        <f t="shared" si="352"/>
        <v>3765</v>
      </c>
      <c r="C802" s="133">
        <f t="shared" si="377"/>
        <v>62.75</v>
      </c>
      <c r="D802" s="30">
        <f t="shared" si="378"/>
        <v>952.0409548442949</v>
      </c>
      <c r="E802" s="30">
        <f t="shared" si="379"/>
        <v>679.99999913728482</v>
      </c>
      <c r="F802" s="31">
        <f t="shared" si="353"/>
        <v>0.1445538817989804</v>
      </c>
      <c r="G802" s="30">
        <f t="shared" si="354"/>
        <v>2485.5022614818754</v>
      </c>
      <c r="H802" s="34">
        <f t="shared" si="355"/>
        <v>2485.5022614818754</v>
      </c>
      <c r="I802" s="33">
        <f t="shared" si="356"/>
        <v>0</v>
      </c>
      <c r="J802" s="35">
        <f t="shared" si="357"/>
        <v>0</v>
      </c>
      <c r="K802" s="60">
        <f t="shared" si="358"/>
        <v>0.13732618770903138</v>
      </c>
      <c r="L802" s="30">
        <f t="shared" si="359"/>
        <v>2491.5185848391629</v>
      </c>
      <c r="M802" s="34">
        <f t="shared" si="360"/>
        <v>2366.942655597205</v>
      </c>
      <c r="N802" s="33">
        <f t="shared" si="361"/>
        <v>0</v>
      </c>
      <c r="O802" s="35">
        <f t="shared" si="362"/>
        <v>0</v>
      </c>
      <c r="P802" s="31">
        <f t="shared" si="363"/>
        <v>0.1445538817989804</v>
      </c>
      <c r="Q802" s="30">
        <f t="shared" si="364"/>
        <v>2485.5022614818754</v>
      </c>
      <c r="R802" s="34">
        <f t="shared" si="365"/>
        <v>2485.5022614818754</v>
      </c>
      <c r="S802" s="33">
        <f t="shared" si="366"/>
        <v>0</v>
      </c>
      <c r="T802" s="35">
        <f t="shared" si="367"/>
        <v>0</v>
      </c>
      <c r="U802" s="31">
        <f t="shared" si="368"/>
        <v>0</v>
      </c>
      <c r="V802" s="30" t="e">
        <f t="shared" si="369"/>
        <v>#DIV/0!</v>
      </c>
      <c r="W802" s="34" t="e">
        <f t="shared" si="370"/>
        <v>#DIV/0!</v>
      </c>
      <c r="X802" s="33">
        <f t="shared" si="371"/>
        <v>0</v>
      </c>
      <c r="Y802" s="35">
        <f t="shared" si="372"/>
        <v>0</v>
      </c>
      <c r="Z802" s="30">
        <f t="shared" si="373"/>
        <v>-16.425403713614145</v>
      </c>
      <c r="AA802" s="35">
        <f>IF(C802&lt;C$13,0,(IF(VLOOKUP(C$7,profiel!$A$3:$F$297,2,FALSE)&gt;4,VLOOKUP($C$7,profiel!$A$3:$F$297,3,FALSE),IF(B$9="flens loodrecht op gevel",(VLOOKUP(C$7,profiel!$A$3:$F$297,6,FALSE)-2*VLOOKUP(C$7,profiel!$A$3:$F$297,4,FALSE))/2,VLOOKUP(C$7,profiel!$A$3:$F$297,4,FALSE))))/1000*Z802*D$36)</f>
        <v>-30.226739771458337</v>
      </c>
      <c r="AB802" s="30">
        <f t="shared" si="376"/>
        <v>63435.443852463053</v>
      </c>
      <c r="AC802" s="35">
        <f t="shared" si="374"/>
        <v>12687.08877049261</v>
      </c>
      <c r="AD802" s="32">
        <f t="shared" si="375"/>
        <v>0.53131016305730339</v>
      </c>
      <c r="AE802" s="32">
        <f t="shared" si="380"/>
        <v>680.6324308170465</v>
      </c>
      <c r="AF802" s="204">
        <f t="shared" si="381"/>
        <v>892.64373242893976</v>
      </c>
    </row>
    <row r="803" spans="1:32" ht="12" customHeight="1" x14ac:dyDescent="0.15">
      <c r="A803" s="199">
        <f t="shared" si="351"/>
        <v>680.6324308170465</v>
      </c>
      <c r="B803" s="38">
        <f t="shared" si="352"/>
        <v>3770</v>
      </c>
      <c r="C803" s="200">
        <f t="shared" si="377"/>
        <v>62.833333333333336</v>
      </c>
      <c r="D803" s="36">
        <f t="shared" si="378"/>
        <v>952.23940731868026</v>
      </c>
      <c r="E803" s="36">
        <f t="shared" si="379"/>
        <v>679.99999915998649</v>
      </c>
      <c r="F803" s="37">
        <f t="shared" si="353"/>
        <v>0.14421708087239757</v>
      </c>
      <c r="G803" s="42">
        <f t="shared" si="354"/>
        <v>2482.7503185137834</v>
      </c>
      <c r="H803" s="43">
        <f t="shared" si="355"/>
        <v>2482.7503185137834</v>
      </c>
      <c r="I803" s="42">
        <f t="shared" si="356"/>
        <v>0</v>
      </c>
      <c r="J803" s="44">
        <f t="shared" si="357"/>
        <v>0</v>
      </c>
      <c r="K803" s="216">
        <f t="shared" si="358"/>
        <v>0.13700622682877769</v>
      </c>
      <c r="L803" s="42">
        <f t="shared" si="359"/>
        <v>2488.7465180003137</v>
      </c>
      <c r="M803" s="43">
        <f t="shared" si="360"/>
        <v>2364.3091921002979</v>
      </c>
      <c r="N803" s="42">
        <f t="shared" si="361"/>
        <v>0</v>
      </c>
      <c r="O803" s="44">
        <f t="shared" si="362"/>
        <v>0</v>
      </c>
      <c r="P803" s="37">
        <f t="shared" si="363"/>
        <v>0.14421708087239757</v>
      </c>
      <c r="Q803" s="42">
        <f t="shared" si="364"/>
        <v>2482.7503185137834</v>
      </c>
      <c r="R803" s="43">
        <f t="shared" si="365"/>
        <v>2482.7503185137834</v>
      </c>
      <c r="S803" s="42">
        <f t="shared" si="366"/>
        <v>0</v>
      </c>
      <c r="T803" s="44">
        <f t="shared" si="367"/>
        <v>0</v>
      </c>
      <c r="U803" s="37">
        <f t="shared" si="368"/>
        <v>0</v>
      </c>
      <c r="V803" s="42" t="e">
        <f t="shared" si="369"/>
        <v>#DIV/0!</v>
      </c>
      <c r="W803" s="43" t="e">
        <f t="shared" si="370"/>
        <v>#DIV/0!</v>
      </c>
      <c r="X803" s="42">
        <f t="shared" si="371"/>
        <v>0</v>
      </c>
      <c r="Y803" s="44">
        <f t="shared" si="372"/>
        <v>0</v>
      </c>
      <c r="Z803" s="42">
        <f t="shared" si="373"/>
        <v>-102.80005994922496</v>
      </c>
      <c r="AA803" s="44">
        <f>IF(C803&lt;C$13,0,(IF(VLOOKUP(C$7,profiel!$A$3:$F$297,2,FALSE)&gt;4,VLOOKUP($C$7,profiel!$A$3:$F$297,3,FALSE),IF(B$9="flens loodrecht op gevel",(VLOOKUP(C$7,profiel!$A$3:$F$297,6,FALSE)-2*VLOOKUP(C$7,profiel!$A$3:$F$297,4,FALSE))/2,VLOOKUP(C$7,profiel!$A$3:$F$297,4,FALSE))))/1000*Z803*D$36)</f>
        <v>-189.17712555217466</v>
      </c>
      <c r="AB803" s="42">
        <f t="shared" si="376"/>
        <v>63411.967365517041</v>
      </c>
      <c r="AC803" s="44">
        <f t="shared" si="374"/>
        <v>12682.393473103406</v>
      </c>
      <c r="AD803" s="41">
        <f t="shared" si="375"/>
        <v>0.52551819287826895</v>
      </c>
      <c r="AE803" s="41">
        <f t="shared" si="380"/>
        <v>681.15794900992478</v>
      </c>
      <c r="AF803" s="201">
        <f t="shared" si="381"/>
        <v>894.73910728995656</v>
      </c>
    </row>
    <row r="804" spans="1:32" ht="12" customHeight="1" x14ac:dyDescent="0.15">
      <c r="A804" s="202">
        <f t="shared" si="351"/>
        <v>681.15794900992478</v>
      </c>
      <c r="B804" s="54">
        <f t="shared" si="352"/>
        <v>3775</v>
      </c>
      <c r="C804" s="133">
        <f t="shared" si="377"/>
        <v>62.916666666666664</v>
      </c>
      <c r="D804" s="30">
        <f t="shared" si="378"/>
        <v>952.43759728971588</v>
      </c>
      <c r="E804" s="30">
        <f t="shared" si="379"/>
        <v>679.99999918209085</v>
      </c>
      <c r="F804" s="31">
        <f t="shared" si="353"/>
        <v>0.14387934125273957</v>
      </c>
      <c r="G804" s="30">
        <f t="shared" si="354"/>
        <v>2480.0509103115119</v>
      </c>
      <c r="H804" s="34">
        <f t="shared" si="355"/>
        <v>2480.0509103115119</v>
      </c>
      <c r="I804" s="33">
        <f t="shared" si="356"/>
        <v>0</v>
      </c>
      <c r="J804" s="35">
        <f t="shared" si="357"/>
        <v>0</v>
      </c>
      <c r="K804" s="60">
        <f t="shared" si="358"/>
        <v>0.1366853741901026</v>
      </c>
      <c r="L804" s="30">
        <f t="shared" si="359"/>
        <v>2486.0270974150862</v>
      </c>
      <c r="M804" s="34">
        <f t="shared" si="360"/>
        <v>2361.7257425443318</v>
      </c>
      <c r="N804" s="33">
        <f t="shared" si="361"/>
        <v>0</v>
      </c>
      <c r="O804" s="35">
        <f t="shared" si="362"/>
        <v>0</v>
      </c>
      <c r="P804" s="31">
        <f t="shared" si="363"/>
        <v>0.14387934125273957</v>
      </c>
      <c r="Q804" s="30">
        <f t="shared" si="364"/>
        <v>2480.0509103115119</v>
      </c>
      <c r="R804" s="34">
        <f t="shared" si="365"/>
        <v>2480.0509103115119</v>
      </c>
      <c r="S804" s="33">
        <f t="shared" si="366"/>
        <v>0</v>
      </c>
      <c r="T804" s="35">
        <f t="shared" si="367"/>
        <v>0</v>
      </c>
      <c r="U804" s="31">
        <f t="shared" si="368"/>
        <v>0</v>
      </c>
      <c r="V804" s="30" t="e">
        <f t="shared" si="369"/>
        <v>#DIV/0!</v>
      </c>
      <c r="W804" s="34" t="e">
        <f t="shared" si="370"/>
        <v>#DIV/0!</v>
      </c>
      <c r="X804" s="33">
        <f t="shared" si="371"/>
        <v>0</v>
      </c>
      <c r="Y804" s="35">
        <f t="shared" si="372"/>
        <v>0</v>
      </c>
      <c r="Z804" s="30">
        <f t="shared" si="373"/>
        <v>-188.35339803985005</v>
      </c>
      <c r="AA804" s="35">
        <f>IF(C804&lt;C$13,0,(IF(VLOOKUP(C$7,profiel!$A$3:$F$297,2,FALSE)&gt;4,VLOOKUP($C$7,profiel!$A$3:$F$297,3,FALSE),IF(B$9="flens loodrecht op gevel",(VLOOKUP(C$7,profiel!$A$3:$F$297,6,FALSE)-2*VLOOKUP(C$7,profiel!$A$3:$F$297,4,FALSE))/2,VLOOKUP(C$7,profiel!$A$3:$F$297,4,FALSE))))/1000*Z804*D$36)</f>
        <v>-346.61608608752653</v>
      </c>
      <c r="AB804" s="30">
        <f t="shared" si="376"/>
        <v>63389.257101301322</v>
      </c>
      <c r="AC804" s="35">
        <f t="shared" si="374"/>
        <v>12677.851420260266</v>
      </c>
      <c r="AD804" s="32">
        <f t="shared" si="375"/>
        <v>0.51979223221837323</v>
      </c>
      <c r="AE804" s="32">
        <f t="shared" si="380"/>
        <v>681.67774124214316</v>
      </c>
      <c r="AF804" s="204">
        <f t="shared" si="381"/>
        <v>896.85011657467032</v>
      </c>
    </row>
    <row r="805" spans="1:32" ht="12" customHeight="1" x14ac:dyDescent="0.15">
      <c r="A805" s="199">
        <f t="shared" si="351"/>
        <v>681.67774124214316</v>
      </c>
      <c r="B805" s="38">
        <f t="shared" si="352"/>
        <v>3780</v>
      </c>
      <c r="C805" s="200">
        <f t="shared" si="377"/>
        <v>63</v>
      </c>
      <c r="D805" s="36">
        <f t="shared" si="378"/>
        <v>952.63552545093819</v>
      </c>
      <c r="E805" s="36">
        <f t="shared" si="379"/>
        <v>679.99999920361347</v>
      </c>
      <c r="F805" s="37">
        <f t="shared" si="353"/>
        <v>0.14354067750096008</v>
      </c>
      <c r="G805" s="42">
        <f t="shared" si="354"/>
        <v>2477.4034175006714</v>
      </c>
      <c r="H805" s="43">
        <f t="shared" si="355"/>
        <v>2477.4034175006718</v>
      </c>
      <c r="I805" s="42">
        <f t="shared" si="356"/>
        <v>0</v>
      </c>
      <c r="J805" s="44">
        <f t="shared" si="357"/>
        <v>0</v>
      </c>
      <c r="K805" s="216">
        <f t="shared" si="358"/>
        <v>0.13636364362591208</v>
      </c>
      <c r="L805" s="42">
        <f t="shared" si="359"/>
        <v>2483.3597021563737</v>
      </c>
      <c r="M805" s="43">
        <f t="shared" si="360"/>
        <v>2359.1917170485549</v>
      </c>
      <c r="N805" s="42">
        <f t="shared" si="361"/>
        <v>0</v>
      </c>
      <c r="O805" s="44">
        <f t="shared" si="362"/>
        <v>0</v>
      </c>
      <c r="P805" s="37">
        <f t="shared" si="363"/>
        <v>0.14354067750096008</v>
      </c>
      <c r="Q805" s="42">
        <f t="shared" si="364"/>
        <v>2477.4034175006714</v>
      </c>
      <c r="R805" s="43">
        <f t="shared" si="365"/>
        <v>2477.4034175006718</v>
      </c>
      <c r="S805" s="42">
        <f t="shared" si="366"/>
        <v>0</v>
      </c>
      <c r="T805" s="44">
        <f t="shared" si="367"/>
        <v>0</v>
      </c>
      <c r="U805" s="37">
        <f t="shared" si="368"/>
        <v>0</v>
      </c>
      <c r="V805" s="42" t="e">
        <f t="shared" si="369"/>
        <v>#DIV/0!</v>
      </c>
      <c r="W805" s="43" t="e">
        <f t="shared" si="370"/>
        <v>#DIV/0!</v>
      </c>
      <c r="X805" s="42">
        <f t="shared" si="371"/>
        <v>0</v>
      </c>
      <c r="Y805" s="44">
        <f t="shared" si="372"/>
        <v>0</v>
      </c>
      <c r="Z805" s="42">
        <f t="shared" si="373"/>
        <v>-273.09236120370787</v>
      </c>
      <c r="AA805" s="44">
        <f>IF(C805&lt;C$13,0,(IF(VLOOKUP(C$7,profiel!$A$3:$F$297,2,FALSE)&gt;4,VLOOKUP($C$7,profiel!$A$3:$F$297,3,FALSE),IF(B$9="flens loodrecht op gevel",(VLOOKUP(C$7,profiel!$A$3:$F$297,6,FALSE)-2*VLOOKUP(C$7,profiel!$A$3:$F$297,4,FALSE))/2,VLOOKUP(C$7,profiel!$A$3:$F$297,4,FALSE))))/1000*Z805*D$36)</f>
        <v>-502.55639858859035</v>
      </c>
      <c r="AB805" s="42">
        <f t="shared" si="376"/>
        <v>63367.306234126416</v>
      </c>
      <c r="AC805" s="44">
        <f t="shared" si="374"/>
        <v>12673.461246825284</v>
      </c>
      <c r="AD805" s="41">
        <f t="shared" si="375"/>
        <v>0.5141316608672607</v>
      </c>
      <c r="AE805" s="41">
        <f t="shared" si="380"/>
        <v>682.19187290301045</v>
      </c>
      <c r="AF805" s="201">
        <f t="shared" si="381"/>
        <v>898.97682033664523</v>
      </c>
    </row>
    <row r="806" spans="1:32" ht="12" customHeight="1" x14ac:dyDescent="0.15">
      <c r="A806" s="202">
        <f t="shared" si="351"/>
        <v>682.19187290301045</v>
      </c>
      <c r="B806" s="54">
        <f t="shared" si="352"/>
        <v>3785</v>
      </c>
      <c r="C806" s="133">
        <f t="shared" si="377"/>
        <v>63.083333333333336</v>
      </c>
      <c r="D806" s="30">
        <f t="shared" si="378"/>
        <v>952.83319249313854</v>
      </c>
      <c r="E806" s="30">
        <f t="shared" si="379"/>
        <v>679.99999922456982</v>
      </c>
      <c r="F806" s="31">
        <f t="shared" si="353"/>
        <v>0.14320110423062438</v>
      </c>
      <c r="G806" s="30">
        <f t="shared" si="354"/>
        <v>2474.8072264268271</v>
      </c>
      <c r="H806" s="34">
        <f t="shared" si="355"/>
        <v>2474.8072264268276</v>
      </c>
      <c r="I806" s="33">
        <f t="shared" si="356"/>
        <v>0</v>
      </c>
      <c r="J806" s="35">
        <f t="shared" si="357"/>
        <v>0</v>
      </c>
      <c r="K806" s="60">
        <f t="shared" si="358"/>
        <v>0.13604104901909314</v>
      </c>
      <c r="L806" s="30">
        <f t="shared" si="359"/>
        <v>2480.7437170382177</v>
      </c>
      <c r="M806" s="34">
        <f t="shared" si="360"/>
        <v>2356.7065311863071</v>
      </c>
      <c r="N806" s="33">
        <f t="shared" si="361"/>
        <v>0</v>
      </c>
      <c r="O806" s="35">
        <f t="shared" si="362"/>
        <v>0</v>
      </c>
      <c r="P806" s="31">
        <f t="shared" si="363"/>
        <v>0.14320110423062438</v>
      </c>
      <c r="Q806" s="30">
        <f t="shared" si="364"/>
        <v>2474.8072264268271</v>
      </c>
      <c r="R806" s="34">
        <f t="shared" si="365"/>
        <v>2474.8072264268276</v>
      </c>
      <c r="S806" s="33">
        <f t="shared" si="366"/>
        <v>0</v>
      </c>
      <c r="T806" s="35">
        <f t="shared" si="367"/>
        <v>0</v>
      </c>
      <c r="U806" s="31">
        <f t="shared" si="368"/>
        <v>0</v>
      </c>
      <c r="V806" s="30" t="e">
        <f t="shared" si="369"/>
        <v>#DIV/0!</v>
      </c>
      <c r="W806" s="34" t="e">
        <f t="shared" si="370"/>
        <v>#DIV/0!</v>
      </c>
      <c r="X806" s="33">
        <f t="shared" si="371"/>
        <v>0</v>
      </c>
      <c r="Y806" s="35">
        <f t="shared" si="372"/>
        <v>0</v>
      </c>
      <c r="Z806" s="30">
        <f t="shared" si="373"/>
        <v>-357.02388537157731</v>
      </c>
      <c r="AA806" s="35">
        <f>IF(C806&lt;C$13,0,(IF(VLOOKUP(C$7,profiel!$A$3:$F$297,2,FALSE)&gt;4,VLOOKUP($C$7,profiel!$A$3:$F$297,3,FALSE),IF(B$9="flens loodrecht op gevel",(VLOOKUP(C$7,profiel!$A$3:$F$297,6,FALSE)-2*VLOOKUP(C$7,profiel!$A$3:$F$297,4,FALSE))/2,VLOOKUP(C$7,profiel!$A$3:$F$297,4,FALSE))))/1000*Z806*D$36)</f>
        <v>-657.01082685578058</v>
      </c>
      <c r="AB806" s="30">
        <f t="shared" si="376"/>
        <v>63346.107945188858</v>
      </c>
      <c r="AC806" s="35">
        <f t="shared" si="374"/>
        <v>12669.221589037772</v>
      </c>
      <c r="AD806" s="32">
        <f t="shared" si="375"/>
        <v>0.50853585995833739</v>
      </c>
      <c r="AE806" s="32">
        <f t="shared" si="380"/>
        <v>682.70040876296878</v>
      </c>
      <c r="AF806" s="204">
        <f t="shared" si="381"/>
        <v>901.11927862666084</v>
      </c>
    </row>
    <row r="807" spans="1:32" ht="12" customHeight="1" x14ac:dyDescent="0.15">
      <c r="A807" s="199">
        <f t="shared" si="351"/>
        <v>682.70040876296878</v>
      </c>
      <c r="B807" s="38">
        <f t="shared" si="352"/>
        <v>3790</v>
      </c>
      <c r="C807" s="200">
        <f t="shared" si="377"/>
        <v>63.166666666666664</v>
      </c>
      <c r="D807" s="36">
        <f t="shared" si="378"/>
        <v>953.03059910437776</v>
      </c>
      <c r="E807" s="36">
        <f t="shared" si="379"/>
        <v>679.99999924497467</v>
      </c>
      <c r="F807" s="37">
        <f t="shared" si="353"/>
        <v>0.14286063610373459</v>
      </c>
      <c r="G807" s="42">
        <f t="shared" si="354"/>
        <v>2472.2617291450019</v>
      </c>
      <c r="H807" s="43">
        <f t="shared" si="355"/>
        <v>2472.2617291450019</v>
      </c>
      <c r="I807" s="42">
        <f t="shared" si="356"/>
        <v>0</v>
      </c>
      <c r="J807" s="44">
        <f t="shared" si="357"/>
        <v>0</v>
      </c>
      <c r="K807" s="216">
        <f t="shared" si="358"/>
        <v>0.13571760429854784</v>
      </c>
      <c r="L807" s="42">
        <f t="shared" si="359"/>
        <v>2478.1785326051449</v>
      </c>
      <c r="M807" s="43">
        <f t="shared" si="360"/>
        <v>2354.2696059748878</v>
      </c>
      <c r="N807" s="42">
        <f t="shared" si="361"/>
        <v>0</v>
      </c>
      <c r="O807" s="44">
        <f t="shared" si="362"/>
        <v>0</v>
      </c>
      <c r="P807" s="37">
        <f t="shared" si="363"/>
        <v>0.14286063610373459</v>
      </c>
      <c r="Q807" s="42">
        <f t="shared" si="364"/>
        <v>2472.2617291450019</v>
      </c>
      <c r="R807" s="43">
        <f t="shared" si="365"/>
        <v>2472.2617291450019</v>
      </c>
      <c r="S807" s="42">
        <f t="shared" si="366"/>
        <v>0</v>
      </c>
      <c r="T807" s="44">
        <f t="shared" si="367"/>
        <v>0</v>
      </c>
      <c r="U807" s="37">
        <f t="shared" si="368"/>
        <v>0</v>
      </c>
      <c r="V807" s="42" t="e">
        <f t="shared" si="369"/>
        <v>#DIV/0!</v>
      </c>
      <c r="W807" s="43" t="e">
        <f t="shared" si="370"/>
        <v>#DIV/0!</v>
      </c>
      <c r="X807" s="42">
        <f t="shared" si="371"/>
        <v>0</v>
      </c>
      <c r="Y807" s="44">
        <f t="shared" si="372"/>
        <v>0</v>
      </c>
      <c r="Z807" s="42">
        <f t="shared" si="373"/>
        <v>-440.15489747496378</v>
      </c>
      <c r="AA807" s="44">
        <f>IF(C807&lt;C$13,0,(IF(VLOOKUP(C$7,profiel!$A$3:$F$297,2,FALSE)&gt;4,VLOOKUP($C$7,profiel!$A$3:$F$297,3,FALSE),IF(B$9="flens loodrecht op gevel",(VLOOKUP(C$7,profiel!$A$3:$F$297,6,FALSE)-2*VLOOKUP(C$7,profiel!$A$3:$F$297,4,FALSE))/2,VLOOKUP(C$7,profiel!$A$3:$F$297,4,FALSE))))/1000*Z807*D$36)</f>
        <v>-809.99211812865849</v>
      </c>
      <c r="AB807" s="42">
        <f t="shared" si="376"/>
        <v>63325.655424284494</v>
      </c>
      <c r="AC807" s="44">
        <f t="shared" si="374"/>
        <v>12665.131084856897</v>
      </c>
      <c r="AD807" s="41">
        <f t="shared" si="375"/>
        <v>0.50300421210209112</v>
      </c>
      <c r="AE807" s="41">
        <f t="shared" si="380"/>
        <v>683.20341297507082</v>
      </c>
      <c r="AF807" s="201">
        <f t="shared" si="381"/>
        <v>903.27755150306837</v>
      </c>
    </row>
    <row r="808" spans="1:32" ht="12" customHeight="1" x14ac:dyDescent="0.15">
      <c r="A808" s="202">
        <f t="shared" si="351"/>
        <v>683.20341297507082</v>
      </c>
      <c r="B808" s="54">
        <f t="shared" si="352"/>
        <v>3795</v>
      </c>
      <c r="C808" s="133">
        <f t="shared" si="377"/>
        <v>63.25</v>
      </c>
      <c r="D808" s="30">
        <f t="shared" si="378"/>
        <v>953.22774597000091</v>
      </c>
      <c r="E808" s="30">
        <f t="shared" si="379"/>
        <v>679.99999926484259</v>
      </c>
      <c r="F808" s="31">
        <f t="shared" si="353"/>
        <v>0.14251928782656781</v>
      </c>
      <c r="G808" s="30">
        <f t="shared" si="354"/>
        <v>2469.7663234081588</v>
      </c>
      <c r="H808" s="34">
        <f t="shared" si="355"/>
        <v>2469.7663234081588</v>
      </c>
      <c r="I808" s="33">
        <f t="shared" si="356"/>
        <v>0</v>
      </c>
      <c r="J808" s="35">
        <f t="shared" si="357"/>
        <v>0</v>
      </c>
      <c r="K808" s="60">
        <f t="shared" si="358"/>
        <v>0.13539332343523941</v>
      </c>
      <c r="L808" s="30">
        <f t="shared" si="359"/>
        <v>2475.6635451205539</v>
      </c>
      <c r="M808" s="34">
        <f t="shared" si="360"/>
        <v>2351.8803678645263</v>
      </c>
      <c r="N808" s="33">
        <f t="shared" si="361"/>
        <v>0</v>
      </c>
      <c r="O808" s="35">
        <f t="shared" si="362"/>
        <v>0</v>
      </c>
      <c r="P808" s="31">
        <f t="shared" si="363"/>
        <v>0.14251928782656781</v>
      </c>
      <c r="Q808" s="30">
        <f t="shared" si="364"/>
        <v>2469.7663234081588</v>
      </c>
      <c r="R808" s="34">
        <f t="shared" si="365"/>
        <v>2469.7663234081588</v>
      </c>
      <c r="S808" s="33">
        <f t="shared" si="366"/>
        <v>0</v>
      </c>
      <c r="T808" s="35">
        <f t="shared" si="367"/>
        <v>0</v>
      </c>
      <c r="U808" s="31">
        <f t="shared" si="368"/>
        <v>0</v>
      </c>
      <c r="V808" s="30" t="e">
        <f t="shared" si="369"/>
        <v>#DIV/0!</v>
      </c>
      <c r="W808" s="34" t="e">
        <f t="shared" si="370"/>
        <v>#DIV/0!</v>
      </c>
      <c r="X808" s="33">
        <f t="shared" si="371"/>
        <v>0</v>
      </c>
      <c r="Y808" s="35">
        <f t="shared" si="372"/>
        <v>0</v>
      </c>
      <c r="Z808" s="30">
        <f t="shared" si="373"/>
        <v>-522.49231378445506</v>
      </c>
      <c r="AA808" s="35">
        <f>IF(C808&lt;C$13,0,(IF(VLOOKUP(C$7,profiel!$A$3:$F$297,2,FALSE)&gt;4,VLOOKUP($C$7,profiel!$A$3:$F$297,3,FALSE),IF(B$9="flens loodrecht op gevel",(VLOOKUP(C$7,profiel!$A$3:$F$297,6,FALSE)-2*VLOOKUP(C$7,profiel!$A$3:$F$297,4,FALSE))/2,VLOOKUP(C$7,profiel!$A$3:$F$297,4,FALSE))))/1000*Z808*D$36)</f>
        <v>-961.51300002810274</v>
      </c>
      <c r="AB808" s="30">
        <f t="shared" si="376"/>
        <v>63305.941871472176</v>
      </c>
      <c r="AC808" s="35">
        <f t="shared" si="374"/>
        <v>12661.188374294436</v>
      </c>
      <c r="AD808" s="32">
        <f t="shared" si="375"/>
        <v>0.49753610151546918</v>
      </c>
      <c r="AE808" s="32">
        <f t="shared" si="380"/>
        <v>683.70094907658631</v>
      </c>
      <c r="AF808" s="204">
        <f t="shared" si="381"/>
        <v>905.45169904237775</v>
      </c>
    </row>
    <row r="809" spans="1:32" ht="12" customHeight="1" x14ac:dyDescent="0.15">
      <c r="A809" s="199">
        <f t="shared" si="351"/>
        <v>683.70094907658631</v>
      </c>
      <c r="B809" s="38">
        <f t="shared" si="352"/>
        <v>3800</v>
      </c>
      <c r="C809" s="200">
        <f t="shared" si="377"/>
        <v>63.333333333333336</v>
      </c>
      <c r="D809" s="36">
        <f t="shared" si="378"/>
        <v>953.42463377265119</v>
      </c>
      <c r="E809" s="36">
        <f t="shared" si="379"/>
        <v>679.99999928418765</v>
      </c>
      <c r="F809" s="37">
        <f t="shared" si="353"/>
        <v>0.14217707414552885</v>
      </c>
      <c r="G809" s="42">
        <f t="shared" si="354"/>
        <v>2467.3204126551341</v>
      </c>
      <c r="H809" s="43">
        <f t="shared" si="355"/>
        <v>2467.3204126551345</v>
      </c>
      <c r="I809" s="42">
        <f t="shared" si="356"/>
        <v>0</v>
      </c>
      <c r="J809" s="44">
        <f t="shared" si="357"/>
        <v>0</v>
      </c>
      <c r="K809" s="216">
        <f t="shared" si="358"/>
        <v>0.13506822043825242</v>
      </c>
      <c r="L809" s="42">
        <f t="shared" si="359"/>
        <v>2473.1981565544552</v>
      </c>
      <c r="M809" s="43">
        <f t="shared" si="360"/>
        <v>2349.5382487267325</v>
      </c>
      <c r="N809" s="42">
        <f t="shared" si="361"/>
        <v>0</v>
      </c>
      <c r="O809" s="44">
        <f t="shared" si="362"/>
        <v>0</v>
      </c>
      <c r="P809" s="37">
        <f t="shared" si="363"/>
        <v>0.14217707414552885</v>
      </c>
      <c r="Q809" s="42">
        <f t="shared" si="364"/>
        <v>2467.3204126551341</v>
      </c>
      <c r="R809" s="43">
        <f t="shared" si="365"/>
        <v>2467.3204126551345</v>
      </c>
      <c r="S809" s="42">
        <f t="shared" si="366"/>
        <v>0</v>
      </c>
      <c r="T809" s="44">
        <f t="shared" si="367"/>
        <v>0</v>
      </c>
      <c r="U809" s="37">
        <f t="shared" si="368"/>
        <v>0</v>
      </c>
      <c r="V809" s="42" t="e">
        <f t="shared" si="369"/>
        <v>#DIV/0!</v>
      </c>
      <c r="W809" s="43" t="e">
        <f t="shared" si="370"/>
        <v>#DIV/0!</v>
      </c>
      <c r="X809" s="42">
        <f t="shared" si="371"/>
        <v>0</v>
      </c>
      <c r="Y809" s="44">
        <f t="shared" si="372"/>
        <v>0</v>
      </c>
      <c r="Z809" s="42">
        <f t="shared" si="373"/>
        <v>-604.04303829768173</v>
      </c>
      <c r="AA809" s="44">
        <f>IF(C809&lt;C$13,0,(IF(VLOOKUP(C$7,profiel!$A$3:$F$297,2,FALSE)&gt;4,VLOOKUP($C$7,profiel!$A$3:$F$297,3,FALSE),IF(B$9="flens loodrecht op gevel",(VLOOKUP(C$7,profiel!$A$3:$F$297,6,FALSE)-2*VLOOKUP(C$7,profiel!$A$3:$F$297,4,FALSE))/2,VLOOKUP(C$7,profiel!$A$3:$F$297,4,FALSE))))/1000*Z809*D$36)</f>
        <v>-1111.5861775897642</v>
      </c>
      <c r="AB809" s="42">
        <f t="shared" si="376"/>
        <v>63286.960498687942</v>
      </c>
      <c r="AC809" s="44">
        <f t="shared" si="374"/>
        <v>12657.392099737588</v>
      </c>
      <c r="AD809" s="41">
        <f t="shared" si="375"/>
        <v>0.49213091414738336</v>
      </c>
      <c r="AE809" s="41">
        <f t="shared" si="380"/>
        <v>684.19307999073374</v>
      </c>
      <c r="AF809" s="201">
        <f t="shared" si="381"/>
        <v>907.64178135007319</v>
      </c>
    </row>
    <row r="810" spans="1:32" ht="12" customHeight="1" x14ac:dyDescent="0.15">
      <c r="A810" s="202">
        <f t="shared" si="351"/>
        <v>684.19307999073374</v>
      </c>
      <c r="B810" s="54">
        <f t="shared" si="352"/>
        <v>3805</v>
      </c>
      <c r="C810" s="133">
        <f t="shared" si="377"/>
        <v>63.416666666666664</v>
      </c>
      <c r="D810" s="30">
        <f t="shared" si="378"/>
        <v>953.621263192284</v>
      </c>
      <c r="E810" s="30">
        <f t="shared" si="379"/>
        <v>679.99999930302374</v>
      </c>
      <c r="F810" s="31">
        <f t="shared" si="353"/>
        <v>0.1418340098430208</v>
      </c>
      <c r="G810" s="30">
        <f t="shared" si="354"/>
        <v>2464.9234059967484</v>
      </c>
      <c r="H810" s="34">
        <f t="shared" si="355"/>
        <v>2464.9234059967484</v>
      </c>
      <c r="I810" s="33">
        <f t="shared" si="356"/>
        <v>0</v>
      </c>
      <c r="J810" s="35">
        <f t="shared" si="357"/>
        <v>0</v>
      </c>
      <c r="K810" s="60">
        <f t="shared" si="358"/>
        <v>0.13474230935086975</v>
      </c>
      <c r="L810" s="30">
        <f t="shared" si="359"/>
        <v>2470.7817745694501</v>
      </c>
      <c r="M810" s="34">
        <f t="shared" si="360"/>
        <v>2347.2426858409776</v>
      </c>
      <c r="N810" s="33">
        <f t="shared" si="361"/>
        <v>0</v>
      </c>
      <c r="O810" s="35">
        <f t="shared" si="362"/>
        <v>0</v>
      </c>
      <c r="P810" s="31">
        <f t="shared" si="363"/>
        <v>0.1418340098430208</v>
      </c>
      <c r="Q810" s="30">
        <f t="shared" si="364"/>
        <v>2464.9234059967484</v>
      </c>
      <c r="R810" s="34">
        <f t="shared" si="365"/>
        <v>2464.9234059967484</v>
      </c>
      <c r="S810" s="33">
        <f t="shared" si="366"/>
        <v>0</v>
      </c>
      <c r="T810" s="35">
        <f t="shared" si="367"/>
        <v>0</v>
      </c>
      <c r="U810" s="31">
        <f t="shared" si="368"/>
        <v>0</v>
      </c>
      <c r="V810" s="30" t="e">
        <f t="shared" si="369"/>
        <v>#DIV/0!</v>
      </c>
      <c r="W810" s="34" t="e">
        <f t="shared" si="370"/>
        <v>#DIV/0!</v>
      </c>
      <c r="X810" s="33">
        <f t="shared" si="371"/>
        <v>0</v>
      </c>
      <c r="Y810" s="35">
        <f t="shared" si="372"/>
        <v>0</v>
      </c>
      <c r="Z810" s="30">
        <f t="shared" si="373"/>
        <v>-684.81396117633574</v>
      </c>
      <c r="AA810" s="35">
        <f>IF(C810&lt;C$13,0,(IF(VLOOKUP(C$7,profiel!$A$3:$F$297,2,FALSE)&gt;4,VLOOKUP($C$7,profiel!$A$3:$F$297,3,FALSE),IF(B$9="flens loodrecht op gevel",(VLOOKUP(C$7,profiel!$A$3:$F$297,6,FALSE)-2*VLOOKUP(C$7,profiel!$A$3:$F$297,4,FALSE))/2,VLOOKUP(C$7,profiel!$A$3:$F$297,4,FALSE))))/1000*Z810*D$36)</f>
        <v>-1260.2243303878001</v>
      </c>
      <c r="AB810" s="30">
        <f t="shared" si="376"/>
        <v>63268.704531309122</v>
      </c>
      <c r="AC810" s="35">
        <f t="shared" si="374"/>
        <v>12653.740906261826</v>
      </c>
      <c r="AD810" s="32">
        <f t="shared" si="375"/>
        <v>0.48678803780028224</v>
      </c>
      <c r="AE810" s="32">
        <f t="shared" si="380"/>
        <v>684.67986802853397</v>
      </c>
      <c r="AF810" s="204">
        <f t="shared" si="381"/>
        <v>909.84785857165446</v>
      </c>
    </row>
    <row r="811" spans="1:32" ht="12" customHeight="1" x14ac:dyDescent="0.15">
      <c r="A811" s="199">
        <f t="shared" si="351"/>
        <v>684.67986802853397</v>
      </c>
      <c r="B811" s="38">
        <f t="shared" si="352"/>
        <v>3810</v>
      </c>
      <c r="C811" s="200">
        <f t="shared" si="377"/>
        <v>63.5</v>
      </c>
      <c r="D811" s="36">
        <f t="shared" si="378"/>
        <v>953.81763490618175</v>
      </c>
      <c r="E811" s="36">
        <f t="shared" si="379"/>
        <v>679.99999932136416</v>
      </c>
      <c r="F811" s="37">
        <f t="shared" si="353"/>
        <v>0.14149010973333495</v>
      </c>
      <c r="G811" s="42">
        <f t="shared" si="354"/>
        <v>2462.5747182005543</v>
      </c>
      <c r="H811" s="43">
        <f t="shared" si="355"/>
        <v>2462.5747182005543</v>
      </c>
      <c r="I811" s="42">
        <f t="shared" si="356"/>
        <v>0</v>
      </c>
      <c r="J811" s="44">
        <f t="shared" si="357"/>
        <v>0</v>
      </c>
      <c r="K811" s="216">
        <f t="shared" si="358"/>
        <v>0.13441560424666821</v>
      </c>
      <c r="L811" s="42">
        <f t="shared" si="359"/>
        <v>2468.4138125053123</v>
      </c>
      <c r="M811" s="43">
        <f t="shared" si="360"/>
        <v>2344.9931218800466</v>
      </c>
      <c r="N811" s="42">
        <f t="shared" si="361"/>
        <v>0</v>
      </c>
      <c r="O811" s="44">
        <f t="shared" si="362"/>
        <v>0</v>
      </c>
      <c r="P811" s="37">
        <f t="shared" si="363"/>
        <v>0.14149010973333495</v>
      </c>
      <c r="Q811" s="42">
        <f t="shared" si="364"/>
        <v>2462.5747182005543</v>
      </c>
      <c r="R811" s="43">
        <f t="shared" si="365"/>
        <v>2462.5747182005543</v>
      </c>
      <c r="S811" s="42">
        <f t="shared" si="366"/>
        <v>0</v>
      </c>
      <c r="T811" s="44">
        <f t="shared" si="367"/>
        <v>0</v>
      </c>
      <c r="U811" s="37">
        <f t="shared" si="368"/>
        <v>0</v>
      </c>
      <c r="V811" s="42" t="e">
        <f t="shared" si="369"/>
        <v>#DIV/0!</v>
      </c>
      <c r="W811" s="43" t="e">
        <f t="shared" si="370"/>
        <v>#DIV/0!</v>
      </c>
      <c r="X811" s="42">
        <f t="shared" si="371"/>
        <v>0</v>
      </c>
      <c r="Y811" s="44">
        <f t="shared" si="372"/>
        <v>0</v>
      </c>
      <c r="Z811" s="42">
        <f t="shared" si="373"/>
        <v>-764.81195723134022</v>
      </c>
      <c r="AA811" s="44">
        <f>IF(C811&lt;C$13,0,(IF(VLOOKUP(C$7,profiel!$A$3:$F$297,2,FALSE)&gt;4,VLOOKUP($C$7,profiel!$A$3:$F$297,3,FALSE),IF(B$9="flens loodrecht op gevel",(VLOOKUP(C$7,profiel!$A$3:$F$297,6,FALSE)-2*VLOOKUP(C$7,profiel!$A$3:$F$297,4,FALSE))/2,VLOOKUP(C$7,profiel!$A$3:$F$297,4,FALSE))))/1000*Z811*D$36)</f>
        <v>-1407.4401097472173</v>
      </c>
      <c r="AB811" s="42">
        <f t="shared" si="376"/>
        <v>63251.167209671992</v>
      </c>
      <c r="AC811" s="44">
        <f t="shared" si="374"/>
        <v>12650.233441934399</v>
      </c>
      <c r="AD811" s="41">
        <f t="shared" si="375"/>
        <v>0.48150686224789707</v>
      </c>
      <c r="AE811" s="41">
        <f t="shared" si="380"/>
        <v>685.16137489078187</v>
      </c>
      <c r="AF811" s="201">
        <f t="shared" si="381"/>
        <v>912.06999090390218</v>
      </c>
    </row>
    <row r="812" spans="1:32" ht="12" customHeight="1" x14ac:dyDescent="0.15">
      <c r="A812" s="202">
        <f t="shared" si="351"/>
        <v>685.16137489078187</v>
      </c>
      <c r="B812" s="54">
        <f t="shared" si="352"/>
        <v>3815</v>
      </c>
      <c r="C812" s="133">
        <f t="shared" si="377"/>
        <v>63.583333333333336</v>
      </c>
      <c r="D812" s="30">
        <f t="shared" si="378"/>
        <v>954.0137495889669</v>
      </c>
      <c r="E812" s="30">
        <f t="shared" si="379"/>
        <v>679.99999933922186</v>
      </c>
      <c r="F812" s="31">
        <f t="shared" si="353"/>
        <v>0.14114538865856291</v>
      </c>
      <c r="G812" s="30">
        <f t="shared" si="354"/>
        <v>2460.2737696757581</v>
      </c>
      <c r="H812" s="34">
        <f t="shared" si="355"/>
        <v>2460.2737696757586</v>
      </c>
      <c r="I812" s="33">
        <f t="shared" si="356"/>
        <v>0</v>
      </c>
      <c r="J812" s="35">
        <f t="shared" si="357"/>
        <v>0</v>
      </c>
      <c r="K812" s="60">
        <f t="shared" si="358"/>
        <v>0.13408811922563477</v>
      </c>
      <c r="L812" s="30">
        <f t="shared" si="359"/>
        <v>2466.0936893637581</v>
      </c>
      <c r="M812" s="34">
        <f t="shared" si="360"/>
        <v>2342.7890048955705</v>
      </c>
      <c r="N812" s="33">
        <f t="shared" si="361"/>
        <v>0</v>
      </c>
      <c r="O812" s="35">
        <f t="shared" si="362"/>
        <v>0</v>
      </c>
      <c r="P812" s="31">
        <f t="shared" si="363"/>
        <v>0.14114538865856291</v>
      </c>
      <c r="Q812" s="30">
        <f t="shared" si="364"/>
        <v>2460.2737696757581</v>
      </c>
      <c r="R812" s="34">
        <f t="shared" si="365"/>
        <v>2460.2737696757586</v>
      </c>
      <c r="S812" s="33">
        <f t="shared" si="366"/>
        <v>0</v>
      </c>
      <c r="T812" s="35">
        <f t="shared" si="367"/>
        <v>0</v>
      </c>
      <c r="U812" s="31">
        <f t="shared" si="368"/>
        <v>0</v>
      </c>
      <c r="V812" s="30" t="e">
        <f t="shared" si="369"/>
        <v>#DIV/0!</v>
      </c>
      <c r="W812" s="34" t="e">
        <f t="shared" si="370"/>
        <v>#DIV/0!</v>
      </c>
      <c r="X812" s="33">
        <f t="shared" si="371"/>
        <v>0</v>
      </c>
      <c r="Y812" s="35">
        <f t="shared" si="372"/>
        <v>0</v>
      </c>
      <c r="Z812" s="30">
        <f t="shared" si="373"/>
        <v>-844.0438844558073</v>
      </c>
      <c r="AA812" s="35">
        <f>IF(C812&lt;C$13,0,(IF(VLOOKUP(C$7,profiel!$A$3:$F$297,2,FALSE)&gt;4,VLOOKUP($C$7,profiel!$A$3:$F$297,3,FALSE),IF(B$9="flens loodrecht op gevel",(VLOOKUP(C$7,profiel!$A$3:$F$297,6,FALSE)-2*VLOOKUP(C$7,profiel!$A$3:$F$297,4,FALSE))/2,VLOOKUP(C$7,profiel!$A$3:$F$297,4,FALSE))))/1000*Z812*D$36)</f>
        <v>-1553.2461360441582</v>
      </c>
      <c r="AB812" s="30">
        <f t="shared" si="376"/>
        <v>63234.341790539758</v>
      </c>
      <c r="AC812" s="35">
        <f t="shared" si="374"/>
        <v>12646.868358107951</v>
      </c>
      <c r="AD812" s="32">
        <f t="shared" si="375"/>
        <v>0.47628677934929464</v>
      </c>
      <c r="AE812" s="32">
        <f t="shared" si="380"/>
        <v>685.63766167013114</v>
      </c>
      <c r="AF812" s="204">
        <f t="shared" si="381"/>
        <v>914.30823860635951</v>
      </c>
    </row>
    <row r="813" spans="1:32" ht="12" customHeight="1" x14ac:dyDescent="0.15">
      <c r="A813" s="199">
        <f t="shared" si="351"/>
        <v>685.63766167013114</v>
      </c>
      <c r="B813" s="38">
        <f t="shared" si="352"/>
        <v>3820</v>
      </c>
      <c r="C813" s="200">
        <f t="shared" si="377"/>
        <v>63.666666666666664</v>
      </c>
      <c r="D813" s="36">
        <f t="shared" si="378"/>
        <v>954.20960791261655</v>
      </c>
      <c r="E813" s="36">
        <f t="shared" si="379"/>
        <v>679.99999935660981</v>
      </c>
      <c r="F813" s="37">
        <f t="shared" si="353"/>
        <v>0.1407998614845335</v>
      </c>
      <c r="G813" s="42">
        <f t="shared" si="354"/>
        <v>2458.0199864553601</v>
      </c>
      <c r="H813" s="43">
        <f t="shared" si="355"/>
        <v>2458.0199864553601</v>
      </c>
      <c r="I813" s="42">
        <f t="shared" si="356"/>
        <v>0</v>
      </c>
      <c r="J813" s="44">
        <f t="shared" si="357"/>
        <v>0</v>
      </c>
      <c r="K813" s="216">
        <f t="shared" si="358"/>
        <v>0.13375986841030682</v>
      </c>
      <c r="L813" s="42">
        <f t="shared" si="359"/>
        <v>2463.8208297904166</v>
      </c>
      <c r="M813" s="43">
        <f t="shared" si="360"/>
        <v>2340.6297883008956</v>
      </c>
      <c r="N813" s="42">
        <f t="shared" si="361"/>
        <v>0</v>
      </c>
      <c r="O813" s="44">
        <f t="shared" si="362"/>
        <v>0</v>
      </c>
      <c r="P813" s="37">
        <f t="shared" si="363"/>
        <v>0.1407998614845335</v>
      </c>
      <c r="Q813" s="42">
        <f t="shared" si="364"/>
        <v>2458.0199864553601</v>
      </c>
      <c r="R813" s="43">
        <f t="shared" si="365"/>
        <v>2458.0199864553601</v>
      </c>
      <c r="S813" s="42">
        <f t="shared" si="366"/>
        <v>0</v>
      </c>
      <c r="T813" s="44">
        <f t="shared" si="367"/>
        <v>0</v>
      </c>
      <c r="U813" s="37">
        <f t="shared" si="368"/>
        <v>0</v>
      </c>
      <c r="V813" s="42" t="e">
        <f t="shared" si="369"/>
        <v>#DIV/0!</v>
      </c>
      <c r="W813" s="43" t="e">
        <f t="shared" si="370"/>
        <v>#DIV/0!</v>
      </c>
      <c r="X813" s="42">
        <f t="shared" si="371"/>
        <v>0</v>
      </c>
      <c r="Y813" s="44">
        <f t="shared" si="372"/>
        <v>0</v>
      </c>
      <c r="Z813" s="42">
        <f t="shared" si="373"/>
        <v>-922.51658260461977</v>
      </c>
      <c r="AA813" s="44">
        <f>IF(C813&lt;C$13,0,(IF(VLOOKUP(C$7,profiel!$A$3:$F$297,2,FALSE)&gt;4,VLOOKUP($C$7,profiel!$A$3:$F$297,3,FALSE),IF(B$9="flens loodrecht op gevel",(VLOOKUP(C$7,profiel!$A$3:$F$297,6,FALSE)-2*VLOOKUP(C$7,profiel!$A$3:$F$297,4,FALSE))/2,VLOOKUP(C$7,profiel!$A$3:$F$297,4,FALSE))))/1000*Z813*D$36)</f>
        <v>-1697.6549960919847</v>
      </c>
      <c r="AB813" s="42">
        <f t="shared" si="376"/>
        <v>63218.22154852542</v>
      </c>
      <c r="AC813" s="44">
        <f t="shared" si="374"/>
        <v>12643.644309705085</v>
      </c>
      <c r="AD813" s="41">
        <f t="shared" si="375"/>
        <v>0.47112718315910046</v>
      </c>
      <c r="AE813" s="41">
        <f t="shared" si="380"/>
        <v>686.10878885329021</v>
      </c>
      <c r="AF813" s="201">
        <f t="shared" si="381"/>
        <v>916.56266201303345</v>
      </c>
    </row>
    <row r="814" spans="1:32" ht="12" customHeight="1" x14ac:dyDescent="0.15">
      <c r="A814" s="202">
        <f t="shared" si="351"/>
        <v>686.10878885329021</v>
      </c>
      <c r="B814" s="54">
        <f t="shared" si="352"/>
        <v>3825</v>
      </c>
      <c r="C814" s="133">
        <f t="shared" si="377"/>
        <v>63.75</v>
      </c>
      <c r="D814" s="30">
        <f t="shared" si="378"/>
        <v>954.40521054647593</v>
      </c>
      <c r="E814" s="30">
        <f t="shared" si="379"/>
        <v>679.99999937354016</v>
      </c>
      <c r="F814" s="31">
        <f t="shared" si="353"/>
        <v>0.14045354309677588</v>
      </c>
      <c r="G814" s="30">
        <f t="shared" si="354"/>
        <v>2455.8128001786113</v>
      </c>
      <c r="H814" s="34">
        <f t="shared" si="355"/>
        <v>2455.8128001786113</v>
      </c>
      <c r="I814" s="33">
        <f t="shared" si="356"/>
        <v>0</v>
      </c>
      <c r="J814" s="35">
        <f t="shared" si="357"/>
        <v>0</v>
      </c>
      <c r="K814" s="60">
        <f t="shared" si="358"/>
        <v>0.13343086594193707</v>
      </c>
      <c r="L814" s="30">
        <f t="shared" si="359"/>
        <v>2461.5946640571156</v>
      </c>
      <c r="M814" s="34">
        <f t="shared" si="360"/>
        <v>2338.5149308542595</v>
      </c>
      <c r="N814" s="33">
        <f t="shared" si="361"/>
        <v>0</v>
      </c>
      <c r="O814" s="35">
        <f t="shared" si="362"/>
        <v>0</v>
      </c>
      <c r="P814" s="31">
        <f t="shared" si="363"/>
        <v>0.14045354309677588</v>
      </c>
      <c r="Q814" s="30">
        <f t="shared" si="364"/>
        <v>2455.8128001786113</v>
      </c>
      <c r="R814" s="34">
        <f t="shared" si="365"/>
        <v>2455.8128001786113</v>
      </c>
      <c r="S814" s="33">
        <f t="shared" si="366"/>
        <v>0</v>
      </c>
      <c r="T814" s="35">
        <f t="shared" si="367"/>
        <v>0</v>
      </c>
      <c r="U814" s="31">
        <f t="shared" si="368"/>
        <v>0</v>
      </c>
      <c r="V814" s="30" t="e">
        <f t="shared" si="369"/>
        <v>#DIV/0!</v>
      </c>
      <c r="W814" s="34" t="e">
        <f t="shared" si="370"/>
        <v>#DIV/0!</v>
      </c>
      <c r="X814" s="33">
        <f t="shared" si="371"/>
        <v>0</v>
      </c>
      <c r="Y814" s="35">
        <f t="shared" si="372"/>
        <v>0</v>
      </c>
      <c r="Z814" s="30">
        <f t="shared" si="373"/>
        <v>-1000.2368718206002</v>
      </c>
      <c r="AA814" s="35">
        <f>IF(C814&lt;C$13,0,(IF(VLOOKUP(C$7,profiel!$A$3:$F$297,2,FALSE)&gt;4,VLOOKUP($C$7,profiel!$A$3:$F$297,3,FALSE),IF(B$9="flens loodrecht op gevel",(VLOOKUP(C$7,profiel!$A$3:$F$297,6,FALSE)-2*VLOOKUP(C$7,profiel!$A$3:$F$297,4,FALSE))/2,VLOOKUP(C$7,profiel!$A$3:$F$297,4,FALSE))))/1000*Z814*D$36)</f>
        <v>-1840.6792406130958</v>
      </c>
      <c r="AB814" s="30">
        <f t="shared" si="376"/>
        <v>63202.799777467044</v>
      </c>
      <c r="AC814" s="35">
        <f t="shared" si="374"/>
        <v>12640.559955493409</v>
      </c>
      <c r="AD814" s="32">
        <f t="shared" si="375"/>
        <v>0.46602747003413131</v>
      </c>
      <c r="AE814" s="32">
        <f t="shared" si="380"/>
        <v>686.57481632332428</v>
      </c>
      <c r="AF814" s="204">
        <f t="shared" si="381"/>
        <v>918.83332154430695</v>
      </c>
    </row>
    <row r="815" spans="1:32" ht="12" customHeight="1" x14ac:dyDescent="0.15">
      <c r="A815" s="199">
        <f t="shared" si="351"/>
        <v>686.57481632332428</v>
      </c>
      <c r="B815" s="38">
        <f t="shared" si="352"/>
        <v>3830</v>
      </c>
      <c r="C815" s="200">
        <f t="shared" si="377"/>
        <v>63.833333333333336</v>
      </c>
      <c r="D815" s="36">
        <f t="shared" si="378"/>
        <v>954.60055815727219</v>
      </c>
      <c r="E815" s="36">
        <f t="shared" si="379"/>
        <v>679.99999939002498</v>
      </c>
      <c r="F815" s="37">
        <f t="shared" si="353"/>
        <v>0.14010644839651207</v>
      </c>
      <c r="G815" s="42">
        <f t="shared" si="354"/>
        <v>2453.6516480717887</v>
      </c>
      <c r="H815" s="43">
        <f t="shared" si="355"/>
        <v>2453.6516480717887</v>
      </c>
      <c r="I815" s="42">
        <f t="shared" si="356"/>
        <v>0</v>
      </c>
      <c r="J815" s="44">
        <f t="shared" si="357"/>
        <v>0</v>
      </c>
      <c r="K815" s="216">
        <f t="shared" si="358"/>
        <v>0.13310112597668647</v>
      </c>
      <c r="L815" s="42">
        <f t="shared" si="359"/>
        <v>2459.4146280424943</v>
      </c>
      <c r="M815" s="43">
        <f t="shared" si="360"/>
        <v>2336.4438966403695</v>
      </c>
      <c r="N815" s="42">
        <f t="shared" si="361"/>
        <v>0</v>
      </c>
      <c r="O815" s="44">
        <f t="shared" si="362"/>
        <v>0</v>
      </c>
      <c r="P815" s="37">
        <f t="shared" si="363"/>
        <v>0.14010644839651207</v>
      </c>
      <c r="Q815" s="42">
        <f t="shared" si="364"/>
        <v>2453.6516480717887</v>
      </c>
      <c r="R815" s="43">
        <f t="shared" si="365"/>
        <v>2453.6516480717887</v>
      </c>
      <c r="S815" s="42">
        <f t="shared" si="366"/>
        <v>0</v>
      </c>
      <c r="T815" s="44">
        <f t="shared" si="367"/>
        <v>0</v>
      </c>
      <c r="U815" s="37">
        <f t="shared" si="368"/>
        <v>0</v>
      </c>
      <c r="V815" s="42" t="e">
        <f t="shared" si="369"/>
        <v>#DIV/0!</v>
      </c>
      <c r="W815" s="43" t="e">
        <f t="shared" si="370"/>
        <v>#DIV/0!</v>
      </c>
      <c r="X815" s="42">
        <f t="shared" si="371"/>
        <v>0</v>
      </c>
      <c r="Y815" s="44">
        <f t="shared" si="372"/>
        <v>0</v>
      </c>
      <c r="Z815" s="42">
        <f t="shared" si="373"/>
        <v>-1077.2115513058498</v>
      </c>
      <c r="AA815" s="44">
        <f>IF(C815&lt;C$13,0,(IF(VLOOKUP(C$7,profiel!$A$3:$F$297,2,FALSE)&gt;4,VLOOKUP($C$7,profiel!$A$3:$F$297,3,FALSE),IF(B$9="flens loodrecht op gevel",(VLOOKUP(C$7,profiel!$A$3:$F$297,6,FALSE)-2*VLOOKUP(C$7,profiel!$A$3:$F$297,4,FALSE))/2,VLOOKUP(C$7,profiel!$A$3:$F$297,4,FALSE))))/1000*Z815*D$36)</f>
        <v>-1982.3313817938683</v>
      </c>
      <c r="AB815" s="42">
        <f t="shared" si="376"/>
        <v>63188.069791758397</v>
      </c>
      <c r="AC815" s="44">
        <f t="shared" si="374"/>
        <v>12637.613958351682</v>
      </c>
      <c r="AD815" s="41">
        <f t="shared" si="375"/>
        <v>0.46098703873638136</v>
      </c>
      <c r="AE815" s="41">
        <f t="shared" si="380"/>
        <v>687.03580336206062</v>
      </c>
      <c r="AF815" s="201">
        <f t="shared" si="381"/>
        <v>921.12027771906241</v>
      </c>
    </row>
    <row r="816" spans="1:32" ht="12" customHeight="1" x14ac:dyDescent="0.15">
      <c r="A816" s="202">
        <f t="shared" si="351"/>
        <v>687.03580336206062</v>
      </c>
      <c r="B816" s="54">
        <f t="shared" si="352"/>
        <v>3835</v>
      </c>
      <c r="C816" s="133">
        <f t="shared" si="377"/>
        <v>63.916666666666664</v>
      </c>
      <c r="D816" s="30">
        <f t="shared" si="378"/>
        <v>954.79565140912848</v>
      </c>
      <c r="E816" s="30">
        <f t="shared" si="379"/>
        <v>679.99999940607597</v>
      </c>
      <c r="F816" s="31">
        <f t="shared" si="353"/>
        <v>0.13975859229668014</v>
      </c>
      <c r="G816" s="30">
        <f t="shared" si="354"/>
        <v>2451.5359729279407</v>
      </c>
      <c r="H816" s="34">
        <f t="shared" si="355"/>
        <v>2451.5359729279407</v>
      </c>
      <c r="I816" s="33">
        <f t="shared" si="356"/>
        <v>0</v>
      </c>
      <c r="J816" s="35">
        <f t="shared" si="357"/>
        <v>0</v>
      </c>
      <c r="K816" s="60">
        <f t="shared" si="358"/>
        <v>0.13277066268184612</v>
      </c>
      <c r="L816" s="30">
        <f t="shared" si="359"/>
        <v>2457.2801632115666</v>
      </c>
      <c r="M816" s="34">
        <f t="shared" si="360"/>
        <v>2334.4161550509884</v>
      </c>
      <c r="N816" s="33">
        <f t="shared" si="361"/>
        <v>0</v>
      </c>
      <c r="O816" s="35">
        <f t="shared" si="362"/>
        <v>0</v>
      </c>
      <c r="P816" s="31">
        <f t="shared" si="363"/>
        <v>0.13975859229668014</v>
      </c>
      <c r="Q816" s="30">
        <f t="shared" si="364"/>
        <v>2451.5359729279407</v>
      </c>
      <c r="R816" s="34">
        <f t="shared" si="365"/>
        <v>2451.5359729279407</v>
      </c>
      <c r="S816" s="33">
        <f t="shared" si="366"/>
        <v>0</v>
      </c>
      <c r="T816" s="35">
        <f t="shared" si="367"/>
        <v>0</v>
      </c>
      <c r="U816" s="31">
        <f t="shared" si="368"/>
        <v>0</v>
      </c>
      <c r="V816" s="30" t="e">
        <f t="shared" si="369"/>
        <v>#DIV/0!</v>
      </c>
      <c r="W816" s="34" t="e">
        <f t="shared" si="370"/>
        <v>#DIV/0!</v>
      </c>
      <c r="X816" s="33">
        <f t="shared" si="371"/>
        <v>0</v>
      </c>
      <c r="Y816" s="35">
        <f t="shared" si="372"/>
        <v>0</v>
      </c>
      <c r="Z816" s="30">
        <f t="shared" si="373"/>
        <v>-1153.4473980380749</v>
      </c>
      <c r="AA816" s="35">
        <f>IF(C816&lt;C$13,0,(IF(VLOOKUP(C$7,profiel!$A$3:$F$297,2,FALSE)&gt;4,VLOOKUP($C$7,profiel!$A$3:$F$297,3,FALSE),IF(B$9="flens loodrecht op gevel",(VLOOKUP(C$7,profiel!$A$3:$F$297,6,FALSE)-2*VLOOKUP(C$7,profiel!$A$3:$F$297,4,FALSE))/2,VLOOKUP(C$7,profiel!$A$3:$F$297,4,FALSE))))/1000*Z816*D$36)</f>
        <v>-2122.623890922383</v>
      </c>
      <c r="AB816" s="30">
        <f t="shared" si="376"/>
        <v>63174.024927634448</v>
      </c>
      <c r="AC816" s="35">
        <f t="shared" si="374"/>
        <v>12634.804985526889</v>
      </c>
      <c r="AD816" s="32">
        <f t="shared" si="375"/>
        <v>0.45600529053242961</v>
      </c>
      <c r="AE816" s="32">
        <f t="shared" si="380"/>
        <v>687.49180865259302</v>
      </c>
      <c r="AF816" s="204">
        <f t="shared" si="381"/>
        <v>923.42359116700982</v>
      </c>
    </row>
    <row r="817" spans="1:32" ht="12" customHeight="1" x14ac:dyDescent="0.15">
      <c r="A817" s="199">
        <f t="shared" si="351"/>
        <v>687.49180865259302</v>
      </c>
      <c r="B817" s="38">
        <f t="shared" si="352"/>
        <v>3840</v>
      </c>
      <c r="C817" s="200">
        <f t="shared" si="377"/>
        <v>64</v>
      </c>
      <c r="D817" s="36">
        <f t="shared" si="378"/>
        <v>954.99049096357658</v>
      </c>
      <c r="E817" s="36">
        <f t="shared" si="379"/>
        <v>679.99999942170473</v>
      </c>
      <c r="F817" s="37">
        <f t="shared" si="353"/>
        <v>0.13940998971799107</v>
      </c>
      <c r="G817" s="42">
        <f t="shared" si="354"/>
        <v>2449.4652230866814</v>
      </c>
      <c r="H817" s="43">
        <f t="shared" si="355"/>
        <v>2449.4652230866814</v>
      </c>
      <c r="I817" s="42">
        <f t="shared" si="356"/>
        <v>0</v>
      </c>
      <c r="J817" s="44">
        <f t="shared" si="357"/>
        <v>0</v>
      </c>
      <c r="K817" s="216">
        <f t="shared" si="358"/>
        <v>0.13243949023209151</v>
      </c>
      <c r="L817" s="42">
        <f t="shared" si="359"/>
        <v>2455.1907165953426</v>
      </c>
      <c r="M817" s="43">
        <f t="shared" si="360"/>
        <v>2332.4311807655754</v>
      </c>
      <c r="N817" s="42">
        <f t="shared" si="361"/>
        <v>0</v>
      </c>
      <c r="O817" s="44">
        <f t="shared" si="362"/>
        <v>0</v>
      </c>
      <c r="P817" s="37">
        <f t="shared" si="363"/>
        <v>0.13940998971799107</v>
      </c>
      <c r="Q817" s="42">
        <f t="shared" si="364"/>
        <v>2449.4652230866814</v>
      </c>
      <c r="R817" s="43">
        <f t="shared" si="365"/>
        <v>2449.4652230866814</v>
      </c>
      <c r="S817" s="42">
        <f t="shared" si="366"/>
        <v>0</v>
      </c>
      <c r="T817" s="44">
        <f t="shared" si="367"/>
        <v>0</v>
      </c>
      <c r="U817" s="37">
        <f t="shared" si="368"/>
        <v>0</v>
      </c>
      <c r="V817" s="42" t="e">
        <f t="shared" si="369"/>
        <v>#DIV/0!</v>
      </c>
      <c r="W817" s="43" t="e">
        <f t="shared" si="370"/>
        <v>#DIV/0!</v>
      </c>
      <c r="X817" s="42">
        <f t="shared" si="371"/>
        <v>0</v>
      </c>
      <c r="Y817" s="44">
        <f t="shared" si="372"/>
        <v>0</v>
      </c>
      <c r="Z817" s="42">
        <f t="shared" si="373"/>
        <v>-1228.9511655308484</v>
      </c>
      <c r="AA817" s="44">
        <f>IF(C817&lt;C$13,0,(IF(VLOOKUP(C$7,profiel!$A$3:$F$297,2,FALSE)&gt;4,VLOOKUP($C$7,profiel!$A$3:$F$297,3,FALSE),IF(B$9="flens loodrecht op gevel",(VLOOKUP(C$7,profiel!$A$3:$F$297,6,FALSE)-2*VLOOKUP(C$7,profiel!$A$3:$F$297,4,FALSE))/2,VLOOKUP(C$7,profiel!$A$3:$F$297,4,FALSE))))/1000*Z817*D$36)</f>
        <v>-2261.5691961070061</v>
      </c>
      <c r="AB817" s="42">
        <f t="shared" si="376"/>
        <v>63160.658544412712</v>
      </c>
      <c r="AC817" s="44">
        <f t="shared" si="374"/>
        <v>12632.131708882542</v>
      </c>
      <c r="AD817" s="41">
        <f t="shared" si="375"/>
        <v>0.45108162928942158</v>
      </c>
      <c r="AE817" s="41">
        <f t="shared" si="380"/>
        <v>687.94289028188246</v>
      </c>
      <c r="AF817" s="201">
        <f t="shared" si="381"/>
        <v>925.74332264122086</v>
      </c>
    </row>
    <row r="818" spans="1:32" ht="12" customHeight="1" x14ac:dyDescent="0.15">
      <c r="A818" s="202">
        <f t="shared" ref="A818:A881" si="382">AE817</f>
        <v>687.94289028188246</v>
      </c>
      <c r="B818" s="54">
        <f t="shared" ref="B818:B881" si="383">B817+D$36</f>
        <v>3845</v>
      </c>
      <c r="C818" s="133">
        <f t="shared" si="377"/>
        <v>64.083333333333329</v>
      </c>
      <c r="D818" s="30">
        <f t="shared" si="378"/>
        <v>955.18507747957108</v>
      </c>
      <c r="E818" s="30">
        <f t="shared" si="379"/>
        <v>679.99999943692205</v>
      </c>
      <c r="F818" s="31">
        <f t="shared" ref="F818:F881" si="384">IF($C$16="onbeschermd","--",$L$16*$L$17*$F$17/1000*$I$16*((100-$C$17)/100)/($AF817*$D$37*$C$8))</f>
        <v>0.13906065558502037</v>
      </c>
      <c r="G818" s="30">
        <f t="shared" ref="G818:G881" si="385">IF($C$16="onbeschermd",$D$35*($D818-$AE817)+$D$33*$D$32*$D$34*(($D818+273)^4-($AE817+273)^4),$I$18/($F$17/1000)*($D818-$AE817)/(1+F818/3)-(EXP(F818/10)-1)*($D818-$D817)*$AF817*$D$37*$C$8/($I$16*((100-$C$17)/100)*$D$36))</f>
        <v>2447.4388524114033</v>
      </c>
      <c r="H818" s="34">
        <f t="shared" ref="H818:H881" si="386">IF($C$16="onbeschermd",G818*$I$17*$I$16*$D$36,G818*$I$17*$I$16*((100-$C$17)/100)*$D$36)</f>
        <v>2447.4388524114033</v>
      </c>
      <c r="I818" s="33">
        <f t="shared" ref="I818:I881" si="387">IF(OR($C$17=0,$C$16="onbeschermd"),0,$D$35*($D818-$AE817)+$D$33*$D$32*$D$34*(($D818+273)^4-($AE817+273)^4))</f>
        <v>0</v>
      </c>
      <c r="J818" s="35">
        <f t="shared" ref="J818:J881" si="388">IF($C$16="onbeschermd",0,I818*$I$17*$I$16*($C$17/100)*$D$36)</f>
        <v>0</v>
      </c>
      <c r="K818" s="60">
        <f t="shared" ref="K818:K881" si="389">IF($C$19="onbeschermd","--",$L$19*$L$20*$F$20/1000*$I$19*((100-$C$20)/100)/($AF817*$D$37*$C$8))</f>
        <v>0.13210762280576935</v>
      </c>
      <c r="L818" s="30">
        <f t="shared" ref="L818:L881" si="390">IF($C$19="onbeschermd",$D$35*($D818-$AE817)+$D$33*$D$32*$D$34*(($D818+273)^4-($AE817+273)^4),$I$21/($F$20/1000)*($D818-$AE817)/(1+K818/3)-(EXP($K818/10)-1)*(D818-$D817)*$AF817*$D$37*$C$8/($I$19*((100-$C$20)/100)*$D$36))</f>
        <v>2453.1457407678663</v>
      </c>
      <c r="M818" s="34">
        <f t="shared" ref="M818:M881" si="391">IF($C$19="onbeschermd",L818*$I$20*$I$19*$D$36,L818*$I$20*$I$19*((100-$C$20)/100)*$D$36)</f>
        <v>2330.4884537294729</v>
      </c>
      <c r="N818" s="33">
        <f t="shared" ref="N818:N881" si="392">IF(OR($C$20=0,$C$19="onbeschermd"),0,$D$35*($D818-$AE817)+$D$33*$D$32*$D$34*(($D818+273)^4-($AE817+273)^4))</f>
        <v>0</v>
      </c>
      <c r="O818" s="35">
        <f t="shared" ref="O818:O881" si="393">IF($C$19="onbeschermd",0,N818*$I$20*$I$19*($C$20/100)*$D$36)</f>
        <v>0</v>
      </c>
      <c r="P818" s="31">
        <f t="shared" ref="P818:P881" si="394">IF($C$22="onbeschermd","--",$L$22*$L$23*$F$23/1000*$I$22*((100-$C$23)/100)/($AF817*$D$37*$C$8))</f>
        <v>0.13906065558502037</v>
      </c>
      <c r="Q818" s="30">
        <f t="shared" ref="Q818:Q881" si="395">IF($C$22="onbeschermd",$D$35*($D818-$AE817)+$D$33*$D$32*$D$34*(($D818+273)^4-($AE817+273)^4),$I$24/($F$23/1000)*($D818-$AE817)/(1+P818/3)-(EXP(P818/10)-1)*($D818-$D817)*$AF817*$D$37*$C$8/($I$22*((100-$C$23)/100)*$D$36))</f>
        <v>2447.4388524114033</v>
      </c>
      <c r="R818" s="34">
        <f t="shared" ref="R818:R881" si="396">IF($C$22="onbeschermd",Q818*$I$23*$I$22*$D$36,Q818*$I$23*$I$22*((100-$C$23)/100)*$D$36)</f>
        <v>2447.4388524114033</v>
      </c>
      <c r="S818" s="33">
        <f t="shared" ref="S818:S881" si="397">IF(OR($C$23=0,$C$22="onbeschermd"),0,$D$35*($D818-$AE817)+$D$33*$D$32*$D$34*(($D818+273)^4-($AE817+273)^4))</f>
        <v>0</v>
      </c>
      <c r="T818" s="35">
        <f t="shared" ref="T818:T881" si="398">IF($C$22="onbeschermd",0,S818*$I$23*$I$22*($C$23/100)*$D$36)</f>
        <v>0</v>
      </c>
      <c r="U818" s="31">
        <f t="shared" ref="U818:U881" si="399">IF($C$25="onbeschermd","--",$L$25*$L$26*$F$26/1000*$I$25*((100-$C$26)/100)/($AF817*$D$37*$C$8))</f>
        <v>0</v>
      </c>
      <c r="V818" s="30" t="e">
        <f t="shared" ref="V818:V881" si="400">IF($C$25="onbeschermd",$D$35*($D818-$AE817)+$D$33*$D$32*$D$34*(($D818+273)^4-($AE817+273)^4),$I$27/($F$26/1000)*($D818-$AE817)/(1+U818/3)-(EXP(U818/10)-1)*($D818-$D817)*$AF817*$D$37*$C$8/($I$25*((100-$C$26)/100)*$D$36))</f>
        <v>#DIV/0!</v>
      </c>
      <c r="W818" s="34" t="e">
        <f t="shared" ref="W818:W881" si="401">IF($C$25="onbeschermd",V818*$I$26*$I$25*$D$36,V818*$I$26*$I$25*((100-$C$26)/100)*$D$36)</f>
        <v>#DIV/0!</v>
      </c>
      <c r="X818" s="33">
        <f t="shared" ref="X818:X881" si="402">IF(OR($C$26=0,$C$25="onbeschermd"),0,$D$35*($D818-$AE817)+$D$33*$D$32*$D$34*(($D818+273)^4-($AE817+273)^4))</f>
        <v>0</v>
      </c>
      <c r="Y818" s="35">
        <f t="shared" ref="Y818:Y881" si="403">IF($C$25="onbeschermd",0,X818*$I$26*$I$25*($C$26/100)*$D$36)</f>
        <v>0</v>
      </c>
      <c r="Z818" s="30">
        <f t="shared" ref="Z818:Z881" si="404">IF(C818&lt;C$13,$D$35*($D818-$AE817)+$D$33*$D$32*$D$34*(($D818+273)^4-($AE817+273)^4),$D$35*($E818-$AE817)+$D$33*$D$32*$D$34*(($E818+273)^4-($AE817+273)^4))</f>
        <v>-1303.7295826374598</v>
      </c>
      <c r="AA818" s="35">
        <f>IF(C818&lt;C$13,0,(IF(VLOOKUP(C$7,profiel!$A$3:$F$297,2,FALSE)&gt;4,VLOOKUP($C$7,profiel!$A$3:$F$297,3,FALSE),IF(B$9="flens loodrecht op gevel",(VLOOKUP(C$7,profiel!$A$3:$F$297,6,FALSE)-2*VLOOKUP(C$7,profiel!$A$3:$F$297,4,FALSE))/2,VLOOKUP(C$7,profiel!$A$3:$F$297,4,FALSE))))/1000*Z818*D$36)</f>
        <v>-2399.1796800751817</v>
      </c>
      <c r="AB818" s="30">
        <f t="shared" si="376"/>
        <v>63147.964025691341</v>
      </c>
      <c r="AC818" s="35">
        <f t="shared" ref="AC818:AC881" si="405">AB818*2*C$14/1000*$D$36</f>
        <v>12629.592805138269</v>
      </c>
      <c r="AD818" s="32">
        <f t="shared" ref="AD818:AD881" si="406">IF($C$14&gt;30,MAX((H818+J818+M818+O818+R818+T818+W818+Y818)/(AF817*D$37*C$8),0),MAX((H818+J818+M818+O818+R818+T818+AA818+AC818)/(AF817*D$37*C$8),0))</f>
        <v>0.44621546156745778</v>
      </c>
      <c r="AE818" s="32">
        <f t="shared" si="380"/>
        <v>688.38910574344993</v>
      </c>
      <c r="AF818" s="204">
        <f t="shared" si="381"/>
        <v>928.07953303085969</v>
      </c>
    </row>
    <row r="819" spans="1:32" ht="12" customHeight="1" x14ac:dyDescent="0.15">
      <c r="A819" s="199">
        <f t="shared" si="382"/>
        <v>688.38910574344993</v>
      </c>
      <c r="B819" s="38">
        <f t="shared" si="383"/>
        <v>3850</v>
      </c>
      <c r="C819" s="200">
        <f t="shared" si="377"/>
        <v>64.166666666666671</v>
      </c>
      <c r="D819" s="36">
        <f t="shared" si="378"/>
        <v>955.37941161350261</v>
      </c>
      <c r="E819" s="36">
        <f t="shared" si="379"/>
        <v>679.99999945173909</v>
      </c>
      <c r="F819" s="37">
        <f t="shared" si="384"/>
        <v>0.13871060482233763</v>
      </c>
      <c r="G819" s="42">
        <f t="shared" si="385"/>
        <v>2445.4563202670552</v>
      </c>
      <c r="H819" s="43">
        <f t="shared" si="386"/>
        <v>2445.4563202670552</v>
      </c>
      <c r="I819" s="42">
        <f t="shared" si="387"/>
        <v>0</v>
      </c>
      <c r="J819" s="44">
        <f t="shared" si="388"/>
        <v>0</v>
      </c>
      <c r="K819" s="216">
        <f t="shared" si="389"/>
        <v>0.13177507458122076</v>
      </c>
      <c r="L819" s="42">
        <f t="shared" si="390"/>
        <v>2451.1446938237982</v>
      </c>
      <c r="M819" s="43">
        <f t="shared" si="391"/>
        <v>2328.5874591326083</v>
      </c>
      <c r="N819" s="42">
        <f t="shared" si="392"/>
        <v>0</v>
      </c>
      <c r="O819" s="44">
        <f t="shared" si="393"/>
        <v>0</v>
      </c>
      <c r="P819" s="37">
        <f t="shared" si="394"/>
        <v>0.13871060482233763</v>
      </c>
      <c r="Q819" s="42">
        <f t="shared" si="395"/>
        <v>2445.4563202670552</v>
      </c>
      <c r="R819" s="43">
        <f t="shared" si="396"/>
        <v>2445.4563202670552</v>
      </c>
      <c r="S819" s="42">
        <f t="shared" si="397"/>
        <v>0</v>
      </c>
      <c r="T819" s="44">
        <f t="shared" si="398"/>
        <v>0</v>
      </c>
      <c r="U819" s="37">
        <f t="shared" si="399"/>
        <v>0</v>
      </c>
      <c r="V819" s="42" t="e">
        <f t="shared" si="400"/>
        <v>#DIV/0!</v>
      </c>
      <c r="W819" s="43" t="e">
        <f t="shared" si="401"/>
        <v>#DIV/0!</v>
      </c>
      <c r="X819" s="42">
        <f t="shared" si="402"/>
        <v>0</v>
      </c>
      <c r="Y819" s="44">
        <f t="shared" si="403"/>
        <v>0</v>
      </c>
      <c r="Z819" s="42">
        <f t="shared" si="404"/>
        <v>-1377.7893523969578</v>
      </c>
      <c r="AA819" s="44">
        <f>IF(C819&lt;C$13,0,(IF(VLOOKUP(C$7,profiel!$A$3:$F$297,2,FALSE)&gt;4,VLOOKUP($C$7,profiel!$A$3:$F$297,3,FALSE),IF(B$9="flens loodrecht op gevel",(VLOOKUP(C$7,profiel!$A$3:$F$297,6,FALSE)-2*VLOOKUP(C$7,profiel!$A$3:$F$297,4,FALSE))/2,VLOOKUP(C$7,profiel!$A$3:$F$297,4,FALSE))))/1000*Z819*D$36)</f>
        <v>-2535.4676780498689</v>
      </c>
      <c r="AB819" s="42">
        <f t="shared" ref="AB819:AB882" si="407">$D$35*($D819-$AE818)+$D$33*$D$32*$D$34*(($D819+273)^4-($AE818+273)^4)</f>
        <v>63135.934780504671</v>
      </c>
      <c r="AC819" s="44">
        <f t="shared" si="405"/>
        <v>12627.186956100933</v>
      </c>
      <c r="AD819" s="41">
        <f t="shared" si="406"/>
        <v>0.44140619670871412</v>
      </c>
      <c r="AE819" s="41">
        <f t="shared" si="380"/>
        <v>688.83051194015866</v>
      </c>
      <c r="AF819" s="201">
        <f t="shared" si="381"/>
        <v>930.43228337411233</v>
      </c>
    </row>
    <row r="820" spans="1:32" ht="12" customHeight="1" x14ac:dyDescent="0.15">
      <c r="A820" s="202">
        <f t="shared" si="382"/>
        <v>688.83051194015866</v>
      </c>
      <c r="B820" s="54">
        <f t="shared" si="383"/>
        <v>3855</v>
      </c>
      <c r="C820" s="133">
        <f t="shared" si="377"/>
        <v>64.25</v>
      </c>
      <c r="D820" s="30">
        <f t="shared" si="378"/>
        <v>955.57349401921101</v>
      </c>
      <c r="E820" s="30">
        <f t="shared" si="379"/>
        <v>679.99999946616617</v>
      </c>
      <c r="F820" s="31">
        <f t="shared" si="384"/>
        <v>0.13835985235067461</v>
      </c>
      <c r="G820" s="30">
        <f t="shared" si="385"/>
        <v>2443.5170914964956</v>
      </c>
      <c r="H820" s="34">
        <f t="shared" si="386"/>
        <v>2443.5170914964956</v>
      </c>
      <c r="I820" s="33">
        <f t="shared" si="387"/>
        <v>0</v>
      </c>
      <c r="J820" s="35">
        <f t="shared" si="388"/>
        <v>0</v>
      </c>
      <c r="K820" s="60">
        <f t="shared" si="389"/>
        <v>0.13144185973314088</v>
      </c>
      <c r="L820" s="30">
        <f t="shared" si="390"/>
        <v>2449.1870393545964</v>
      </c>
      <c r="M820" s="34">
        <f t="shared" si="391"/>
        <v>2326.7276873868668</v>
      </c>
      <c r="N820" s="33">
        <f t="shared" si="392"/>
        <v>0</v>
      </c>
      <c r="O820" s="35">
        <f t="shared" si="393"/>
        <v>0</v>
      </c>
      <c r="P820" s="31">
        <f t="shared" si="394"/>
        <v>0.13835985235067461</v>
      </c>
      <c r="Q820" s="30">
        <f t="shared" si="395"/>
        <v>2443.5170914964956</v>
      </c>
      <c r="R820" s="34">
        <f t="shared" si="396"/>
        <v>2443.5170914964956</v>
      </c>
      <c r="S820" s="33">
        <f t="shared" si="397"/>
        <v>0</v>
      </c>
      <c r="T820" s="35">
        <f t="shared" si="398"/>
        <v>0</v>
      </c>
      <c r="U820" s="31">
        <f t="shared" si="399"/>
        <v>0</v>
      </c>
      <c r="V820" s="30" t="e">
        <f t="shared" si="400"/>
        <v>#DIV/0!</v>
      </c>
      <c r="W820" s="34" t="e">
        <f t="shared" si="401"/>
        <v>#DIV/0!</v>
      </c>
      <c r="X820" s="33">
        <f t="shared" si="402"/>
        <v>0</v>
      </c>
      <c r="Y820" s="35">
        <f t="shared" si="403"/>
        <v>0</v>
      </c>
      <c r="Z820" s="30">
        <f t="shared" si="404"/>
        <v>-1451.1371509225673</v>
      </c>
      <c r="AA820" s="35">
        <f>IF(C820&lt;C$13,0,(IF(VLOOKUP(C$7,profiel!$A$3:$F$297,2,FALSE)&gt;4,VLOOKUP($C$7,profiel!$A$3:$F$297,3,FALSE),IF(B$9="flens loodrecht op gevel",(VLOOKUP(C$7,profiel!$A$3:$F$297,6,FALSE)-2*VLOOKUP(C$7,profiel!$A$3:$F$297,4,FALSE))/2,VLOOKUP(C$7,profiel!$A$3:$F$297,4,FALSE))))/1000*Z820*D$36)</f>
        <v>-2670.4454757039593</v>
      </c>
      <c r="AB820" s="30">
        <f t="shared" si="407"/>
        <v>63124.564244436762</v>
      </c>
      <c r="AC820" s="35">
        <f t="shared" si="405"/>
        <v>12624.912848887352</v>
      </c>
      <c r="AD820" s="32">
        <f t="shared" si="406"/>
        <v>0.43665324692315177</v>
      </c>
      <c r="AE820" s="32">
        <f t="shared" si="380"/>
        <v>689.26716518708179</v>
      </c>
      <c r="AF820" s="204">
        <f t="shared" si="381"/>
        <v>932.80163487130858</v>
      </c>
    </row>
    <row r="821" spans="1:32" ht="12" customHeight="1" x14ac:dyDescent="0.15">
      <c r="A821" s="199">
        <f t="shared" si="382"/>
        <v>689.26716518708179</v>
      </c>
      <c r="B821" s="38">
        <f t="shared" si="383"/>
        <v>3860</v>
      </c>
      <c r="C821" s="200">
        <f t="shared" si="377"/>
        <v>64.333333333333329</v>
      </c>
      <c r="D821" s="36">
        <f t="shared" si="378"/>
        <v>955.76732534799817</v>
      </c>
      <c r="E821" s="36">
        <f t="shared" si="379"/>
        <v>679.99999948021355</v>
      </c>
      <c r="F821" s="37">
        <f t="shared" si="384"/>
        <v>0.138008413083135</v>
      </c>
      <c r="G821" s="42">
        <f t="shared" si="385"/>
        <v>2441.6206363962324</v>
      </c>
      <c r="H821" s="43">
        <f t="shared" si="386"/>
        <v>2441.6206363962324</v>
      </c>
      <c r="I821" s="42">
        <f t="shared" si="387"/>
        <v>0</v>
      </c>
      <c r="J821" s="44">
        <f t="shared" si="388"/>
        <v>0</v>
      </c>
      <c r="K821" s="216">
        <f t="shared" si="389"/>
        <v>0.13110799242897825</v>
      </c>
      <c r="L821" s="42">
        <f t="shared" si="390"/>
        <v>2447.2722464240674</v>
      </c>
      <c r="M821" s="43">
        <f t="shared" si="391"/>
        <v>2324.9086341028642</v>
      </c>
      <c r="N821" s="42">
        <f t="shared" si="392"/>
        <v>0</v>
      </c>
      <c r="O821" s="44">
        <f t="shared" si="393"/>
        <v>0</v>
      </c>
      <c r="P821" s="37">
        <f t="shared" si="394"/>
        <v>0.138008413083135</v>
      </c>
      <c r="Q821" s="42">
        <f t="shared" si="395"/>
        <v>2441.6206363962324</v>
      </c>
      <c r="R821" s="43">
        <f t="shared" si="396"/>
        <v>2441.6206363962324</v>
      </c>
      <c r="S821" s="42">
        <f t="shared" si="397"/>
        <v>0</v>
      </c>
      <c r="T821" s="44">
        <f t="shared" si="398"/>
        <v>0</v>
      </c>
      <c r="U821" s="37">
        <f t="shared" si="399"/>
        <v>0</v>
      </c>
      <c r="V821" s="42" t="e">
        <f t="shared" si="400"/>
        <v>#DIV/0!</v>
      </c>
      <c r="W821" s="43" t="e">
        <f t="shared" si="401"/>
        <v>#DIV/0!</v>
      </c>
      <c r="X821" s="42">
        <f t="shared" si="402"/>
        <v>0</v>
      </c>
      <c r="Y821" s="44">
        <f t="shared" si="403"/>
        <v>0</v>
      </c>
      <c r="Z821" s="42">
        <f t="shared" si="404"/>
        <v>-1523.7796263308392</v>
      </c>
      <c r="AA821" s="44">
        <f>IF(C821&lt;C$13,0,(IF(VLOOKUP(C$7,profiel!$A$3:$F$297,2,FALSE)&gt;4,VLOOKUP($C$7,profiel!$A$3:$F$297,3,FALSE),IF(B$9="flens loodrecht op gevel",(VLOOKUP(C$7,profiel!$A$3:$F$297,6,FALSE)-2*VLOOKUP(C$7,profiel!$A$3:$F$297,4,FALSE))/2,VLOOKUP(C$7,profiel!$A$3:$F$297,4,FALSE))))/1000*Z821*D$36)</f>
        <v>-2804.1253071896513</v>
      </c>
      <c r="AB821" s="42">
        <f t="shared" si="407"/>
        <v>63113.845880693829</v>
      </c>
      <c r="AC821" s="44">
        <f t="shared" si="405"/>
        <v>12622.769176138765</v>
      </c>
      <c r="AD821" s="41">
        <f t="shared" si="406"/>
        <v>0.43195602737097272</v>
      </c>
      <c r="AE821" s="41">
        <f t="shared" si="380"/>
        <v>689.69912121445282</v>
      </c>
      <c r="AF821" s="201">
        <f t="shared" si="381"/>
        <v>935.18764889823331</v>
      </c>
    </row>
    <row r="822" spans="1:32" ht="12" customHeight="1" x14ac:dyDescent="0.15">
      <c r="A822" s="202">
        <f t="shared" si="382"/>
        <v>689.69912121445282</v>
      </c>
      <c r="B822" s="54">
        <f t="shared" si="383"/>
        <v>3865</v>
      </c>
      <c r="C822" s="133">
        <f t="shared" si="377"/>
        <v>64.416666666666671</v>
      </c>
      <c r="D822" s="30">
        <f t="shared" si="378"/>
        <v>955.96090624864257</v>
      </c>
      <c r="E822" s="30">
        <f t="shared" si="379"/>
        <v>679.99999949389132</v>
      </c>
      <c r="F822" s="31">
        <f t="shared" si="384"/>
        <v>0.13765630192144682</v>
      </c>
      <c r="G822" s="30">
        <f t="shared" si="385"/>
        <v>2439.7664306902611</v>
      </c>
      <c r="H822" s="34">
        <f t="shared" si="386"/>
        <v>2439.7664306902611</v>
      </c>
      <c r="I822" s="33">
        <f t="shared" si="387"/>
        <v>0</v>
      </c>
      <c r="J822" s="35">
        <f t="shared" si="388"/>
        <v>0</v>
      </c>
      <c r="K822" s="60">
        <f t="shared" si="389"/>
        <v>0.13077348682537449</v>
      </c>
      <c r="L822" s="30">
        <f t="shared" si="390"/>
        <v>2445.3997895420134</v>
      </c>
      <c r="M822" s="34">
        <f t="shared" si="391"/>
        <v>2323.1298000649126</v>
      </c>
      <c r="N822" s="33">
        <f t="shared" si="392"/>
        <v>0</v>
      </c>
      <c r="O822" s="35">
        <f t="shared" si="393"/>
        <v>0</v>
      </c>
      <c r="P822" s="31">
        <f t="shared" si="394"/>
        <v>0.13765630192144682</v>
      </c>
      <c r="Q822" s="30">
        <f t="shared" si="395"/>
        <v>2439.7664306902611</v>
      </c>
      <c r="R822" s="34">
        <f t="shared" si="396"/>
        <v>2439.7664306902611</v>
      </c>
      <c r="S822" s="33">
        <f t="shared" si="397"/>
        <v>0</v>
      </c>
      <c r="T822" s="35">
        <f t="shared" si="398"/>
        <v>0</v>
      </c>
      <c r="U822" s="31">
        <f t="shared" si="399"/>
        <v>0</v>
      </c>
      <c r="V822" s="30" t="e">
        <f t="shared" si="400"/>
        <v>#DIV/0!</v>
      </c>
      <c r="W822" s="34" t="e">
        <f t="shared" si="401"/>
        <v>#DIV/0!</v>
      </c>
      <c r="X822" s="33">
        <f t="shared" si="402"/>
        <v>0</v>
      </c>
      <c r="Y822" s="35">
        <f t="shared" si="403"/>
        <v>0</v>
      </c>
      <c r="Z822" s="30">
        <f t="shared" si="404"/>
        <v>-1595.7233977113974</v>
      </c>
      <c r="AA822" s="35">
        <f>IF(C822&lt;C$13,0,(IF(VLOOKUP(C$7,profiel!$A$3:$F$297,2,FALSE)&gt;4,VLOOKUP($C$7,profiel!$A$3:$F$297,3,FALSE),IF(B$9="flens loodrecht op gevel",(VLOOKUP(C$7,profiel!$A$3:$F$297,6,FALSE)-2*VLOOKUP(C$7,profiel!$A$3:$F$297,4,FALSE))/2,VLOOKUP(C$7,profiel!$A$3:$F$297,4,FALSE))))/1000*Z822*D$36)</f>
        <v>-2936.5193532425342</v>
      </c>
      <c r="AB822" s="30">
        <f t="shared" si="407"/>
        <v>63103.773181136377</v>
      </c>
      <c r="AC822" s="35">
        <f t="shared" si="405"/>
        <v>12620.754636227275</v>
      </c>
      <c r="AD822" s="32">
        <f t="shared" si="406"/>
        <v>0.42731395624175361</v>
      </c>
      <c r="AE822" s="32">
        <f t="shared" si="380"/>
        <v>690.12643517069455</v>
      </c>
      <c r="AF822" s="204">
        <f t="shared" si="381"/>
        <v>937.5903870196214</v>
      </c>
    </row>
    <row r="823" spans="1:32" ht="12" customHeight="1" x14ac:dyDescent="0.15">
      <c r="A823" s="199">
        <f t="shared" si="382"/>
        <v>690.12643517069455</v>
      </c>
      <c r="B823" s="38">
        <f t="shared" si="383"/>
        <v>3870</v>
      </c>
      <c r="C823" s="200">
        <f t="shared" si="377"/>
        <v>64.5</v>
      </c>
      <c r="D823" s="36">
        <f t="shared" si="378"/>
        <v>956.15423736741013</v>
      </c>
      <c r="E823" s="36">
        <f t="shared" si="379"/>
        <v>679.99999950720928</v>
      </c>
      <c r="F823" s="37">
        <f t="shared" si="384"/>
        <v>0.13730353375226012</v>
      </c>
      <c r="G823" s="42">
        <f t="shared" si="385"/>
        <v>2437.9539555061124</v>
      </c>
      <c r="H823" s="43">
        <f t="shared" si="386"/>
        <v>2437.9539555061128</v>
      </c>
      <c r="I823" s="42">
        <f t="shared" si="387"/>
        <v>0</v>
      </c>
      <c r="J823" s="44">
        <f t="shared" si="388"/>
        <v>0</v>
      </c>
      <c r="K823" s="216">
        <f t="shared" si="389"/>
        <v>0.1304383570646471</v>
      </c>
      <c r="L823" s="42">
        <f t="shared" si="390"/>
        <v>2443.5691486400879</v>
      </c>
      <c r="M823" s="43">
        <f t="shared" si="391"/>
        <v>2321.3906912080838</v>
      </c>
      <c r="N823" s="42">
        <f t="shared" si="392"/>
        <v>0</v>
      </c>
      <c r="O823" s="44">
        <f t="shared" si="393"/>
        <v>0</v>
      </c>
      <c r="P823" s="37">
        <f t="shared" si="394"/>
        <v>0.13730353375226012</v>
      </c>
      <c r="Q823" s="42">
        <f t="shared" si="395"/>
        <v>2437.9539555061124</v>
      </c>
      <c r="R823" s="43">
        <f t="shared" si="396"/>
        <v>2437.9539555061128</v>
      </c>
      <c r="S823" s="42">
        <f t="shared" si="397"/>
        <v>0</v>
      </c>
      <c r="T823" s="44">
        <f t="shared" si="398"/>
        <v>0</v>
      </c>
      <c r="U823" s="37">
        <f t="shared" si="399"/>
        <v>0</v>
      </c>
      <c r="V823" s="42" t="e">
        <f t="shared" si="400"/>
        <v>#DIV/0!</v>
      </c>
      <c r="W823" s="43" t="e">
        <f t="shared" si="401"/>
        <v>#DIV/0!</v>
      </c>
      <c r="X823" s="42">
        <f t="shared" si="402"/>
        <v>0</v>
      </c>
      <c r="Y823" s="44">
        <f t="shared" si="403"/>
        <v>0</v>
      </c>
      <c r="Z823" s="42">
        <f t="shared" si="404"/>
        <v>-1666.9750541363615</v>
      </c>
      <c r="AA823" s="44">
        <f>IF(C823&lt;C$13,0,(IF(VLOOKUP(C$7,profiel!$A$3:$F$297,2,FALSE)&gt;4,VLOOKUP($C$7,profiel!$A$3:$F$297,3,FALSE),IF(B$9="flens loodrecht op gevel",(VLOOKUP(C$7,profiel!$A$3:$F$297,6,FALSE)-2*VLOOKUP(C$7,profiel!$A$3:$F$297,4,FALSE))/2,VLOOKUP(C$7,profiel!$A$3:$F$297,4,FALSE))))/1000*Z823*D$36)</f>
        <v>-3067.6397393586849</v>
      </c>
      <c r="AB823" s="42">
        <f t="shared" si="407"/>
        <v>63094.339667271255</v>
      </c>
      <c r="AC823" s="44">
        <f t="shared" si="405"/>
        <v>12618.86793345425</v>
      </c>
      <c r="AD823" s="41">
        <f t="shared" si="406"/>
        <v>0.42272645483062316</v>
      </c>
      <c r="AE823" s="41">
        <f t="shared" si="380"/>
        <v>690.54916162552513</v>
      </c>
      <c r="AF823" s="201">
        <f t="shared" si="381"/>
        <v>940.00991100283989</v>
      </c>
    </row>
    <row r="824" spans="1:32" ht="12" customHeight="1" x14ac:dyDescent="0.15">
      <c r="A824" s="202">
        <f t="shared" si="382"/>
        <v>690.54916162552513</v>
      </c>
      <c r="B824" s="54">
        <f t="shared" si="383"/>
        <v>3875</v>
      </c>
      <c r="C824" s="133">
        <f t="shared" si="377"/>
        <v>64.583333333333329</v>
      </c>
      <c r="D824" s="30">
        <f t="shared" si="378"/>
        <v>956.34731934806916</v>
      </c>
      <c r="E824" s="30">
        <f t="shared" si="379"/>
        <v>679.99999952017663</v>
      </c>
      <c r="F824" s="31">
        <f t="shared" si="384"/>
        <v>0.13695012344349025</v>
      </c>
      <c r="G824" s="30">
        <f t="shared" si="385"/>
        <v>2436.1826973458442</v>
      </c>
      <c r="H824" s="34">
        <f t="shared" si="386"/>
        <v>2436.1826973458442</v>
      </c>
      <c r="I824" s="33">
        <f t="shared" si="387"/>
        <v>0</v>
      </c>
      <c r="J824" s="35">
        <f t="shared" si="388"/>
        <v>0</v>
      </c>
      <c r="K824" s="60">
        <f t="shared" si="389"/>
        <v>0.13010261727131575</v>
      </c>
      <c r="L824" s="30">
        <f t="shared" si="390"/>
        <v>2441.7798090425972</v>
      </c>
      <c r="M824" s="34">
        <f t="shared" si="391"/>
        <v>2319.6908185904672</v>
      </c>
      <c r="N824" s="33">
        <f t="shared" si="392"/>
        <v>0</v>
      </c>
      <c r="O824" s="35">
        <f t="shared" si="393"/>
        <v>0</v>
      </c>
      <c r="P824" s="31">
        <f t="shared" si="394"/>
        <v>0.13695012344349025</v>
      </c>
      <c r="Q824" s="30">
        <f t="shared" si="395"/>
        <v>2436.1826973458442</v>
      </c>
      <c r="R824" s="34">
        <f t="shared" si="396"/>
        <v>2436.1826973458442</v>
      </c>
      <c r="S824" s="33">
        <f t="shared" si="397"/>
        <v>0</v>
      </c>
      <c r="T824" s="35">
        <f t="shared" si="398"/>
        <v>0</v>
      </c>
      <c r="U824" s="31">
        <f t="shared" si="399"/>
        <v>0</v>
      </c>
      <c r="V824" s="30" t="e">
        <f t="shared" si="400"/>
        <v>#DIV/0!</v>
      </c>
      <c r="W824" s="34" t="e">
        <f t="shared" si="401"/>
        <v>#DIV/0!</v>
      </c>
      <c r="X824" s="33">
        <f t="shared" si="402"/>
        <v>0</v>
      </c>
      <c r="Y824" s="35">
        <f t="shared" si="403"/>
        <v>0</v>
      </c>
      <c r="Z824" s="30">
        <f t="shared" si="404"/>
        <v>-1737.5411537087307</v>
      </c>
      <c r="AA824" s="35">
        <f>IF(C824&lt;C$13,0,(IF(VLOOKUP(C$7,profiel!$A$3:$F$297,2,FALSE)&gt;4,VLOOKUP($C$7,profiel!$A$3:$F$297,3,FALSE),IF(B$9="flens loodrecht op gevel",(VLOOKUP(C$7,profiel!$A$3:$F$297,6,FALSE)-2*VLOOKUP(C$7,profiel!$A$3:$F$297,4,FALSE))/2,VLOOKUP(C$7,profiel!$A$3:$F$297,4,FALSE))))/1000*Z824*D$36)</f>
        <v>-3197.4985340434637</v>
      </c>
      <c r="AB824" s="30">
        <f t="shared" si="407"/>
        <v>63085.538891205222</v>
      </c>
      <c r="AC824" s="35">
        <f t="shared" si="405"/>
        <v>12617.107778241045</v>
      </c>
      <c r="AD824" s="32">
        <f t="shared" si="406"/>
        <v>0.41819294761099501</v>
      </c>
      <c r="AE824" s="32">
        <f t="shared" si="380"/>
        <v>690.96735457313616</v>
      </c>
      <c r="AF824" s="204">
        <f t="shared" si="381"/>
        <v>942.44628283174552</v>
      </c>
    </row>
    <row r="825" spans="1:32" ht="12" customHeight="1" x14ac:dyDescent="0.15">
      <c r="A825" s="199">
        <f t="shared" si="382"/>
        <v>690.96735457313616</v>
      </c>
      <c r="B825" s="38">
        <f t="shared" si="383"/>
        <v>3880</v>
      </c>
      <c r="C825" s="200">
        <f t="shared" si="377"/>
        <v>64.666666666666671</v>
      </c>
      <c r="D825" s="36">
        <f t="shared" si="378"/>
        <v>956.54015283190199</v>
      </c>
      <c r="E825" s="36">
        <f t="shared" si="379"/>
        <v>679.9999995328028</v>
      </c>
      <c r="F825" s="37">
        <f t="shared" si="384"/>
        <v>0.13659608584071006</v>
      </c>
      <c r="G825" s="42">
        <f t="shared" si="385"/>
        <v>2434.4521480604776</v>
      </c>
      <c r="H825" s="43">
        <f t="shared" si="386"/>
        <v>2434.4521480604776</v>
      </c>
      <c r="I825" s="42">
        <f t="shared" si="387"/>
        <v>0</v>
      </c>
      <c r="J825" s="44">
        <f t="shared" si="388"/>
        <v>0</v>
      </c>
      <c r="K825" s="216">
        <f t="shared" si="389"/>
        <v>0.12976628154867456</v>
      </c>
      <c r="L825" s="42">
        <f t="shared" si="390"/>
        <v>2440.0312614407485</v>
      </c>
      <c r="M825" s="43">
        <f t="shared" si="391"/>
        <v>2318.0296983687113</v>
      </c>
      <c r="N825" s="42">
        <f t="shared" si="392"/>
        <v>0</v>
      </c>
      <c r="O825" s="44">
        <f t="shared" si="393"/>
        <v>0</v>
      </c>
      <c r="P825" s="37">
        <f t="shared" si="394"/>
        <v>0.13659608584071006</v>
      </c>
      <c r="Q825" s="42">
        <f t="shared" si="395"/>
        <v>2434.4521480604776</v>
      </c>
      <c r="R825" s="43">
        <f t="shared" si="396"/>
        <v>2434.4521480604776</v>
      </c>
      <c r="S825" s="42">
        <f t="shared" si="397"/>
        <v>0</v>
      </c>
      <c r="T825" s="44">
        <f t="shared" si="398"/>
        <v>0</v>
      </c>
      <c r="U825" s="37">
        <f t="shared" si="399"/>
        <v>0</v>
      </c>
      <c r="V825" s="42" t="e">
        <f t="shared" si="400"/>
        <v>#DIV/0!</v>
      </c>
      <c r="W825" s="43" t="e">
        <f t="shared" si="401"/>
        <v>#DIV/0!</v>
      </c>
      <c r="X825" s="42">
        <f t="shared" si="402"/>
        <v>0</v>
      </c>
      <c r="Y825" s="44">
        <f t="shared" si="403"/>
        <v>0</v>
      </c>
      <c r="Z825" s="42">
        <f t="shared" si="404"/>
        <v>-1807.4282226486293</v>
      </c>
      <c r="AA825" s="44">
        <f>IF(C825&lt;C$13,0,(IF(VLOOKUP(C$7,profiel!$A$3:$F$297,2,FALSE)&gt;4,VLOOKUP($C$7,profiel!$A$3:$F$297,3,FALSE),IF(B$9="flens loodrecht op gevel",(VLOOKUP(C$7,profiel!$A$3:$F$297,6,FALSE)-2*VLOOKUP(C$7,profiel!$A$3:$F$297,4,FALSE))/2,VLOOKUP(C$7,profiel!$A$3:$F$297,4,FALSE))))/1000*Z825*D$36)</f>
        <v>-3326.1077471299818</v>
      </c>
      <c r="AB825" s="42">
        <f t="shared" si="407"/>
        <v>63077.364436560398</v>
      </c>
      <c r="AC825" s="44">
        <f t="shared" si="405"/>
        <v>12615.47288731208</v>
      </c>
      <c r="AD825" s="41">
        <f t="shared" si="406"/>
        <v>0.41371286230456639</v>
      </c>
      <c r="AE825" s="41">
        <f t="shared" si="380"/>
        <v>691.38106743544074</v>
      </c>
      <c r="AF825" s="201">
        <f t="shared" si="381"/>
        <v>944.89956472071617</v>
      </c>
    </row>
    <row r="826" spans="1:32" ht="12" customHeight="1" x14ac:dyDescent="0.15">
      <c r="A826" s="202">
        <f t="shared" si="382"/>
        <v>691.38106743544074</v>
      </c>
      <c r="B826" s="54">
        <f t="shared" si="383"/>
        <v>3885</v>
      </c>
      <c r="C826" s="133">
        <f t="shared" si="377"/>
        <v>64.75</v>
      </c>
      <c r="D826" s="30">
        <f t="shared" si="378"/>
        <v>956.73273845771791</v>
      </c>
      <c r="E826" s="30">
        <f t="shared" si="379"/>
        <v>679.99999954509678</v>
      </c>
      <c r="F826" s="31">
        <f t="shared" si="384"/>
        <v>0.13624143576359171</v>
      </c>
      <c r="G826" s="30">
        <f t="shared" si="385"/>
        <v>2432.7618048211602</v>
      </c>
      <c r="H826" s="34">
        <f t="shared" si="386"/>
        <v>2432.7618048211607</v>
      </c>
      <c r="I826" s="33">
        <f t="shared" si="387"/>
        <v>0</v>
      </c>
      <c r="J826" s="35">
        <f t="shared" si="388"/>
        <v>0</v>
      </c>
      <c r="K826" s="60">
        <f t="shared" si="389"/>
        <v>0.12942936397541213</v>
      </c>
      <c r="L826" s="30">
        <f t="shared" si="390"/>
        <v>2438.3230018636064</v>
      </c>
      <c r="M826" s="34">
        <f t="shared" si="391"/>
        <v>2316.4068517704259</v>
      </c>
      <c r="N826" s="33">
        <f t="shared" si="392"/>
        <v>0</v>
      </c>
      <c r="O826" s="35">
        <f t="shared" si="393"/>
        <v>0</v>
      </c>
      <c r="P826" s="31">
        <f t="shared" si="394"/>
        <v>0.13624143576359171</v>
      </c>
      <c r="Q826" s="30">
        <f t="shared" si="395"/>
        <v>2432.7618048211602</v>
      </c>
      <c r="R826" s="34">
        <f t="shared" si="396"/>
        <v>2432.7618048211607</v>
      </c>
      <c r="S826" s="33">
        <f t="shared" si="397"/>
        <v>0</v>
      </c>
      <c r="T826" s="35">
        <f t="shared" si="398"/>
        <v>0</v>
      </c>
      <c r="U826" s="31">
        <f t="shared" si="399"/>
        <v>0</v>
      </c>
      <c r="V826" s="30" t="e">
        <f t="shared" si="400"/>
        <v>#DIV/0!</v>
      </c>
      <c r="W826" s="34" t="e">
        <f t="shared" si="401"/>
        <v>#DIV/0!</v>
      </c>
      <c r="X826" s="33">
        <f t="shared" si="402"/>
        <v>0</v>
      </c>
      <c r="Y826" s="35">
        <f t="shared" si="403"/>
        <v>0</v>
      </c>
      <c r="Z826" s="30">
        <f t="shared" si="404"/>
        <v>-1876.6427544174842</v>
      </c>
      <c r="AA826" s="35">
        <f>IF(C826&lt;C$13,0,(IF(VLOOKUP(C$7,profiel!$A$3:$F$297,2,FALSE)&gt;4,VLOOKUP($C$7,profiel!$A$3:$F$297,3,FALSE),IF(B$9="flens loodrecht op gevel",(VLOOKUP(C$7,profiel!$A$3:$F$297,6,FALSE)-2*VLOOKUP(C$7,profiel!$A$3:$F$297,4,FALSE))/2,VLOOKUP(C$7,profiel!$A$3:$F$297,4,FALSE))))/1000*Z826*D$36)</f>
        <v>-3453.4793281673751</v>
      </c>
      <c r="AB826" s="30">
        <f t="shared" si="407"/>
        <v>63069.809919351188</v>
      </c>
      <c r="AC826" s="35">
        <f t="shared" si="405"/>
        <v>12613.961983870238</v>
      </c>
      <c r="AD826" s="32">
        <f t="shared" si="406"/>
        <v>0.40928562994808548</v>
      </c>
      <c r="AE826" s="32">
        <f t="shared" si="380"/>
        <v>691.79035306538879</v>
      </c>
      <c r="AF826" s="204">
        <f t="shared" si="381"/>
        <v>947.36981912885926</v>
      </c>
    </row>
    <row r="827" spans="1:32" ht="12" customHeight="1" x14ac:dyDescent="0.15">
      <c r="A827" s="199">
        <f t="shared" si="382"/>
        <v>691.79035306538879</v>
      </c>
      <c r="B827" s="38">
        <f t="shared" si="383"/>
        <v>3890</v>
      </c>
      <c r="C827" s="200">
        <f t="shared" ref="C827:C890" si="408">B827/60</f>
        <v>64.833333333333329</v>
      </c>
      <c r="D827" s="36">
        <f t="shared" ref="D827:D890" si="409">20+345*LOG10(8*C827+1)</f>
        <v>956.92507686186684</v>
      </c>
      <c r="E827" s="36">
        <f t="shared" ref="E827:E890" si="410">20+660*(1-0.687*EXP(-0.32*C827)-0.313*EXP(-3.8*C827))</f>
        <v>679.99999955706721</v>
      </c>
      <c r="F827" s="37">
        <f t="shared" si="384"/>
        <v>0.13588618800239932</v>
      </c>
      <c r="G827" s="42">
        <f t="shared" si="385"/>
        <v>2431.1111700900742</v>
      </c>
      <c r="H827" s="43">
        <f t="shared" si="386"/>
        <v>2431.1111700900747</v>
      </c>
      <c r="I827" s="42">
        <f t="shared" si="387"/>
        <v>0</v>
      </c>
      <c r="J827" s="44">
        <f t="shared" si="388"/>
        <v>0</v>
      </c>
      <c r="K827" s="216">
        <f t="shared" si="389"/>
        <v>0.12909187860227936</v>
      </c>
      <c r="L827" s="42">
        <f t="shared" si="390"/>
        <v>2436.6545316488086</v>
      </c>
      <c r="M827" s="43">
        <f t="shared" si="391"/>
        <v>2314.8218050663681</v>
      </c>
      <c r="N827" s="42">
        <f t="shared" si="392"/>
        <v>0</v>
      </c>
      <c r="O827" s="44">
        <f t="shared" si="393"/>
        <v>0</v>
      </c>
      <c r="P827" s="37">
        <f t="shared" si="394"/>
        <v>0.13588618800239932</v>
      </c>
      <c r="Q827" s="42">
        <f t="shared" si="395"/>
        <v>2431.1111700900742</v>
      </c>
      <c r="R827" s="43">
        <f t="shared" si="396"/>
        <v>2431.1111700900747</v>
      </c>
      <c r="S827" s="42">
        <f t="shared" si="397"/>
        <v>0</v>
      </c>
      <c r="T827" s="44">
        <f t="shared" si="398"/>
        <v>0</v>
      </c>
      <c r="U827" s="37">
        <f t="shared" si="399"/>
        <v>0</v>
      </c>
      <c r="V827" s="42" t="e">
        <f t="shared" si="400"/>
        <v>#DIV/0!</v>
      </c>
      <c r="W827" s="43" t="e">
        <f t="shared" si="401"/>
        <v>#DIV/0!</v>
      </c>
      <c r="X827" s="42">
        <f t="shared" si="402"/>
        <v>0</v>
      </c>
      <c r="Y827" s="44">
        <f t="shared" si="403"/>
        <v>0</v>
      </c>
      <c r="Z827" s="42">
        <f t="shared" si="404"/>
        <v>-1945.1912088786016</v>
      </c>
      <c r="AA827" s="44">
        <f>IF(C827&lt;C$13,0,(IF(VLOOKUP(C$7,profiel!$A$3:$F$297,2,FALSE)&gt;4,VLOOKUP($C$7,profiel!$A$3:$F$297,3,FALSE),IF(B$9="flens loodrecht op gevel",(VLOOKUP(C$7,profiel!$A$3:$F$297,6,FALSE)-2*VLOOKUP(C$7,profiel!$A$3:$F$297,4,FALSE))/2,VLOOKUP(C$7,profiel!$A$3:$F$297,4,FALSE))))/1000*Z827*D$36)</f>
        <v>-3579.6251648760644</v>
      </c>
      <c r="AB827" s="42">
        <f t="shared" si="407"/>
        <v>63062.868988826551</v>
      </c>
      <c r="AC827" s="44">
        <f t="shared" si="405"/>
        <v>12612.573797765308</v>
      </c>
      <c r="AD827" s="41">
        <f t="shared" si="406"/>
        <v>0.40491068495722271</v>
      </c>
      <c r="AE827" s="41">
        <f t="shared" ref="AE827:AE890" si="411">AE826+AD827</f>
        <v>692.19526375034604</v>
      </c>
      <c r="AF827" s="201">
        <f t="shared" ref="AF827:AF890" si="412">IF(AE827&lt;600,425+0.773*AE827-0.00169*AE827^2+0.00000222*AE827^3,IF(AE827&lt;735,666+(13002/(738-AE827)),IF(AE827&lt;900,545+(17820/(AE827-731)),650)))</f>
        <v>949.85710877438419</v>
      </c>
    </row>
    <row r="828" spans="1:32" ht="12" customHeight="1" x14ac:dyDescent="0.15">
      <c r="A828" s="202">
        <f t="shared" si="382"/>
        <v>692.19526375034604</v>
      </c>
      <c r="B828" s="54">
        <f t="shared" si="383"/>
        <v>3895</v>
      </c>
      <c r="C828" s="133">
        <f t="shared" si="408"/>
        <v>64.916666666666671</v>
      </c>
      <c r="D828" s="30">
        <f t="shared" si="409"/>
        <v>957.11716867825044</v>
      </c>
      <c r="E828" s="30">
        <f t="shared" si="410"/>
        <v>679.99999956872261</v>
      </c>
      <c r="F828" s="31">
        <f t="shared" si="384"/>
        <v>0.13553035731453478</v>
      </c>
      <c r="G828" s="30">
        <f t="shared" si="385"/>
        <v>2429.4997515924229</v>
      </c>
      <c r="H828" s="34">
        <f t="shared" si="386"/>
        <v>2429.4997515924229</v>
      </c>
      <c r="I828" s="33">
        <f t="shared" si="387"/>
        <v>0</v>
      </c>
      <c r="J828" s="35">
        <f t="shared" si="388"/>
        <v>0</v>
      </c>
      <c r="K828" s="60">
        <f t="shared" si="389"/>
        <v>0.12875383944880803</v>
      </c>
      <c r="L828" s="30">
        <f t="shared" si="390"/>
        <v>2435.0253574143585</v>
      </c>
      <c r="M828" s="34">
        <f t="shared" si="391"/>
        <v>2313.2740895436405</v>
      </c>
      <c r="N828" s="33">
        <f t="shared" si="392"/>
        <v>0</v>
      </c>
      <c r="O828" s="35">
        <f t="shared" si="393"/>
        <v>0</v>
      </c>
      <c r="P828" s="31">
        <f t="shared" si="394"/>
        <v>0.13553035731453478</v>
      </c>
      <c r="Q828" s="30">
        <f t="shared" si="395"/>
        <v>2429.4997515924229</v>
      </c>
      <c r="R828" s="34">
        <f t="shared" si="396"/>
        <v>2429.4997515924229</v>
      </c>
      <c r="S828" s="33">
        <f t="shared" si="397"/>
        <v>0</v>
      </c>
      <c r="T828" s="35">
        <f t="shared" si="398"/>
        <v>0</v>
      </c>
      <c r="U828" s="31">
        <f t="shared" si="399"/>
        <v>0</v>
      </c>
      <c r="V828" s="30" t="e">
        <f t="shared" si="400"/>
        <v>#DIV/0!</v>
      </c>
      <c r="W828" s="34" t="e">
        <f t="shared" si="401"/>
        <v>#DIV/0!</v>
      </c>
      <c r="X828" s="33">
        <f t="shared" si="402"/>
        <v>0</v>
      </c>
      <c r="Y828" s="35">
        <f t="shared" si="403"/>
        <v>0</v>
      </c>
      <c r="Z828" s="30">
        <f t="shared" si="404"/>
        <v>-2013.0800114937147</v>
      </c>
      <c r="AA828" s="35">
        <f>IF(C828&lt;C$13,0,(IF(VLOOKUP(C$7,profiel!$A$3:$F$297,2,FALSE)&gt;4,VLOOKUP($C$7,profiel!$A$3:$F$297,3,FALSE),IF(B$9="flens loodrecht op gevel",(VLOOKUP(C$7,profiel!$A$3:$F$297,6,FALSE)-2*VLOOKUP(C$7,profiel!$A$3:$F$297,4,FALSE))/2,VLOOKUP(C$7,profiel!$A$3:$F$297,4,FALSE))))/1000*Z828*D$36)</f>
        <v>-3704.5570816692007</v>
      </c>
      <c r="AB828" s="30">
        <f t="shared" si="407"/>
        <v>63056.535328274098</v>
      </c>
      <c r="AC828" s="35">
        <f t="shared" si="405"/>
        <v>12611.307065654821</v>
      </c>
      <c r="AD828" s="32">
        <f t="shared" si="406"/>
        <v>0.40058746518766392</v>
      </c>
      <c r="AE828" s="32">
        <f t="shared" si="411"/>
        <v>692.59585121553368</v>
      </c>
      <c r="AF828" s="204">
        <f t="shared" si="412"/>
        <v>952.36149664913989</v>
      </c>
    </row>
    <row r="829" spans="1:32" ht="12" customHeight="1" x14ac:dyDescent="0.15">
      <c r="A829" s="199">
        <f t="shared" si="382"/>
        <v>692.59585121553368</v>
      </c>
      <c r="B829" s="38">
        <f t="shared" si="383"/>
        <v>3900</v>
      </c>
      <c r="C829" s="200">
        <f t="shared" si="408"/>
        <v>65</v>
      </c>
      <c r="D829" s="36">
        <f t="shared" si="409"/>
        <v>957.30901453833599</v>
      </c>
      <c r="E829" s="36">
        <f t="shared" si="410"/>
        <v>679.9999995800714</v>
      </c>
      <c r="F829" s="37">
        <f t="shared" si="384"/>
        <v>0.13517395842113761</v>
      </c>
      <c r="G829" s="42">
        <f t="shared" si="385"/>
        <v>2427.9270622850063</v>
      </c>
      <c r="H829" s="43">
        <f t="shared" si="386"/>
        <v>2427.9270622850063</v>
      </c>
      <c r="I829" s="42">
        <f t="shared" si="387"/>
        <v>0</v>
      </c>
      <c r="J829" s="44">
        <f t="shared" si="388"/>
        <v>0</v>
      </c>
      <c r="K829" s="216">
        <f t="shared" si="389"/>
        <v>0.12841526050008073</v>
      </c>
      <c r="L829" s="42">
        <f t="shared" si="390"/>
        <v>2433.4349910270053</v>
      </c>
      <c r="M829" s="43">
        <f t="shared" si="391"/>
        <v>2311.7632414756549</v>
      </c>
      <c r="N829" s="42">
        <f t="shared" si="392"/>
        <v>0</v>
      </c>
      <c r="O829" s="44">
        <f t="shared" si="393"/>
        <v>0</v>
      </c>
      <c r="P829" s="37">
        <f t="shared" si="394"/>
        <v>0.13517395842113761</v>
      </c>
      <c r="Q829" s="42">
        <f t="shared" si="395"/>
        <v>2427.9270622850063</v>
      </c>
      <c r="R829" s="43">
        <f t="shared" si="396"/>
        <v>2427.9270622850063</v>
      </c>
      <c r="S829" s="42">
        <f t="shared" si="397"/>
        <v>0</v>
      </c>
      <c r="T829" s="44">
        <f t="shared" si="398"/>
        <v>0</v>
      </c>
      <c r="U829" s="37">
        <f t="shared" si="399"/>
        <v>0</v>
      </c>
      <c r="V829" s="42" t="e">
        <f t="shared" si="400"/>
        <v>#DIV/0!</v>
      </c>
      <c r="W829" s="43" t="e">
        <f t="shared" si="401"/>
        <v>#DIV/0!</v>
      </c>
      <c r="X829" s="42">
        <f t="shared" si="402"/>
        <v>0</v>
      </c>
      <c r="Y829" s="44">
        <f t="shared" si="403"/>
        <v>0</v>
      </c>
      <c r="Z829" s="42">
        <f t="shared" si="404"/>
        <v>-2080.31555255487</v>
      </c>
      <c r="AA829" s="44">
        <f>IF(C829&lt;C$13,0,(IF(VLOOKUP(C$7,profiel!$A$3:$F$297,2,FALSE)&gt;4,VLOOKUP($C$7,profiel!$A$3:$F$297,3,FALSE),IF(B$9="flens loodrecht op gevel",(VLOOKUP(C$7,profiel!$A$3:$F$297,6,FALSE)-2*VLOOKUP(C$7,profiel!$A$3:$F$297,4,FALSE))/2,VLOOKUP(C$7,profiel!$A$3:$F$297,4,FALSE))))/1000*Z829*D$36)</f>
        <v>-3828.2868382391575</v>
      </c>
      <c r="AB829" s="42">
        <f t="shared" si="407"/>
        <v>63050.802655790219</v>
      </c>
      <c r="AC829" s="44">
        <f t="shared" si="405"/>
        <v>12610.160531158044</v>
      </c>
      <c r="AD829" s="41">
        <f t="shared" si="406"/>
        <v>0.39631541199315823</v>
      </c>
      <c r="AE829" s="41">
        <f t="shared" si="411"/>
        <v>692.9921666275269</v>
      </c>
      <c r="AF829" s="201">
        <f t="shared" si="412"/>
        <v>954.88304603331676</v>
      </c>
    </row>
    <row r="830" spans="1:32" ht="12" customHeight="1" x14ac:dyDescent="0.15">
      <c r="A830" s="202">
        <f t="shared" si="382"/>
        <v>692.9921666275269</v>
      </c>
      <c r="B830" s="54">
        <f t="shared" si="383"/>
        <v>3905</v>
      </c>
      <c r="C830" s="133">
        <f t="shared" si="408"/>
        <v>65.083333333333329</v>
      </c>
      <c r="D830" s="30">
        <f t="shared" si="409"/>
        <v>957.50061507116766</v>
      </c>
      <c r="E830" s="30">
        <f t="shared" si="410"/>
        <v>679.99999959112154</v>
      </c>
      <c r="F830" s="31">
        <f t="shared" si="384"/>
        <v>0.13481700600374003</v>
      </c>
      <c r="G830" s="30">
        <f t="shared" si="385"/>
        <v>2426.3926203271394</v>
      </c>
      <c r="H830" s="34">
        <f t="shared" si="386"/>
        <v>2426.3926203271394</v>
      </c>
      <c r="I830" s="33">
        <f t="shared" si="387"/>
        <v>0</v>
      </c>
      <c r="J830" s="35">
        <f t="shared" si="388"/>
        <v>0</v>
      </c>
      <c r="K830" s="60">
        <f t="shared" si="389"/>
        <v>0.12807615570355302</v>
      </c>
      <c r="L830" s="30">
        <f t="shared" si="390"/>
        <v>2431.8829495729437</v>
      </c>
      <c r="M830" s="34">
        <f t="shared" si="391"/>
        <v>2310.2888020942964</v>
      </c>
      <c r="N830" s="33">
        <f t="shared" si="392"/>
        <v>0</v>
      </c>
      <c r="O830" s="35">
        <f t="shared" si="393"/>
        <v>0</v>
      </c>
      <c r="P830" s="31">
        <f t="shared" si="394"/>
        <v>0.13481700600374003</v>
      </c>
      <c r="Q830" s="30">
        <f t="shared" si="395"/>
        <v>2426.3926203271394</v>
      </c>
      <c r="R830" s="34">
        <f t="shared" si="396"/>
        <v>2426.3926203271394</v>
      </c>
      <c r="S830" s="33">
        <f t="shared" si="397"/>
        <v>0</v>
      </c>
      <c r="T830" s="35">
        <f t="shared" si="398"/>
        <v>0</v>
      </c>
      <c r="U830" s="31">
        <f t="shared" si="399"/>
        <v>0</v>
      </c>
      <c r="V830" s="30" t="e">
        <f t="shared" si="400"/>
        <v>#DIV/0!</v>
      </c>
      <c r="W830" s="34" t="e">
        <f t="shared" si="401"/>
        <v>#DIV/0!</v>
      </c>
      <c r="X830" s="33">
        <f t="shared" si="402"/>
        <v>0</v>
      </c>
      <c r="Y830" s="35">
        <f t="shared" si="403"/>
        <v>0</v>
      </c>
      <c r="Z830" s="30">
        <f t="shared" si="404"/>
        <v>-2146.9041864508563</v>
      </c>
      <c r="AA830" s="35">
        <f>IF(C830&lt;C$13,0,(IF(VLOOKUP(C$7,profiel!$A$3:$F$297,2,FALSE)&gt;4,VLOOKUP($C$7,profiel!$A$3:$F$297,3,FALSE),IF(B$9="flens loodrecht op gevel",(VLOOKUP(C$7,profiel!$A$3:$F$297,6,FALSE)-2*VLOOKUP(C$7,profiel!$A$3:$F$297,4,FALSE))/2,VLOOKUP(C$7,profiel!$A$3:$F$297,4,FALSE))))/1000*Z830*D$36)</f>
        <v>-3950.8261282075755</v>
      </c>
      <c r="AB830" s="30">
        <f t="shared" si="407"/>
        <v>63045.664725015275</v>
      </c>
      <c r="AC830" s="35">
        <f t="shared" si="405"/>
        <v>12609.132945003055</v>
      </c>
      <c r="AD830" s="32">
        <f t="shared" si="406"/>
        <v>0.39209397028099419</v>
      </c>
      <c r="AE830" s="32">
        <f t="shared" si="411"/>
        <v>693.38426059780784</v>
      </c>
      <c r="AF830" s="204">
        <f t="shared" si="412"/>
        <v>957.42182051030079</v>
      </c>
    </row>
    <row r="831" spans="1:32" ht="12" customHeight="1" x14ac:dyDescent="0.15">
      <c r="A831" s="199">
        <f t="shared" si="382"/>
        <v>693.38426059780784</v>
      </c>
      <c r="B831" s="38">
        <f t="shared" si="383"/>
        <v>3910</v>
      </c>
      <c r="C831" s="200">
        <f t="shared" si="408"/>
        <v>65.166666666666671</v>
      </c>
      <c r="D831" s="36">
        <f t="shared" si="409"/>
        <v>957.69197090338002</v>
      </c>
      <c r="E831" s="36">
        <f t="shared" si="410"/>
        <v>679.99999960188086</v>
      </c>
      <c r="F831" s="37">
        <f t="shared" si="384"/>
        <v>0.13445951470097936</v>
      </c>
      <c r="G831" s="42">
        <f t="shared" si="385"/>
        <v>2424.8959490483485</v>
      </c>
      <c r="H831" s="43">
        <f t="shared" si="386"/>
        <v>2424.8959490483485</v>
      </c>
      <c r="I831" s="42">
        <f t="shared" si="387"/>
        <v>0</v>
      </c>
      <c r="J831" s="44">
        <f t="shared" si="388"/>
        <v>0</v>
      </c>
      <c r="K831" s="216">
        <f t="shared" si="389"/>
        <v>0.1277365389659304</v>
      </c>
      <c r="L831" s="42">
        <f t="shared" si="390"/>
        <v>2430.3687553253317</v>
      </c>
      <c r="M831" s="43">
        <f t="shared" si="391"/>
        <v>2308.8503175590649</v>
      </c>
      <c r="N831" s="42">
        <f t="shared" si="392"/>
        <v>0</v>
      </c>
      <c r="O831" s="44">
        <f t="shared" si="393"/>
        <v>0</v>
      </c>
      <c r="P831" s="37">
        <f t="shared" si="394"/>
        <v>0.13445951470097936</v>
      </c>
      <c r="Q831" s="42">
        <f t="shared" si="395"/>
        <v>2424.8959490483485</v>
      </c>
      <c r="R831" s="43">
        <f t="shared" si="396"/>
        <v>2424.8959490483485</v>
      </c>
      <c r="S831" s="42">
        <f t="shared" si="397"/>
        <v>0</v>
      </c>
      <c r="T831" s="44">
        <f t="shared" si="398"/>
        <v>0</v>
      </c>
      <c r="U831" s="37">
        <f t="shared" si="399"/>
        <v>0</v>
      </c>
      <c r="V831" s="42" t="e">
        <f t="shared" si="400"/>
        <v>#DIV/0!</v>
      </c>
      <c r="W831" s="43" t="e">
        <f t="shared" si="401"/>
        <v>#DIV/0!</v>
      </c>
      <c r="X831" s="42">
        <f t="shared" si="402"/>
        <v>0</v>
      </c>
      <c r="Y831" s="44">
        <f t="shared" si="403"/>
        <v>0</v>
      </c>
      <c r="Z831" s="42">
        <f t="shared" si="404"/>
        <v>-2212.852230967178</v>
      </c>
      <c r="AA831" s="44">
        <f>IF(C831&lt;C$13,0,(IF(VLOOKUP(C$7,profiel!$A$3:$F$297,2,FALSE)&gt;4,VLOOKUP($C$7,profiel!$A$3:$F$297,3,FALSE),IF(B$9="flens loodrecht op gevel",(VLOOKUP(C$7,profiel!$A$3:$F$297,6,FALSE)-2*VLOOKUP(C$7,profiel!$A$3:$F$297,4,FALSE))/2,VLOOKUP(C$7,profiel!$A$3:$F$297,4,FALSE))))/1000*Z831*D$36)</f>
        <v>-4072.1865778371443</v>
      </c>
      <c r="AB831" s="42">
        <f t="shared" si="407"/>
        <v>63041.115325835402</v>
      </c>
      <c r="AC831" s="44">
        <f t="shared" si="405"/>
        <v>12608.22306516708</v>
      </c>
      <c r="AD831" s="41">
        <f t="shared" si="406"/>
        <v>0.38792258856456857</v>
      </c>
      <c r="AE831" s="41">
        <f t="shared" si="411"/>
        <v>693.77218318637244</v>
      </c>
      <c r="AF831" s="201">
        <f t="shared" si="412"/>
        <v>959.97788398168905</v>
      </c>
    </row>
    <row r="832" spans="1:32" ht="12" customHeight="1" x14ac:dyDescent="0.15">
      <c r="A832" s="202">
        <f t="shared" si="382"/>
        <v>693.77218318637244</v>
      </c>
      <c r="B832" s="54">
        <f t="shared" si="383"/>
        <v>3915</v>
      </c>
      <c r="C832" s="133">
        <f t="shared" si="408"/>
        <v>65.25</v>
      </c>
      <c r="D832" s="30">
        <f t="shared" si="409"/>
        <v>957.88308265920955</v>
      </c>
      <c r="E832" s="30">
        <f t="shared" si="410"/>
        <v>679.99999961235699</v>
      </c>
      <c r="F832" s="31">
        <f t="shared" si="384"/>
        <v>0.13410149910536767</v>
      </c>
      <c r="G832" s="30">
        <f t="shared" si="385"/>
        <v>2423.4365769179144</v>
      </c>
      <c r="H832" s="34">
        <f t="shared" si="386"/>
        <v>2423.4365769179149</v>
      </c>
      <c r="I832" s="33">
        <f t="shared" si="387"/>
        <v>0</v>
      </c>
      <c r="J832" s="35">
        <f t="shared" si="388"/>
        <v>0</v>
      </c>
      <c r="K832" s="60">
        <f t="shared" si="389"/>
        <v>0.12739642415009927</v>
      </c>
      <c r="L832" s="30">
        <f t="shared" si="390"/>
        <v>2428.8919357136156</v>
      </c>
      <c r="M832" s="34">
        <f t="shared" si="391"/>
        <v>2307.4473389279347</v>
      </c>
      <c r="N832" s="33">
        <f t="shared" si="392"/>
        <v>0</v>
      </c>
      <c r="O832" s="35">
        <f t="shared" si="393"/>
        <v>0</v>
      </c>
      <c r="P832" s="31">
        <f t="shared" si="394"/>
        <v>0.13410149910536767</v>
      </c>
      <c r="Q832" s="30">
        <f t="shared" si="395"/>
        <v>2423.4365769179144</v>
      </c>
      <c r="R832" s="34">
        <f t="shared" si="396"/>
        <v>2423.4365769179149</v>
      </c>
      <c r="S832" s="33">
        <f t="shared" si="397"/>
        <v>0</v>
      </c>
      <c r="T832" s="35">
        <f t="shared" si="398"/>
        <v>0</v>
      </c>
      <c r="U832" s="31">
        <f t="shared" si="399"/>
        <v>0</v>
      </c>
      <c r="V832" s="30" t="e">
        <f t="shared" si="400"/>
        <v>#DIV/0!</v>
      </c>
      <c r="W832" s="34" t="e">
        <f t="shared" si="401"/>
        <v>#DIV/0!</v>
      </c>
      <c r="X832" s="33">
        <f t="shared" si="402"/>
        <v>0</v>
      </c>
      <c r="Y832" s="35">
        <f t="shared" si="403"/>
        <v>0</v>
      </c>
      <c r="Z832" s="30">
        <f t="shared" si="404"/>
        <v>-2278.1659666193932</v>
      </c>
      <c r="AA832" s="35">
        <f>IF(C832&lt;C$13,0,(IF(VLOOKUP(C$7,profiel!$A$3:$F$297,2,FALSE)&gt;4,VLOOKUP($C$7,profiel!$A$3:$F$297,3,FALSE),IF(B$9="flens loodrecht op gevel",(VLOOKUP(C$7,profiel!$A$3:$F$297,6,FALSE)-2*VLOOKUP(C$7,profiel!$A$3:$F$297,4,FALSE))/2,VLOOKUP(C$7,profiel!$A$3:$F$297,4,FALSE))))/1000*Z832*D$36)</f>
        <v>-4192.3797448047853</v>
      </c>
      <c r="AB832" s="30">
        <f t="shared" si="407"/>
        <v>63037.148285050636</v>
      </c>
      <c r="AC832" s="35">
        <f t="shared" si="405"/>
        <v>12607.429657010127</v>
      </c>
      <c r="AD832" s="32">
        <f t="shared" si="406"/>
        <v>0.38380071901343793</v>
      </c>
      <c r="AE832" s="32">
        <f t="shared" si="411"/>
        <v>694.15598390538594</v>
      </c>
      <c r="AF832" s="204">
        <f t="shared" si="412"/>
        <v>962.5513006824483</v>
      </c>
    </row>
    <row r="833" spans="1:32" ht="12" customHeight="1" x14ac:dyDescent="0.15">
      <c r="A833" s="199">
        <f t="shared" si="382"/>
        <v>694.15598390538594</v>
      </c>
      <c r="B833" s="38">
        <f t="shared" si="383"/>
        <v>3920</v>
      </c>
      <c r="C833" s="200">
        <f t="shared" si="408"/>
        <v>65.333333333333329</v>
      </c>
      <c r="D833" s="36">
        <f t="shared" si="409"/>
        <v>958.0739509605072</v>
      </c>
      <c r="E833" s="36">
        <f t="shared" si="410"/>
        <v>679.99999962255765</v>
      </c>
      <c r="F833" s="37">
        <f t="shared" si="384"/>
        <v>0.1337429737601212</v>
      </c>
      <c r="G833" s="42">
        <f t="shared" si="385"/>
        <v>2422.0140375121919</v>
      </c>
      <c r="H833" s="43">
        <f t="shared" si="386"/>
        <v>2422.0140375121919</v>
      </c>
      <c r="I833" s="42">
        <f t="shared" si="387"/>
        <v>0</v>
      </c>
      <c r="J833" s="44">
        <f t="shared" si="388"/>
        <v>0</v>
      </c>
      <c r="K833" s="216">
        <f t="shared" si="389"/>
        <v>0.12705582507211513</v>
      </c>
      <c r="L833" s="42">
        <f t="shared" si="390"/>
        <v>2427.4520232906621</v>
      </c>
      <c r="M833" s="43">
        <f t="shared" si="391"/>
        <v>2306.079422126129</v>
      </c>
      <c r="N833" s="42">
        <f t="shared" si="392"/>
        <v>0</v>
      </c>
      <c r="O833" s="44">
        <f t="shared" si="393"/>
        <v>0</v>
      </c>
      <c r="P833" s="37">
        <f t="shared" si="394"/>
        <v>0.1337429737601212</v>
      </c>
      <c r="Q833" s="42">
        <f t="shared" si="395"/>
        <v>2422.0140375121919</v>
      </c>
      <c r="R833" s="43">
        <f t="shared" si="396"/>
        <v>2422.0140375121919</v>
      </c>
      <c r="S833" s="42">
        <f t="shared" si="397"/>
        <v>0</v>
      </c>
      <c r="T833" s="44">
        <f t="shared" si="398"/>
        <v>0</v>
      </c>
      <c r="U833" s="37">
        <f t="shared" si="399"/>
        <v>0</v>
      </c>
      <c r="V833" s="42" t="e">
        <f t="shared" si="400"/>
        <v>#DIV/0!</v>
      </c>
      <c r="W833" s="43" t="e">
        <f t="shared" si="401"/>
        <v>#DIV/0!</v>
      </c>
      <c r="X833" s="42">
        <f t="shared" si="402"/>
        <v>0</v>
      </c>
      <c r="Y833" s="44">
        <f t="shared" si="403"/>
        <v>0</v>
      </c>
      <c r="Z833" s="42">
        <f t="shared" si="404"/>
        <v>-2342.8516360185058</v>
      </c>
      <c r="AA833" s="44">
        <f>IF(C833&lt;C$13,0,(IF(VLOOKUP(C$7,profiel!$A$3:$F$297,2,FALSE)&gt;4,VLOOKUP($C$7,profiel!$A$3:$F$297,3,FALSE),IF(B$9="flens loodrecht op gevel",(VLOOKUP(C$7,profiel!$A$3:$F$297,6,FALSE)-2*VLOOKUP(C$7,profiel!$A$3:$F$297,4,FALSE))/2,VLOOKUP(C$7,profiel!$A$3:$F$297,4,FALSE))))/1000*Z833*D$36)</f>
        <v>-4311.4171170338141</v>
      </c>
      <c r="AB833" s="42">
        <f t="shared" si="407"/>
        <v>63033.757467011194</v>
      </c>
      <c r="AC833" s="44">
        <f t="shared" si="405"/>
        <v>12606.75149340224</v>
      </c>
      <c r="AD833" s="41">
        <f t="shared" si="406"/>
        <v>0.37972781750064716</v>
      </c>
      <c r="AE833" s="41">
        <f t="shared" si="411"/>
        <v>694.53571172288662</v>
      </c>
      <c r="AF833" s="201">
        <f t="shared" si="412"/>
        <v>965.14213519622615</v>
      </c>
    </row>
    <row r="834" spans="1:32" ht="12" customHeight="1" x14ac:dyDescent="0.15">
      <c r="A834" s="202">
        <f t="shared" si="382"/>
        <v>694.53571172288662</v>
      </c>
      <c r="B834" s="54">
        <f t="shared" si="383"/>
        <v>3925</v>
      </c>
      <c r="C834" s="133">
        <f t="shared" si="408"/>
        <v>65.416666666666671</v>
      </c>
      <c r="D834" s="30">
        <f t="shared" si="409"/>
        <v>958.26457642675052</v>
      </c>
      <c r="E834" s="30">
        <f t="shared" si="410"/>
        <v>679.99999963248968</v>
      </c>
      <c r="F834" s="31">
        <f t="shared" si="384"/>
        <v>0.1333839531560497</v>
      </c>
      <c r="G834" s="30">
        <f t="shared" si="385"/>
        <v>2420.6278694823809</v>
      </c>
      <c r="H834" s="34">
        <f t="shared" si="386"/>
        <v>2420.6278694823814</v>
      </c>
      <c r="I834" s="33">
        <f t="shared" si="387"/>
        <v>0</v>
      </c>
      <c r="J834" s="35">
        <f t="shared" si="388"/>
        <v>0</v>
      </c>
      <c r="K834" s="60">
        <f t="shared" si="389"/>
        <v>0.12671475549824721</v>
      </c>
      <c r="L834" s="30">
        <f t="shared" si="390"/>
        <v>2426.0485557003162</v>
      </c>
      <c r="M834" s="34">
        <f t="shared" si="391"/>
        <v>2304.7461279153003</v>
      </c>
      <c r="N834" s="33">
        <f t="shared" si="392"/>
        <v>0</v>
      </c>
      <c r="O834" s="35">
        <f t="shared" si="393"/>
        <v>0</v>
      </c>
      <c r="P834" s="31">
        <f t="shared" si="394"/>
        <v>0.1333839531560497</v>
      </c>
      <c r="Q834" s="30">
        <f t="shared" si="395"/>
        <v>2420.6278694823809</v>
      </c>
      <c r="R834" s="34">
        <f t="shared" si="396"/>
        <v>2420.6278694823814</v>
      </c>
      <c r="S834" s="33">
        <f t="shared" si="397"/>
        <v>0</v>
      </c>
      <c r="T834" s="35">
        <f t="shared" si="398"/>
        <v>0</v>
      </c>
      <c r="U834" s="31">
        <f t="shared" si="399"/>
        <v>0</v>
      </c>
      <c r="V834" s="30" t="e">
        <f t="shared" si="400"/>
        <v>#DIV/0!</v>
      </c>
      <c r="W834" s="34" t="e">
        <f t="shared" si="401"/>
        <v>#DIV/0!</v>
      </c>
      <c r="X834" s="33">
        <f t="shared" si="402"/>
        <v>0</v>
      </c>
      <c r="Y834" s="35">
        <f t="shared" si="403"/>
        <v>0</v>
      </c>
      <c r="Z834" s="30">
        <f t="shared" si="404"/>
        <v>-2406.9154432681776</v>
      </c>
      <c r="AA834" s="35">
        <f>IF(C834&lt;C$13,0,(IF(VLOOKUP(C$7,profiel!$A$3:$F$297,2,FALSE)&gt;4,VLOOKUP($C$7,profiel!$A$3:$F$297,3,FALSE),IF(B$9="flens loodrecht op gevel",(VLOOKUP(C$7,profiel!$A$3:$F$297,6,FALSE)-2*VLOOKUP(C$7,profiel!$A$3:$F$297,4,FALSE))/2,VLOOKUP(C$7,profiel!$A$3:$F$297,4,FALSE))))/1000*Z834*D$36)</f>
        <v>-4429.3101115846684</v>
      </c>
      <c r="AB834" s="30">
        <f t="shared" si="407"/>
        <v>63030.936774221867</v>
      </c>
      <c r="AC834" s="35">
        <f t="shared" si="405"/>
        <v>12606.187354844373</v>
      </c>
      <c r="AD834" s="32">
        <f t="shared" si="406"/>
        <v>0.37570334364755426</v>
      </c>
      <c r="AE834" s="32">
        <f t="shared" si="411"/>
        <v>694.91141506653412</v>
      </c>
      <c r="AF834" s="204">
        <f t="shared" si="412"/>
        <v>967.75045247080402</v>
      </c>
    </row>
    <row r="835" spans="1:32" ht="12" customHeight="1" x14ac:dyDescent="0.15">
      <c r="A835" s="199">
        <f t="shared" si="382"/>
        <v>694.91141506653412</v>
      </c>
      <c r="B835" s="38">
        <f t="shared" si="383"/>
        <v>3930</v>
      </c>
      <c r="C835" s="200">
        <f t="shared" si="408"/>
        <v>65.5</v>
      </c>
      <c r="D835" s="36">
        <f t="shared" si="409"/>
        <v>958.45495967505519</v>
      </c>
      <c r="E835" s="36">
        <f t="shared" si="410"/>
        <v>679.99999964216045</v>
      </c>
      <c r="F835" s="37">
        <f t="shared" si="384"/>
        <v>0.13302445172850694</v>
      </c>
      <c r="G835" s="42">
        <f t="shared" si="385"/>
        <v>2419.2776165217924</v>
      </c>
      <c r="H835" s="43">
        <f t="shared" si="386"/>
        <v>2419.2776165217924</v>
      </c>
      <c r="I835" s="42">
        <f t="shared" si="387"/>
        <v>0</v>
      </c>
      <c r="J835" s="44">
        <f t="shared" si="388"/>
        <v>0</v>
      </c>
      <c r="K835" s="216">
        <f t="shared" si="389"/>
        <v>0.1263732291420816</v>
      </c>
      <c r="L835" s="42">
        <f t="shared" si="390"/>
        <v>2424.6810756444661</v>
      </c>
      <c r="M835" s="43">
        <f t="shared" si="391"/>
        <v>2303.4470218622428</v>
      </c>
      <c r="N835" s="42">
        <f t="shared" si="392"/>
        <v>0</v>
      </c>
      <c r="O835" s="44">
        <f t="shared" si="393"/>
        <v>0</v>
      </c>
      <c r="P835" s="37">
        <f t="shared" si="394"/>
        <v>0.13302445172850694</v>
      </c>
      <c r="Q835" s="42">
        <f t="shared" si="395"/>
        <v>2419.2776165217924</v>
      </c>
      <c r="R835" s="43">
        <f t="shared" si="396"/>
        <v>2419.2776165217924</v>
      </c>
      <c r="S835" s="42">
        <f t="shared" si="397"/>
        <v>0</v>
      </c>
      <c r="T835" s="44">
        <f t="shared" si="398"/>
        <v>0</v>
      </c>
      <c r="U835" s="37">
        <f t="shared" si="399"/>
        <v>0</v>
      </c>
      <c r="V835" s="42" t="e">
        <f t="shared" si="400"/>
        <v>#DIV/0!</v>
      </c>
      <c r="W835" s="43" t="e">
        <f t="shared" si="401"/>
        <v>#DIV/0!</v>
      </c>
      <c r="X835" s="42">
        <f t="shared" si="402"/>
        <v>0</v>
      </c>
      <c r="Y835" s="44">
        <f t="shared" si="403"/>
        <v>0</v>
      </c>
      <c r="Z835" s="42">
        <f t="shared" si="404"/>
        <v>-2470.3635533926672</v>
      </c>
      <c r="AA835" s="44">
        <f>IF(C835&lt;C$13,0,(IF(VLOOKUP(C$7,profiel!$A$3:$F$297,2,FALSE)&gt;4,VLOOKUP($C$7,profiel!$A$3:$F$297,3,FALSE),IF(B$9="flens loodrecht op gevel",(VLOOKUP(C$7,profiel!$A$3:$F$297,6,FALSE)-2*VLOOKUP(C$7,profiel!$A$3:$F$297,4,FALSE))/2,VLOOKUP(C$7,profiel!$A$3:$F$297,4,FALSE))))/1000*Z835*D$36)</f>
        <v>-4546.0700736021736</v>
      </c>
      <c r="AB835" s="42">
        <f t="shared" si="407"/>
        <v>63028.680147915751</v>
      </c>
      <c r="AC835" s="44">
        <f t="shared" si="405"/>
        <v>12605.73602958315</v>
      </c>
      <c r="AD835" s="41">
        <f t="shared" si="406"/>
        <v>0.3717267608661563</v>
      </c>
      <c r="AE835" s="41">
        <f t="shared" si="411"/>
        <v>695.2831418274003</v>
      </c>
      <c r="AF835" s="201">
        <f t="shared" si="412"/>
        <v>970.37631783369318</v>
      </c>
    </row>
    <row r="836" spans="1:32" ht="12" customHeight="1" x14ac:dyDescent="0.15">
      <c r="A836" s="202">
        <f t="shared" si="382"/>
        <v>695.2831418274003</v>
      </c>
      <c r="B836" s="54">
        <f t="shared" si="383"/>
        <v>3935</v>
      </c>
      <c r="C836" s="133">
        <f t="shared" si="408"/>
        <v>65.583333333333329</v>
      </c>
      <c r="D836" s="30">
        <f t="shared" si="409"/>
        <v>958.64510132018791</v>
      </c>
      <c r="E836" s="30">
        <f t="shared" si="410"/>
        <v>679.99999965157679</v>
      </c>
      <c r="F836" s="31">
        <f t="shared" si="384"/>
        <v>0.13266448385440321</v>
      </c>
      <c r="G836" s="30">
        <f t="shared" si="385"/>
        <v>2417.9628273317553</v>
      </c>
      <c r="H836" s="34">
        <f t="shared" si="386"/>
        <v>2417.9628273317553</v>
      </c>
      <c r="I836" s="33">
        <f t="shared" si="387"/>
        <v>0</v>
      </c>
      <c r="J836" s="35">
        <f t="shared" si="388"/>
        <v>0</v>
      </c>
      <c r="K836" s="60">
        <f t="shared" si="389"/>
        <v>0.12603125966168305</v>
      </c>
      <c r="L836" s="30">
        <f t="shared" si="390"/>
        <v>2423.3491308487569</v>
      </c>
      <c r="M836" s="34">
        <f t="shared" si="391"/>
        <v>2302.1816743063191</v>
      </c>
      <c r="N836" s="33">
        <f t="shared" si="392"/>
        <v>0</v>
      </c>
      <c r="O836" s="35">
        <f t="shared" si="393"/>
        <v>0</v>
      </c>
      <c r="P836" s="31">
        <f t="shared" si="394"/>
        <v>0.13266448385440321</v>
      </c>
      <c r="Q836" s="30">
        <f t="shared" si="395"/>
        <v>2417.9628273317553</v>
      </c>
      <c r="R836" s="34">
        <f t="shared" si="396"/>
        <v>2417.9628273317553</v>
      </c>
      <c r="S836" s="33">
        <f t="shared" si="397"/>
        <v>0</v>
      </c>
      <c r="T836" s="35">
        <f t="shared" si="398"/>
        <v>0</v>
      </c>
      <c r="U836" s="31">
        <f t="shared" si="399"/>
        <v>0</v>
      </c>
      <c r="V836" s="30" t="e">
        <f t="shared" si="400"/>
        <v>#DIV/0!</v>
      </c>
      <c r="W836" s="34" t="e">
        <f t="shared" si="401"/>
        <v>#DIV/0!</v>
      </c>
      <c r="X836" s="33">
        <f t="shared" si="402"/>
        <v>0</v>
      </c>
      <c r="Y836" s="35">
        <f t="shared" si="403"/>
        <v>0</v>
      </c>
      <c r="Z836" s="30">
        <f t="shared" si="404"/>
        <v>-2533.2020917952113</v>
      </c>
      <c r="AA836" s="35">
        <f>IF(C836&lt;C$13,0,(IF(VLOOKUP(C$7,profiel!$A$3:$F$297,2,FALSE)&gt;4,VLOOKUP($C$7,profiel!$A$3:$F$297,3,FALSE),IF(B$9="flens loodrecht op gevel",(VLOOKUP(C$7,profiel!$A$3:$F$297,6,FALSE)-2*VLOOKUP(C$7,profiel!$A$3:$F$297,4,FALSE))/2,VLOOKUP(C$7,profiel!$A$3:$F$297,4,FALSE))))/1000*Z836*D$36)</f>
        <v>-4661.7082753188342</v>
      </c>
      <c r="AB836" s="30">
        <f t="shared" si="407"/>
        <v>63026.981568597163</v>
      </c>
      <c r="AC836" s="35">
        <f t="shared" si="405"/>
        <v>12605.396313719431</v>
      </c>
      <c r="AD836" s="32">
        <f t="shared" si="406"/>
        <v>0.36779753639888368</v>
      </c>
      <c r="AE836" s="32">
        <f t="shared" si="411"/>
        <v>695.65093936379924</v>
      </c>
      <c r="AF836" s="204">
        <f t="shared" si="412"/>
        <v>973.01979700786205</v>
      </c>
    </row>
    <row r="837" spans="1:32" ht="12" customHeight="1" x14ac:dyDescent="0.15">
      <c r="A837" s="199">
        <f t="shared" si="382"/>
        <v>695.65093936379924</v>
      </c>
      <c r="B837" s="38">
        <f t="shared" si="383"/>
        <v>3940</v>
      </c>
      <c r="C837" s="200">
        <f t="shared" si="408"/>
        <v>65.666666666666671</v>
      </c>
      <c r="D837" s="36">
        <f t="shared" si="409"/>
        <v>958.83500197457795</v>
      </c>
      <c r="E837" s="36">
        <f t="shared" si="410"/>
        <v>679.99999966074517</v>
      </c>
      <c r="F837" s="37">
        <f t="shared" si="384"/>
        <v>0.13230406384928159</v>
      </c>
      <c r="G837" s="42">
        <f t="shared" si="385"/>
        <v>2416.6830555885113</v>
      </c>
      <c r="H837" s="43">
        <f t="shared" si="386"/>
        <v>2416.6830555885113</v>
      </c>
      <c r="I837" s="42">
        <f t="shared" si="387"/>
        <v>0</v>
      </c>
      <c r="J837" s="44">
        <f t="shared" si="388"/>
        <v>0</v>
      </c>
      <c r="K837" s="216">
        <f t="shared" si="389"/>
        <v>0.12568886065681753</v>
      </c>
      <c r="L837" s="42">
        <f t="shared" si="390"/>
        <v>2422.0522740292636</v>
      </c>
      <c r="M837" s="43">
        <f t="shared" si="391"/>
        <v>2300.9496603278003</v>
      </c>
      <c r="N837" s="42">
        <f t="shared" si="392"/>
        <v>0</v>
      </c>
      <c r="O837" s="44">
        <f t="shared" si="393"/>
        <v>0</v>
      </c>
      <c r="P837" s="37">
        <f t="shared" si="394"/>
        <v>0.13230406384928159</v>
      </c>
      <c r="Q837" s="42">
        <f t="shared" si="395"/>
        <v>2416.6830555885113</v>
      </c>
      <c r="R837" s="43">
        <f t="shared" si="396"/>
        <v>2416.6830555885113</v>
      </c>
      <c r="S837" s="42">
        <f t="shared" si="397"/>
        <v>0</v>
      </c>
      <c r="T837" s="44">
        <f t="shared" si="398"/>
        <v>0</v>
      </c>
      <c r="U837" s="37">
        <f t="shared" si="399"/>
        <v>0</v>
      </c>
      <c r="V837" s="42" t="e">
        <f t="shared" si="400"/>
        <v>#DIV/0!</v>
      </c>
      <c r="W837" s="43" t="e">
        <f t="shared" si="401"/>
        <v>#DIV/0!</v>
      </c>
      <c r="X837" s="42">
        <f t="shared" si="402"/>
        <v>0</v>
      </c>
      <c r="Y837" s="44">
        <f t="shared" si="403"/>
        <v>0</v>
      </c>
      <c r="Z837" s="42">
        <f t="shared" si="404"/>
        <v>-2595.4371437456507</v>
      </c>
      <c r="AA837" s="44">
        <f>IF(C837&lt;C$13,0,(IF(VLOOKUP(C$7,profiel!$A$3:$F$297,2,FALSE)&gt;4,VLOOKUP($C$7,profiel!$A$3:$F$297,3,FALSE),IF(B$9="flens loodrecht op gevel",(VLOOKUP(C$7,profiel!$A$3:$F$297,6,FALSE)-2*VLOOKUP(C$7,profiel!$A$3:$F$297,4,FALSE))/2,VLOOKUP(C$7,profiel!$A$3:$F$297,4,FALSE))))/1000*Z837*D$36)</f>
        <v>-4776.235915111939</v>
      </c>
      <c r="AB837" s="42">
        <f t="shared" si="407"/>
        <v>63025.835056556345</v>
      </c>
      <c r="AC837" s="44">
        <f t="shared" si="405"/>
        <v>12605.167011311269</v>
      </c>
      <c r="AD837" s="41">
        <f t="shared" si="406"/>
        <v>0.36391514135612008</v>
      </c>
      <c r="AE837" s="41">
        <f t="shared" si="411"/>
        <v>696.01485450515531</v>
      </c>
      <c r="AF837" s="201">
        <f t="shared" si="412"/>
        <v>975.68095612760237</v>
      </c>
    </row>
    <row r="838" spans="1:32" ht="12" customHeight="1" x14ac:dyDescent="0.15">
      <c r="A838" s="202">
        <f t="shared" si="382"/>
        <v>696.01485450515531</v>
      </c>
      <c r="B838" s="54">
        <f t="shared" si="383"/>
        <v>3945</v>
      </c>
      <c r="C838" s="133">
        <f t="shared" si="408"/>
        <v>65.75</v>
      </c>
      <c r="D838" s="30">
        <f t="shared" si="409"/>
        <v>959.02466224832858</v>
      </c>
      <c r="E838" s="30">
        <f t="shared" si="410"/>
        <v>679.99999966967243</v>
      </c>
      <c r="F838" s="31">
        <f t="shared" si="384"/>
        <v>0.13194320596445766</v>
      </c>
      <c r="G838" s="30">
        <f t="shared" si="385"/>
        <v>2415.4378599091292</v>
      </c>
      <c r="H838" s="34">
        <f t="shared" si="386"/>
        <v>2415.4378599091292</v>
      </c>
      <c r="I838" s="33">
        <f t="shared" si="387"/>
        <v>0</v>
      </c>
      <c r="J838" s="35">
        <f t="shared" si="388"/>
        <v>0</v>
      </c>
      <c r="K838" s="60">
        <f t="shared" si="389"/>
        <v>0.12534604566623478</v>
      </c>
      <c r="L838" s="30">
        <f t="shared" si="390"/>
        <v>2420.7900628582233</v>
      </c>
      <c r="M838" s="34">
        <f t="shared" si="391"/>
        <v>2299.7505597153122</v>
      </c>
      <c r="N838" s="33">
        <f t="shared" si="392"/>
        <v>0</v>
      </c>
      <c r="O838" s="35">
        <f t="shared" si="393"/>
        <v>0</v>
      </c>
      <c r="P838" s="31">
        <f t="shared" si="394"/>
        <v>0.13194320596445766</v>
      </c>
      <c r="Q838" s="30">
        <f t="shared" si="395"/>
        <v>2415.4378599091292</v>
      </c>
      <c r="R838" s="34">
        <f t="shared" si="396"/>
        <v>2415.4378599091292</v>
      </c>
      <c r="S838" s="33">
        <f t="shared" si="397"/>
        <v>0</v>
      </c>
      <c r="T838" s="35">
        <f t="shared" si="398"/>
        <v>0</v>
      </c>
      <c r="U838" s="31">
        <f t="shared" si="399"/>
        <v>0</v>
      </c>
      <c r="V838" s="30" t="e">
        <f t="shared" si="400"/>
        <v>#DIV/0!</v>
      </c>
      <c r="W838" s="34" t="e">
        <f t="shared" si="401"/>
        <v>#DIV/0!</v>
      </c>
      <c r="X838" s="33">
        <f t="shared" si="402"/>
        <v>0</v>
      </c>
      <c r="Y838" s="35">
        <f t="shared" si="403"/>
        <v>0</v>
      </c>
      <c r="Z838" s="30">
        <f t="shared" si="404"/>
        <v>-2657.074753896914</v>
      </c>
      <c r="AA838" s="35">
        <f>IF(C838&lt;C$13,0,(IF(VLOOKUP(C$7,profiel!$A$3:$F$297,2,FALSE)&gt;4,VLOOKUP($C$7,profiel!$A$3:$F$297,3,FALSE),IF(B$9="flens loodrecht op gevel",(VLOOKUP(C$7,profiel!$A$3:$F$297,6,FALSE)-2*VLOOKUP(C$7,profiel!$A$3:$F$297,4,FALSE))/2,VLOOKUP(C$7,profiel!$A$3:$F$297,4,FALSE))))/1000*Z838*D$36)</f>
        <v>-4889.6641166137751</v>
      </c>
      <c r="AB838" s="30">
        <f t="shared" si="407"/>
        <v>63025.234672353457</v>
      </c>
      <c r="AC838" s="35">
        <f t="shared" si="405"/>
        <v>12605.046934470693</v>
      </c>
      <c r="AD838" s="32">
        <f t="shared" si="406"/>
        <v>0.36007905075132451</v>
      </c>
      <c r="AE838" s="32">
        <f t="shared" si="411"/>
        <v>696.37493355590664</v>
      </c>
      <c r="AF838" s="204">
        <f t="shared" si="412"/>
        <v>978.35986175452695</v>
      </c>
    </row>
    <row r="839" spans="1:32" ht="12" customHeight="1" x14ac:dyDescent="0.15">
      <c r="A839" s="199">
        <f t="shared" si="382"/>
        <v>696.37493355590664</v>
      </c>
      <c r="B839" s="38">
        <f t="shared" si="383"/>
        <v>3950</v>
      </c>
      <c r="C839" s="200">
        <f t="shared" si="408"/>
        <v>65.833333333333329</v>
      </c>
      <c r="D839" s="36">
        <f t="shared" si="409"/>
        <v>959.21408274922919</v>
      </c>
      <c r="E839" s="36">
        <f t="shared" si="410"/>
        <v>679.99999967836482</v>
      </c>
      <c r="F839" s="37">
        <f t="shared" si="384"/>
        <v>0.1315819243842232</v>
      </c>
      <c r="G839" s="42">
        <f t="shared" si="385"/>
        <v>2414.2268038165312</v>
      </c>
      <c r="H839" s="43">
        <f t="shared" si="386"/>
        <v>2414.2268038165312</v>
      </c>
      <c r="I839" s="42">
        <f t="shared" si="387"/>
        <v>0</v>
      </c>
      <c r="J839" s="44">
        <f t="shared" si="388"/>
        <v>0</v>
      </c>
      <c r="K839" s="216">
        <f t="shared" si="389"/>
        <v>0.12500282816501201</v>
      </c>
      <c r="L839" s="42">
        <f t="shared" si="390"/>
        <v>2419.5620599288482</v>
      </c>
      <c r="M839" s="43">
        <f t="shared" si="391"/>
        <v>2298.5839569324057</v>
      </c>
      <c r="N839" s="42">
        <f t="shared" si="392"/>
        <v>0</v>
      </c>
      <c r="O839" s="44">
        <f t="shared" si="393"/>
        <v>0</v>
      </c>
      <c r="P839" s="37">
        <f t="shared" si="394"/>
        <v>0.1315819243842232</v>
      </c>
      <c r="Q839" s="42">
        <f t="shared" si="395"/>
        <v>2414.2268038165312</v>
      </c>
      <c r="R839" s="43">
        <f t="shared" si="396"/>
        <v>2414.2268038165312</v>
      </c>
      <c r="S839" s="42">
        <f t="shared" si="397"/>
        <v>0</v>
      </c>
      <c r="T839" s="44">
        <f t="shared" si="398"/>
        <v>0</v>
      </c>
      <c r="U839" s="37">
        <f t="shared" si="399"/>
        <v>0</v>
      </c>
      <c r="V839" s="42" t="e">
        <f t="shared" si="400"/>
        <v>#DIV/0!</v>
      </c>
      <c r="W839" s="43" t="e">
        <f t="shared" si="401"/>
        <v>#DIV/0!</v>
      </c>
      <c r="X839" s="42">
        <f t="shared" si="402"/>
        <v>0</v>
      </c>
      <c r="Y839" s="44">
        <f t="shared" si="403"/>
        <v>0</v>
      </c>
      <c r="Z839" s="42">
        <f t="shared" si="404"/>
        <v>-2718.1209258298873</v>
      </c>
      <c r="AA839" s="44">
        <f>IF(C839&lt;C$13,0,(IF(VLOOKUP(C$7,profiel!$A$3:$F$297,2,FALSE)&gt;4,VLOOKUP($C$7,profiel!$A$3:$F$297,3,FALSE),IF(B$9="flens loodrecht op gevel",(VLOOKUP(C$7,profiel!$A$3:$F$297,6,FALSE)-2*VLOOKUP(C$7,profiel!$A$3:$F$297,4,FALSE))/2,VLOOKUP(C$7,profiel!$A$3:$F$297,4,FALSE))))/1000*Z839*D$36)</f>
        <v>-5002.0039278740769</v>
      </c>
      <c r="AB839" s="42">
        <f t="shared" si="407"/>
        <v>63025.174517276202</v>
      </c>
      <c r="AC839" s="44">
        <f t="shared" si="405"/>
        <v>12605.034903455242</v>
      </c>
      <c r="AD839" s="41">
        <f t="shared" si="406"/>
        <v>0.35628874353382334</v>
      </c>
      <c r="AE839" s="41">
        <f t="shared" si="411"/>
        <v>696.73122229944045</v>
      </c>
      <c r="AF839" s="201">
        <f t="shared" si="412"/>
        <v>981.05658089368876</v>
      </c>
    </row>
    <row r="840" spans="1:32" ht="12" customHeight="1" x14ac:dyDescent="0.15">
      <c r="A840" s="202">
        <f t="shared" si="382"/>
        <v>696.73122229944045</v>
      </c>
      <c r="B840" s="54">
        <f t="shared" si="383"/>
        <v>3955</v>
      </c>
      <c r="C840" s="133">
        <f t="shared" si="408"/>
        <v>65.916666666666671</v>
      </c>
      <c r="D840" s="30">
        <f t="shared" si="409"/>
        <v>959.40326408276724</v>
      </c>
      <c r="E840" s="30">
        <f t="shared" si="410"/>
        <v>679.99999968682835</v>
      </c>
      <c r="F840" s="31">
        <f t="shared" si="384"/>
        <v>0.13122023322311663</v>
      </c>
      <c r="G840" s="30">
        <f t="shared" si="385"/>
        <v>2413.0494557047386</v>
      </c>
      <c r="H840" s="34">
        <f t="shared" si="386"/>
        <v>2413.0494557047386</v>
      </c>
      <c r="I840" s="33">
        <f t="shared" si="387"/>
        <v>0</v>
      </c>
      <c r="J840" s="35">
        <f t="shared" si="388"/>
        <v>0</v>
      </c>
      <c r="K840" s="60">
        <f t="shared" si="389"/>
        <v>0.1246592215619608</v>
      </c>
      <c r="L840" s="30">
        <f t="shared" si="390"/>
        <v>2418.3678327203656</v>
      </c>
      <c r="M840" s="34">
        <f t="shared" si="391"/>
        <v>2297.4494410843472</v>
      </c>
      <c r="N840" s="33">
        <f t="shared" si="392"/>
        <v>0</v>
      </c>
      <c r="O840" s="35">
        <f t="shared" si="393"/>
        <v>0</v>
      </c>
      <c r="P840" s="31">
        <f t="shared" si="394"/>
        <v>0.13122023322311663</v>
      </c>
      <c r="Q840" s="30">
        <f t="shared" si="395"/>
        <v>2413.0494557047386</v>
      </c>
      <c r="R840" s="34">
        <f t="shared" si="396"/>
        <v>2413.0494557047386</v>
      </c>
      <c r="S840" s="33">
        <f t="shared" si="397"/>
        <v>0</v>
      </c>
      <c r="T840" s="35">
        <f t="shared" si="398"/>
        <v>0</v>
      </c>
      <c r="U840" s="31">
        <f t="shared" si="399"/>
        <v>0</v>
      </c>
      <c r="V840" s="30" t="e">
        <f t="shared" si="400"/>
        <v>#DIV/0!</v>
      </c>
      <c r="W840" s="34" t="e">
        <f t="shared" si="401"/>
        <v>#DIV/0!</v>
      </c>
      <c r="X840" s="33">
        <f t="shared" si="402"/>
        <v>0</v>
      </c>
      <c r="Y840" s="35">
        <f t="shared" si="403"/>
        <v>0</v>
      </c>
      <c r="Z840" s="30">
        <f t="shared" si="404"/>
        <v>-2778.5816216253652</v>
      </c>
      <c r="AA840" s="35">
        <f>IF(C840&lt;C$13,0,(IF(VLOOKUP(C$7,profiel!$A$3:$F$297,2,FALSE)&gt;4,VLOOKUP($C$7,profiel!$A$3:$F$297,3,FALSE),IF(B$9="flens loodrecht op gevel",(VLOOKUP(C$7,profiel!$A$3:$F$297,6,FALSE)-2*VLOOKUP(C$7,profiel!$A$3:$F$297,4,FALSE))/2,VLOOKUP(C$7,profiel!$A$3:$F$297,4,FALSE))))/1000*Z840*D$36)</f>
        <v>-5113.2663205723147</v>
      </c>
      <c r="AB840" s="30">
        <f t="shared" si="407"/>
        <v>63025.648733769165</v>
      </c>
      <c r="AC840" s="35">
        <f t="shared" si="405"/>
        <v>12605.129746753835</v>
      </c>
      <c r="AD840" s="32">
        <f t="shared" si="406"/>
        <v>0.35254370261942364</v>
      </c>
      <c r="AE840" s="32">
        <f t="shared" si="411"/>
        <v>697.08376600205986</v>
      </c>
      <c r="AF840" s="204">
        <f t="shared" si="412"/>
        <v>983.77118100983012</v>
      </c>
    </row>
    <row r="841" spans="1:32" ht="12" customHeight="1" x14ac:dyDescent="0.15">
      <c r="A841" s="199">
        <f t="shared" si="382"/>
        <v>697.08376600205986</v>
      </c>
      <c r="B841" s="38">
        <f t="shared" si="383"/>
        <v>3960</v>
      </c>
      <c r="C841" s="200">
        <f t="shared" si="408"/>
        <v>66</v>
      </c>
      <c r="D841" s="36">
        <f t="shared" si="409"/>
        <v>959.59220685213904</v>
      </c>
      <c r="E841" s="36">
        <f t="shared" si="410"/>
        <v>679.99999969506928</v>
      </c>
      <c r="F841" s="37">
        <f t="shared" si="384"/>
        <v>0.13085814652325831</v>
      </c>
      <c r="G841" s="42">
        <f t="shared" si="385"/>
        <v>2411.905388804284</v>
      </c>
      <c r="H841" s="43">
        <f t="shared" si="386"/>
        <v>2411.905388804284</v>
      </c>
      <c r="I841" s="42">
        <f t="shared" si="387"/>
        <v>0</v>
      </c>
      <c r="J841" s="44">
        <f t="shared" si="388"/>
        <v>0</v>
      </c>
      <c r="K841" s="216">
        <f t="shared" si="389"/>
        <v>0.12431523919709539</v>
      </c>
      <c r="L841" s="42">
        <f t="shared" si="390"/>
        <v>2417.2069535632381</v>
      </c>
      <c r="M841" s="43">
        <f t="shared" si="391"/>
        <v>2296.3466058850763</v>
      </c>
      <c r="N841" s="42">
        <f t="shared" si="392"/>
        <v>0</v>
      </c>
      <c r="O841" s="44">
        <f t="shared" si="393"/>
        <v>0</v>
      </c>
      <c r="P841" s="37">
        <f t="shared" si="394"/>
        <v>0.13085814652325831</v>
      </c>
      <c r="Q841" s="42">
        <f t="shared" si="395"/>
        <v>2411.905388804284</v>
      </c>
      <c r="R841" s="43">
        <f t="shared" si="396"/>
        <v>2411.905388804284</v>
      </c>
      <c r="S841" s="42">
        <f t="shared" si="397"/>
        <v>0</v>
      </c>
      <c r="T841" s="44">
        <f t="shared" si="398"/>
        <v>0</v>
      </c>
      <c r="U841" s="37">
        <f t="shared" si="399"/>
        <v>0</v>
      </c>
      <c r="V841" s="42" t="e">
        <f t="shared" si="400"/>
        <v>#DIV/0!</v>
      </c>
      <c r="W841" s="43" t="e">
        <f t="shared" si="401"/>
        <v>#DIV/0!</v>
      </c>
      <c r="X841" s="42">
        <f t="shared" si="402"/>
        <v>0</v>
      </c>
      <c r="Y841" s="44">
        <f t="shared" si="403"/>
        <v>0</v>
      </c>
      <c r="Z841" s="42">
        <f t="shared" si="404"/>
        <v>-2838.4627614629658</v>
      </c>
      <c r="AA841" s="44">
        <f>IF(C841&lt;C$13,0,(IF(VLOOKUP(C$7,profiel!$A$3:$F$297,2,FALSE)&gt;4,VLOOKUP($C$7,profiel!$A$3:$F$297,3,FALSE),IF(B$9="flens loodrecht op gevel",(VLOOKUP(C$7,profiel!$A$3:$F$297,6,FALSE)-2*VLOOKUP(C$7,profiel!$A$3:$F$297,4,FALSE))/2,VLOOKUP(C$7,profiel!$A$3:$F$297,4,FALSE))))/1000*Z841*D$36)</f>
        <v>-5223.4621892795913</v>
      </c>
      <c r="AB841" s="42">
        <f t="shared" si="407"/>
        <v>63026.651505836002</v>
      </c>
      <c r="AC841" s="44">
        <f t="shared" si="405"/>
        <v>12605.3303011672</v>
      </c>
      <c r="AD841" s="41">
        <f t="shared" si="406"/>
        <v>0.34884341491886539</v>
      </c>
      <c r="AE841" s="41">
        <f t="shared" si="411"/>
        <v>697.43260941697872</v>
      </c>
      <c r="AF841" s="201">
        <f t="shared" si="412"/>
        <v>986.50373004374956</v>
      </c>
    </row>
    <row r="842" spans="1:32" ht="12" customHeight="1" x14ac:dyDescent="0.15">
      <c r="A842" s="202">
        <f t="shared" si="382"/>
        <v>697.43260941697872</v>
      </c>
      <c r="B842" s="54">
        <f t="shared" si="383"/>
        <v>3965</v>
      </c>
      <c r="C842" s="133">
        <f t="shared" si="408"/>
        <v>66.083333333333329</v>
      </c>
      <c r="D842" s="30">
        <f t="shared" si="409"/>
        <v>959.78091165826243</v>
      </c>
      <c r="E842" s="30">
        <f t="shared" si="410"/>
        <v>679.99999970309329</v>
      </c>
      <c r="F842" s="31">
        <f t="shared" si="384"/>
        <v>0.13049567825175287</v>
      </c>
      <c r="G842" s="30">
        <f t="shared" si="385"/>
        <v>2410.7941811457235</v>
      </c>
      <c r="H842" s="34">
        <f t="shared" si="386"/>
        <v>2410.794181145724</v>
      </c>
      <c r="I842" s="33">
        <f t="shared" si="387"/>
        <v>0</v>
      </c>
      <c r="J842" s="35">
        <f t="shared" si="388"/>
        <v>0</v>
      </c>
      <c r="K842" s="60">
        <f t="shared" si="389"/>
        <v>0.12397089433916522</v>
      </c>
      <c r="L842" s="30">
        <f t="shared" si="390"/>
        <v>2416.0789996024673</v>
      </c>
      <c r="M842" s="34">
        <f t="shared" si="391"/>
        <v>2295.2750496223439</v>
      </c>
      <c r="N842" s="33">
        <f t="shared" si="392"/>
        <v>0</v>
      </c>
      <c r="O842" s="35">
        <f t="shared" si="393"/>
        <v>0</v>
      </c>
      <c r="P842" s="31">
        <f t="shared" si="394"/>
        <v>0.13049567825175287</v>
      </c>
      <c r="Q842" s="30">
        <f t="shared" si="395"/>
        <v>2410.7941811457235</v>
      </c>
      <c r="R842" s="34">
        <f t="shared" si="396"/>
        <v>2410.794181145724</v>
      </c>
      <c r="S842" s="33">
        <f t="shared" si="397"/>
        <v>0</v>
      </c>
      <c r="T842" s="35">
        <f t="shared" si="398"/>
        <v>0</v>
      </c>
      <c r="U842" s="31">
        <f t="shared" si="399"/>
        <v>0</v>
      </c>
      <c r="V842" s="30" t="e">
        <f t="shared" si="400"/>
        <v>#DIV/0!</v>
      </c>
      <c r="W842" s="34" t="e">
        <f t="shared" si="401"/>
        <v>#DIV/0!</v>
      </c>
      <c r="X842" s="33">
        <f t="shared" si="402"/>
        <v>0</v>
      </c>
      <c r="Y842" s="35">
        <f t="shared" si="403"/>
        <v>0</v>
      </c>
      <c r="Z842" s="30">
        <f t="shared" si="404"/>
        <v>-2897.7702232461374</v>
      </c>
      <c r="AA842" s="35">
        <f>IF(C842&lt;C$13,0,(IF(VLOOKUP(C$7,profiel!$A$3:$F$297,2,FALSE)&gt;4,VLOOKUP($C$7,profiel!$A$3:$F$297,3,FALSE),IF(B$9="flens loodrecht op gevel",(VLOOKUP(C$7,profiel!$A$3:$F$297,6,FALSE)-2*VLOOKUP(C$7,profiel!$A$3:$F$297,4,FALSE))/2,VLOOKUP(C$7,profiel!$A$3:$F$297,4,FALSE))))/1000*Z842*D$36)</f>
        <v>-5332.6023507685786</v>
      </c>
      <c r="AB842" s="30">
        <f t="shared" si="407"/>
        <v>63028.177059416863</v>
      </c>
      <c r="AC842" s="35">
        <f t="shared" si="405"/>
        <v>12605.635411883375</v>
      </c>
      <c r="AD842" s="32">
        <f t="shared" si="406"/>
        <v>0.34518737136403899</v>
      </c>
      <c r="AE842" s="32">
        <f t="shared" si="411"/>
        <v>697.77779678834281</v>
      </c>
      <c r="AF842" s="204">
        <f t="shared" si="412"/>
        <v>989.25429642878839</v>
      </c>
    </row>
    <row r="843" spans="1:32" ht="12" customHeight="1" x14ac:dyDescent="0.15">
      <c r="A843" s="199">
        <f t="shared" si="382"/>
        <v>697.77779678834281</v>
      </c>
      <c r="B843" s="38">
        <f t="shared" si="383"/>
        <v>3970</v>
      </c>
      <c r="C843" s="200">
        <f t="shared" si="408"/>
        <v>66.166666666666671</v>
      </c>
      <c r="D843" s="36">
        <f t="shared" si="409"/>
        <v>959.96937909978703</v>
      </c>
      <c r="E843" s="36">
        <f t="shared" si="410"/>
        <v>679.9999997109062</v>
      </c>
      <c r="F843" s="37">
        <f t="shared" si="384"/>
        <v>0.13013284229815847</v>
      </c>
      <c r="G843" s="42">
        <f t="shared" si="385"/>
        <v>2409.7154155250878</v>
      </c>
      <c r="H843" s="43">
        <f t="shared" si="386"/>
        <v>2409.7154155250878</v>
      </c>
      <c r="I843" s="42">
        <f t="shared" si="387"/>
        <v>0</v>
      </c>
      <c r="J843" s="44">
        <f t="shared" si="388"/>
        <v>0</v>
      </c>
      <c r="K843" s="216">
        <f t="shared" si="389"/>
        <v>0.12362620018325053</v>
      </c>
      <c r="L843" s="42">
        <f t="shared" si="390"/>
        <v>2414.9835527628438</v>
      </c>
      <c r="M843" s="43">
        <f t="shared" si="391"/>
        <v>2294.2343751247017</v>
      </c>
      <c r="N843" s="42">
        <f t="shared" si="392"/>
        <v>0</v>
      </c>
      <c r="O843" s="44">
        <f t="shared" si="393"/>
        <v>0</v>
      </c>
      <c r="P843" s="37">
        <f t="shared" si="394"/>
        <v>0.13013284229815847</v>
      </c>
      <c r="Q843" s="42">
        <f t="shared" si="395"/>
        <v>2409.7154155250878</v>
      </c>
      <c r="R843" s="43">
        <f t="shared" si="396"/>
        <v>2409.7154155250878</v>
      </c>
      <c r="S843" s="42">
        <f t="shared" si="397"/>
        <v>0</v>
      </c>
      <c r="T843" s="44">
        <f t="shared" si="398"/>
        <v>0</v>
      </c>
      <c r="U843" s="37">
        <f t="shared" si="399"/>
        <v>0</v>
      </c>
      <c r="V843" s="42" t="e">
        <f t="shared" si="400"/>
        <v>#DIV/0!</v>
      </c>
      <c r="W843" s="43" t="e">
        <f t="shared" si="401"/>
        <v>#DIV/0!</v>
      </c>
      <c r="X843" s="42">
        <f t="shared" si="402"/>
        <v>0</v>
      </c>
      <c r="Y843" s="44">
        <f t="shared" si="403"/>
        <v>0</v>
      </c>
      <c r="Z843" s="42">
        <f t="shared" si="404"/>
        <v>-2956.509842252558</v>
      </c>
      <c r="AA843" s="44">
        <f>IF(C843&lt;C$13,0,(IF(VLOOKUP(C$7,profiel!$A$3:$F$297,2,FALSE)&gt;4,VLOOKUP($C$7,profiel!$A$3:$F$297,3,FALSE),IF(B$9="flens loodrecht op gevel",(VLOOKUP(C$7,profiel!$A$3:$F$297,6,FALSE)-2*VLOOKUP(C$7,profiel!$A$3:$F$297,4,FALSE))/2,VLOOKUP(C$7,profiel!$A$3:$F$297,4,FALSE))))/1000*Z843*D$36)</f>
        <v>-5440.69754337015</v>
      </c>
      <c r="AB843" s="42">
        <f t="shared" si="407"/>
        <v>63030.219662738418</v>
      </c>
      <c r="AC843" s="44">
        <f t="shared" si="405"/>
        <v>12606.043932547684</v>
      </c>
      <c r="AD843" s="41">
        <f t="shared" si="406"/>
        <v>0.34157506693227413</v>
      </c>
      <c r="AE843" s="41">
        <f t="shared" si="411"/>
        <v>698.11937185527506</v>
      </c>
      <c r="AF843" s="201">
        <f t="shared" si="412"/>
        <v>992.02294910743001</v>
      </c>
    </row>
    <row r="844" spans="1:32" ht="12" customHeight="1" x14ac:dyDescent="0.15">
      <c r="A844" s="202">
        <f t="shared" si="382"/>
        <v>698.11937185527506</v>
      </c>
      <c r="B844" s="54">
        <f t="shared" si="383"/>
        <v>3975</v>
      </c>
      <c r="C844" s="133">
        <f t="shared" si="408"/>
        <v>66.25</v>
      </c>
      <c r="D844" s="30">
        <f t="shared" si="409"/>
        <v>960.15760977310686</v>
      </c>
      <c r="E844" s="30">
        <f t="shared" si="410"/>
        <v>679.99999971851344</v>
      </c>
      <c r="F844" s="31">
        <f t="shared" si="384"/>
        <v>0.12976965247202368</v>
      </c>
      <c r="G844" s="30">
        <f t="shared" si="385"/>
        <v>2408.6686794666871</v>
      </c>
      <c r="H844" s="34">
        <f t="shared" si="386"/>
        <v>2408.6686794666871</v>
      </c>
      <c r="I844" s="33">
        <f t="shared" si="387"/>
        <v>0</v>
      </c>
      <c r="J844" s="35">
        <f t="shared" si="388"/>
        <v>0</v>
      </c>
      <c r="K844" s="60">
        <f t="shared" si="389"/>
        <v>0.12328116984842249</v>
      </c>
      <c r="L844" s="30">
        <f t="shared" si="390"/>
        <v>2413.9201997115515</v>
      </c>
      <c r="M844" s="34">
        <f t="shared" si="391"/>
        <v>2293.2241897259742</v>
      </c>
      <c r="N844" s="33">
        <f t="shared" si="392"/>
        <v>0</v>
      </c>
      <c r="O844" s="35">
        <f t="shared" si="393"/>
        <v>0</v>
      </c>
      <c r="P844" s="31">
        <f t="shared" si="394"/>
        <v>0.12976965247202368</v>
      </c>
      <c r="Q844" s="30">
        <f t="shared" si="395"/>
        <v>2408.6686794666871</v>
      </c>
      <c r="R844" s="34">
        <f t="shared" si="396"/>
        <v>2408.6686794666871</v>
      </c>
      <c r="S844" s="33">
        <f t="shared" si="397"/>
        <v>0</v>
      </c>
      <c r="T844" s="35">
        <f t="shared" si="398"/>
        <v>0</v>
      </c>
      <c r="U844" s="31">
        <f t="shared" si="399"/>
        <v>0</v>
      </c>
      <c r="V844" s="30" t="e">
        <f t="shared" si="400"/>
        <v>#DIV/0!</v>
      </c>
      <c r="W844" s="34" t="e">
        <f t="shared" si="401"/>
        <v>#DIV/0!</v>
      </c>
      <c r="X844" s="33">
        <f t="shared" si="402"/>
        <v>0</v>
      </c>
      <c r="Y844" s="35">
        <f t="shared" si="403"/>
        <v>0</v>
      </c>
      <c r="Z844" s="30">
        <f t="shared" si="404"/>
        <v>-3014.6874108093662</v>
      </c>
      <c r="AA844" s="35">
        <f>IF(C844&lt;C$13,0,(IF(VLOOKUP(C$7,profiel!$A$3:$F$297,2,FALSE)&gt;4,VLOOKUP($C$7,profiel!$A$3:$F$297,3,FALSE),IF(B$9="flens loodrecht op gevel",(VLOOKUP(C$7,profiel!$A$3:$F$297,6,FALSE)-2*VLOOKUP(C$7,profiel!$A$3:$F$297,4,FALSE))/2,VLOOKUP(C$7,profiel!$A$3:$F$297,4,FALSE))))/1000*Z844*D$36)</f>
        <v>-5547.758426375739</v>
      </c>
      <c r="AB844" s="30">
        <f t="shared" si="407"/>
        <v>63032.773626641181</v>
      </c>
      <c r="AC844" s="35">
        <f t="shared" si="405"/>
        <v>12606.554725328238</v>
      </c>
      <c r="AD844" s="32">
        <f t="shared" si="406"/>
        <v>0.33800600066844322</v>
      </c>
      <c r="AE844" s="32">
        <f t="shared" si="411"/>
        <v>698.45737785594349</v>
      </c>
      <c r="AF844" s="204">
        <f t="shared" si="412"/>
        <v>994.80975754801534</v>
      </c>
    </row>
    <row r="845" spans="1:32" ht="12" customHeight="1" x14ac:dyDescent="0.15">
      <c r="A845" s="199">
        <f t="shared" si="382"/>
        <v>698.45737785594349</v>
      </c>
      <c r="B845" s="38">
        <f t="shared" si="383"/>
        <v>3980</v>
      </c>
      <c r="C845" s="200">
        <f t="shared" si="408"/>
        <v>66.333333333333329</v>
      </c>
      <c r="D845" s="36">
        <f t="shared" si="409"/>
        <v>960.34560427237045</v>
      </c>
      <c r="E845" s="36">
        <f t="shared" si="410"/>
        <v>679.99999972592047</v>
      </c>
      <c r="F845" s="37">
        <f t="shared" si="384"/>
        <v>0.12940612250049199</v>
      </c>
      <c r="G845" s="42">
        <f t="shared" si="385"/>
        <v>2407.653565188044</v>
      </c>
      <c r="H845" s="43">
        <f t="shared" si="386"/>
        <v>2407.653565188044</v>
      </c>
      <c r="I845" s="42">
        <f t="shared" si="387"/>
        <v>0</v>
      </c>
      <c r="J845" s="44">
        <f t="shared" si="388"/>
        <v>0</v>
      </c>
      <c r="K845" s="216">
        <f t="shared" si="389"/>
        <v>0.1229358163754674</v>
      </c>
      <c r="L845" s="42">
        <f t="shared" si="390"/>
        <v>2412.888531822905</v>
      </c>
      <c r="M845" s="43">
        <f t="shared" si="391"/>
        <v>2292.2441052317599</v>
      </c>
      <c r="N845" s="42">
        <f t="shared" si="392"/>
        <v>0</v>
      </c>
      <c r="O845" s="44">
        <f t="shared" si="393"/>
        <v>0</v>
      </c>
      <c r="P845" s="37">
        <f t="shared" si="394"/>
        <v>0.12940612250049199</v>
      </c>
      <c r="Q845" s="42">
        <f t="shared" si="395"/>
        <v>2407.653565188044</v>
      </c>
      <c r="R845" s="43">
        <f t="shared" si="396"/>
        <v>2407.653565188044</v>
      </c>
      <c r="S845" s="42">
        <f t="shared" si="397"/>
        <v>0</v>
      </c>
      <c r="T845" s="44">
        <f t="shared" si="398"/>
        <v>0</v>
      </c>
      <c r="U845" s="37">
        <f t="shared" si="399"/>
        <v>0</v>
      </c>
      <c r="V845" s="42" t="e">
        <f t="shared" si="400"/>
        <v>#DIV/0!</v>
      </c>
      <c r="W845" s="43" t="e">
        <f t="shared" si="401"/>
        <v>#DIV/0!</v>
      </c>
      <c r="X845" s="42">
        <f t="shared" si="402"/>
        <v>0</v>
      </c>
      <c r="Y845" s="44">
        <f t="shared" si="403"/>
        <v>0</v>
      </c>
      <c r="Z845" s="42">
        <f t="shared" si="404"/>
        <v>-3072.3086779925625</v>
      </c>
      <c r="AA845" s="44">
        <f>IF(C845&lt;C$13,0,(IF(VLOOKUP(C$7,profiel!$A$3:$F$297,2,FALSE)&gt;4,VLOOKUP($C$7,profiel!$A$3:$F$297,3,FALSE),IF(B$9="flens loodrecht op gevel",(VLOOKUP(C$7,profiel!$A$3:$F$297,6,FALSE)-2*VLOOKUP(C$7,profiel!$A$3:$F$297,4,FALSE))/2,VLOOKUP(C$7,profiel!$A$3:$F$297,4,FALSE))))/1000*Z845*D$36)</f>
        <v>-5653.79557948416</v>
      </c>
      <c r="AB845" s="42">
        <f t="shared" si="407"/>
        <v>63035.833304881104</v>
      </c>
      <c r="AC845" s="44">
        <f t="shared" si="405"/>
        <v>12607.166660976221</v>
      </c>
      <c r="AD845" s="41">
        <f t="shared" si="406"/>
        <v>0.33447967570524495</v>
      </c>
      <c r="AE845" s="41">
        <f t="shared" si="411"/>
        <v>698.7918575316487</v>
      </c>
      <c r="AF845" s="201">
        <f t="shared" si="412"/>
        <v>997.61479176156274</v>
      </c>
    </row>
    <row r="846" spans="1:32" ht="12" customHeight="1" x14ac:dyDescent="0.15">
      <c r="A846" s="202">
        <f t="shared" si="382"/>
        <v>698.7918575316487</v>
      </c>
      <c r="B846" s="54">
        <f t="shared" si="383"/>
        <v>3985</v>
      </c>
      <c r="C846" s="133">
        <f t="shared" si="408"/>
        <v>66.416666666666671</v>
      </c>
      <c r="D846" s="30">
        <f t="shared" si="409"/>
        <v>960.533363189493</v>
      </c>
      <c r="E846" s="30">
        <f t="shared" si="410"/>
        <v>679.99999973313277</v>
      </c>
      <c r="F846" s="31">
        <f t="shared" si="384"/>
        <v>0.12904226602597499</v>
      </c>
      <c r="G846" s="30">
        <f t="shared" si="385"/>
        <v>2406.6696695624146</v>
      </c>
      <c r="H846" s="34">
        <f t="shared" si="386"/>
        <v>2406.669669562415</v>
      </c>
      <c r="I846" s="33">
        <f t="shared" si="387"/>
        <v>0</v>
      </c>
      <c r="J846" s="35">
        <f t="shared" si="388"/>
        <v>0</v>
      </c>
      <c r="K846" s="60">
        <f t="shared" si="389"/>
        <v>0.12259015272467624</v>
      </c>
      <c r="L846" s="30">
        <f t="shared" si="390"/>
        <v>2411.8881451406723</v>
      </c>
      <c r="M846" s="34">
        <f t="shared" si="391"/>
        <v>2291.2937378836386</v>
      </c>
      <c r="N846" s="33">
        <f t="shared" si="392"/>
        <v>0</v>
      </c>
      <c r="O846" s="35">
        <f t="shared" si="393"/>
        <v>0</v>
      </c>
      <c r="P846" s="31">
        <f t="shared" si="394"/>
        <v>0.12904226602597499</v>
      </c>
      <c r="Q846" s="30">
        <f t="shared" si="395"/>
        <v>2406.6696695624146</v>
      </c>
      <c r="R846" s="34">
        <f t="shared" si="396"/>
        <v>2406.669669562415</v>
      </c>
      <c r="S846" s="33">
        <f t="shared" si="397"/>
        <v>0</v>
      </c>
      <c r="T846" s="35">
        <f t="shared" si="398"/>
        <v>0</v>
      </c>
      <c r="U846" s="31">
        <f t="shared" si="399"/>
        <v>0</v>
      </c>
      <c r="V846" s="30" t="e">
        <f t="shared" si="400"/>
        <v>#DIV/0!</v>
      </c>
      <c r="W846" s="34" t="e">
        <f t="shared" si="401"/>
        <v>#DIV/0!</v>
      </c>
      <c r="X846" s="33">
        <f t="shared" si="402"/>
        <v>0</v>
      </c>
      <c r="Y846" s="35">
        <f t="shared" si="403"/>
        <v>0</v>
      </c>
      <c r="Z846" s="30">
        <f t="shared" si="404"/>
        <v>-3129.3793493498133</v>
      </c>
      <c r="AA846" s="35">
        <f>IF(C846&lt;C$13,0,(IF(VLOOKUP(C$7,profiel!$A$3:$F$297,2,FALSE)&gt;4,VLOOKUP($C$7,profiel!$A$3:$F$297,3,FALSE),IF(B$9="flens loodrecht op gevel",(VLOOKUP(C$7,profiel!$A$3:$F$297,6,FALSE)-2*VLOOKUP(C$7,profiel!$A$3:$F$297,4,FALSE))/2,VLOOKUP(C$7,profiel!$A$3:$F$297,4,FALSE))))/1000*Z846*D$36)</f>
        <v>-5758.8195022915033</v>
      </c>
      <c r="AB846" s="30">
        <f t="shared" si="407"/>
        <v>63039.39309440802</v>
      </c>
      <c r="AC846" s="35">
        <f t="shared" si="405"/>
        <v>12607.878618881605</v>
      </c>
      <c r="AD846" s="32">
        <f t="shared" si="406"/>
        <v>0.33099559928141864</v>
      </c>
      <c r="AE846" s="32">
        <f t="shared" si="411"/>
        <v>699.12285313093014</v>
      </c>
      <c r="AF846" s="204">
        <f t="shared" si="412"/>
        <v>1000.4381223186987</v>
      </c>
    </row>
    <row r="847" spans="1:32" ht="12" customHeight="1" x14ac:dyDescent="0.15">
      <c r="A847" s="199">
        <f t="shared" si="382"/>
        <v>699.12285313093014</v>
      </c>
      <c r="B847" s="38">
        <f t="shared" si="383"/>
        <v>3990</v>
      </c>
      <c r="C847" s="200">
        <f t="shared" si="408"/>
        <v>66.5</v>
      </c>
      <c r="D847" s="36">
        <f t="shared" si="409"/>
        <v>960.72088711416745</v>
      </c>
      <c r="E847" s="36">
        <f t="shared" si="410"/>
        <v>679.9999997401552</v>
      </c>
      <c r="F847" s="37">
        <f t="shared" si="384"/>
        <v>0.1286780966038934</v>
      </c>
      <c r="G847" s="42">
        <f t="shared" si="385"/>
        <v>2405.7165940825753</v>
      </c>
      <c r="H847" s="43">
        <f t="shared" si="386"/>
        <v>2405.7165940825753</v>
      </c>
      <c r="I847" s="42">
        <f t="shared" si="387"/>
        <v>0</v>
      </c>
      <c r="J847" s="44">
        <f t="shared" si="388"/>
        <v>0</v>
      </c>
      <c r="K847" s="216">
        <f t="shared" si="389"/>
        <v>0.12224419177369872</v>
      </c>
      <c r="L847" s="42">
        <f t="shared" si="390"/>
        <v>2410.9186403416547</v>
      </c>
      <c r="M847" s="43">
        <f t="shared" si="391"/>
        <v>2290.3727083245722</v>
      </c>
      <c r="N847" s="42">
        <f t="shared" si="392"/>
        <v>0</v>
      </c>
      <c r="O847" s="44">
        <f t="shared" si="393"/>
        <v>0</v>
      </c>
      <c r="P847" s="37">
        <f t="shared" si="394"/>
        <v>0.1286780966038934</v>
      </c>
      <c r="Q847" s="42">
        <f t="shared" si="395"/>
        <v>2405.7165940825753</v>
      </c>
      <c r="R847" s="43">
        <f t="shared" si="396"/>
        <v>2405.7165940825753</v>
      </c>
      <c r="S847" s="42">
        <f t="shared" si="397"/>
        <v>0</v>
      </c>
      <c r="T847" s="44">
        <f t="shared" si="398"/>
        <v>0</v>
      </c>
      <c r="U847" s="37">
        <f t="shared" si="399"/>
        <v>0</v>
      </c>
      <c r="V847" s="42" t="e">
        <f t="shared" si="400"/>
        <v>#DIV/0!</v>
      </c>
      <c r="W847" s="43" t="e">
        <f t="shared" si="401"/>
        <v>#DIV/0!</v>
      </c>
      <c r="X847" s="42">
        <f t="shared" si="402"/>
        <v>0</v>
      </c>
      <c r="Y847" s="44">
        <f t="shared" si="403"/>
        <v>0</v>
      </c>
      <c r="Z847" s="42">
        <f t="shared" si="404"/>
        <v>-3185.9050866464186</v>
      </c>
      <c r="AA847" s="44">
        <f>IF(C847&lt;C$13,0,(IF(VLOOKUP(C$7,profiel!$A$3:$F$297,2,FALSE)&gt;4,VLOOKUP($C$7,profiel!$A$3:$F$297,3,FALSE),IF(B$9="flens loodrecht op gevel",(VLOOKUP(C$7,profiel!$A$3:$F$297,6,FALSE)-2*VLOOKUP(C$7,profiel!$A$3:$F$297,4,FALSE))/2,VLOOKUP(C$7,profiel!$A$3:$F$297,4,FALSE))))/1000*Z847*D$36)</f>
        <v>-5862.8406138236442</v>
      </c>
      <c r="AB847" s="42">
        <f t="shared" si="407"/>
        <v>63043.447435622009</v>
      </c>
      <c r="AC847" s="44">
        <f t="shared" si="405"/>
        <v>12608.689487124402</v>
      </c>
      <c r="AD847" s="41">
        <f t="shared" si="406"/>
        <v>0.32755328275817364</v>
      </c>
      <c r="AE847" s="41">
        <f t="shared" si="411"/>
        <v>699.45040641368826</v>
      </c>
      <c r="AF847" s="201">
        <f t="shared" si="412"/>
        <v>1003.2798203666866</v>
      </c>
    </row>
    <row r="848" spans="1:32" ht="12" customHeight="1" x14ac:dyDescent="0.15">
      <c r="A848" s="202">
        <f t="shared" si="382"/>
        <v>699.45040641368826</v>
      </c>
      <c r="B848" s="54">
        <f t="shared" si="383"/>
        <v>3995</v>
      </c>
      <c r="C848" s="133">
        <f t="shared" si="408"/>
        <v>66.583333333333329</v>
      </c>
      <c r="D848" s="30">
        <f t="shared" si="409"/>
        <v>960.90817663387486</v>
      </c>
      <c r="E848" s="30">
        <f t="shared" si="410"/>
        <v>679.99999974699278</v>
      </c>
      <c r="F848" s="31">
        <f t="shared" si="384"/>
        <v>0.12831362770048771</v>
      </c>
      <c r="G848" s="30">
        <f t="shared" si="385"/>
        <v>2404.7939448243569</v>
      </c>
      <c r="H848" s="34">
        <f t="shared" si="386"/>
        <v>2404.7939448243569</v>
      </c>
      <c r="I848" s="33">
        <f t="shared" si="387"/>
        <v>0</v>
      </c>
      <c r="J848" s="35">
        <f t="shared" si="388"/>
        <v>0</v>
      </c>
      <c r="K848" s="60">
        <f t="shared" si="389"/>
        <v>0.12189794631546333</v>
      </c>
      <c r="L848" s="30">
        <f t="shared" si="390"/>
        <v>2409.9796226990279</v>
      </c>
      <c r="M848" s="34">
        <f t="shared" si="391"/>
        <v>2289.4806415640769</v>
      </c>
      <c r="N848" s="33">
        <f t="shared" si="392"/>
        <v>0</v>
      </c>
      <c r="O848" s="35">
        <f t="shared" si="393"/>
        <v>0</v>
      </c>
      <c r="P848" s="31">
        <f t="shared" si="394"/>
        <v>0.12831362770048771</v>
      </c>
      <c r="Q848" s="30">
        <f t="shared" si="395"/>
        <v>2404.7939448243569</v>
      </c>
      <c r="R848" s="34">
        <f t="shared" si="396"/>
        <v>2404.7939448243569</v>
      </c>
      <c r="S848" s="33">
        <f t="shared" si="397"/>
        <v>0</v>
      </c>
      <c r="T848" s="35">
        <f t="shared" si="398"/>
        <v>0</v>
      </c>
      <c r="U848" s="31">
        <f t="shared" si="399"/>
        <v>0</v>
      </c>
      <c r="V848" s="30" t="e">
        <f t="shared" si="400"/>
        <v>#DIV/0!</v>
      </c>
      <c r="W848" s="34" t="e">
        <f t="shared" si="401"/>
        <v>#DIV/0!</v>
      </c>
      <c r="X848" s="33">
        <f t="shared" si="402"/>
        <v>0</v>
      </c>
      <c r="Y848" s="35">
        <f t="shared" si="403"/>
        <v>0</v>
      </c>
      <c r="Z848" s="30">
        <f t="shared" si="404"/>
        <v>-3241.8915076331164</v>
      </c>
      <c r="AA848" s="35">
        <f>IF(C848&lt;C$13,0,(IF(VLOOKUP(C$7,profiel!$A$3:$F$297,2,FALSE)&gt;4,VLOOKUP($C$7,profiel!$A$3:$F$297,3,FALSE),IF(B$9="flens loodrecht op gevel",(VLOOKUP(C$7,profiel!$A$3:$F$297,6,FALSE)-2*VLOOKUP(C$7,profiel!$A$3:$F$297,4,FALSE))/2,VLOOKUP(C$7,profiel!$A$3:$F$297,4,FALSE))))/1000*Z848*D$36)</f>
        <v>-5965.8692521089597</v>
      </c>
      <c r="AB848" s="30">
        <f t="shared" si="407"/>
        <v>63047.990812606178</v>
      </c>
      <c r="AC848" s="35">
        <f t="shared" si="405"/>
        <v>12609.598162521235</v>
      </c>
      <c r="AD848" s="32">
        <f t="shared" si="406"/>
        <v>0.32415224163380396</v>
      </c>
      <c r="AE848" s="32">
        <f t="shared" si="411"/>
        <v>699.77455865532204</v>
      </c>
      <c r="AF848" s="204">
        <f t="shared" si="412"/>
        <v>1006.1399576465647</v>
      </c>
    </row>
    <row r="849" spans="1:32" ht="12" customHeight="1" x14ac:dyDescent="0.15">
      <c r="A849" s="199">
        <f t="shared" si="382"/>
        <v>699.77455865532204</v>
      </c>
      <c r="B849" s="38">
        <f t="shared" si="383"/>
        <v>4000</v>
      </c>
      <c r="C849" s="200">
        <f t="shared" si="408"/>
        <v>66.666666666666671</v>
      </c>
      <c r="D849" s="36">
        <f t="shared" si="409"/>
        <v>961.09523233389643</v>
      </c>
      <c r="E849" s="36">
        <f t="shared" si="410"/>
        <v>679.99999975365051</v>
      </c>
      <c r="F849" s="37">
        <f t="shared" si="384"/>
        <v>0.12794887269069663</v>
      </c>
      <c r="G849" s="42">
        <f t="shared" si="385"/>
        <v>2403.9013324086391</v>
      </c>
      <c r="H849" s="43">
        <f t="shared" si="386"/>
        <v>2403.9013324086391</v>
      </c>
      <c r="I849" s="42">
        <f t="shared" si="387"/>
        <v>0</v>
      </c>
      <c r="J849" s="44">
        <f t="shared" si="388"/>
        <v>0</v>
      </c>
      <c r="K849" s="216">
        <f t="shared" si="389"/>
        <v>0.1215514290561618</v>
      </c>
      <c r="L849" s="42">
        <f t="shared" si="390"/>
        <v>2409.0707020441455</v>
      </c>
      <c r="M849" s="43">
        <f t="shared" si="391"/>
        <v>2288.6171669419382</v>
      </c>
      <c r="N849" s="42">
        <f t="shared" si="392"/>
        <v>0</v>
      </c>
      <c r="O849" s="44">
        <f t="shared" si="393"/>
        <v>0</v>
      </c>
      <c r="P849" s="37">
        <f t="shared" si="394"/>
        <v>0.12794887269069663</v>
      </c>
      <c r="Q849" s="42">
        <f t="shared" si="395"/>
        <v>2403.9013324086391</v>
      </c>
      <c r="R849" s="43">
        <f t="shared" si="396"/>
        <v>2403.9013324086391</v>
      </c>
      <c r="S849" s="42">
        <f t="shared" si="397"/>
        <v>0</v>
      </c>
      <c r="T849" s="44">
        <f t="shared" si="398"/>
        <v>0</v>
      </c>
      <c r="U849" s="37">
        <f t="shared" si="399"/>
        <v>0</v>
      </c>
      <c r="V849" s="42" t="e">
        <f t="shared" si="400"/>
        <v>#DIV/0!</v>
      </c>
      <c r="W849" s="43" t="e">
        <f t="shared" si="401"/>
        <v>#DIV/0!</v>
      </c>
      <c r="X849" s="42">
        <f t="shared" si="402"/>
        <v>0</v>
      </c>
      <c r="Y849" s="44">
        <f t="shared" si="403"/>
        <v>0</v>
      </c>
      <c r="Z849" s="42">
        <f t="shared" si="404"/>
        <v>-3297.3441858360102</v>
      </c>
      <c r="AA849" s="44">
        <f>IF(C849&lt;C$13,0,(IF(VLOOKUP(C$7,profiel!$A$3:$F$297,2,FALSE)&gt;4,VLOOKUP($C$7,profiel!$A$3:$F$297,3,FALSE),IF(B$9="flens loodrecht op gevel",(VLOOKUP(C$7,profiel!$A$3:$F$297,6,FALSE)-2*VLOOKUP(C$7,profiel!$A$3:$F$297,4,FALSE))/2,VLOOKUP(C$7,profiel!$A$3:$F$297,4,FALSE))))/1000*Z849*D$36)</f>
        <v>-6067.9156737917347</v>
      </c>
      <c r="AB849" s="42">
        <f t="shared" si="407"/>
        <v>63053.01775333874</v>
      </c>
      <c r="AC849" s="44">
        <f t="shared" si="405"/>
        <v>12610.603550667749</v>
      </c>
      <c r="AD849" s="41">
        <f t="shared" si="406"/>
        <v>0.32079199555640958</v>
      </c>
      <c r="AE849" s="41">
        <f t="shared" si="411"/>
        <v>700.09535065087846</v>
      </c>
      <c r="AF849" s="201">
        <f t="shared" si="412"/>
        <v>1009.0186065103733</v>
      </c>
    </row>
    <row r="850" spans="1:32" ht="12" customHeight="1" x14ac:dyDescent="0.15">
      <c r="A850" s="202">
        <f t="shared" si="382"/>
        <v>700.09535065087846</v>
      </c>
      <c r="B850" s="54">
        <f t="shared" si="383"/>
        <v>4005</v>
      </c>
      <c r="C850" s="133">
        <f t="shared" si="408"/>
        <v>66.75</v>
      </c>
      <c r="D850" s="30">
        <f t="shared" si="409"/>
        <v>961.28205479732378</v>
      </c>
      <c r="E850" s="30">
        <f t="shared" si="410"/>
        <v>679.99999976013305</v>
      </c>
      <c r="F850" s="31">
        <f t="shared" si="384"/>
        <v>0.12758384485610549</v>
      </c>
      <c r="G850" s="30">
        <f t="shared" si="385"/>
        <v>2403.0383719651236</v>
      </c>
      <c r="H850" s="34">
        <f t="shared" si="386"/>
        <v>2403.0383719651236</v>
      </c>
      <c r="I850" s="33">
        <f t="shared" si="387"/>
        <v>0</v>
      </c>
      <c r="J850" s="35">
        <f t="shared" si="388"/>
        <v>0</v>
      </c>
      <c r="K850" s="60">
        <f t="shared" si="389"/>
        <v>0.12120465261330021</v>
      </c>
      <c r="L850" s="30">
        <f t="shared" si="390"/>
        <v>2408.1914927301168</v>
      </c>
      <c r="M850" s="34">
        <f t="shared" si="391"/>
        <v>2287.7819180936108</v>
      </c>
      <c r="N850" s="33">
        <f t="shared" si="392"/>
        <v>0</v>
      </c>
      <c r="O850" s="35">
        <f t="shared" si="393"/>
        <v>0</v>
      </c>
      <c r="P850" s="31">
        <f t="shared" si="394"/>
        <v>0.12758384485610549</v>
      </c>
      <c r="Q850" s="30">
        <f t="shared" si="395"/>
        <v>2403.0383719651236</v>
      </c>
      <c r="R850" s="34">
        <f t="shared" si="396"/>
        <v>2403.0383719651236</v>
      </c>
      <c r="S850" s="33">
        <f t="shared" si="397"/>
        <v>0</v>
      </c>
      <c r="T850" s="35">
        <f t="shared" si="398"/>
        <v>0</v>
      </c>
      <c r="U850" s="31">
        <f t="shared" si="399"/>
        <v>0</v>
      </c>
      <c r="V850" s="30" t="e">
        <f t="shared" si="400"/>
        <v>#DIV/0!</v>
      </c>
      <c r="W850" s="34" t="e">
        <f t="shared" si="401"/>
        <v>#DIV/0!</v>
      </c>
      <c r="X850" s="33">
        <f t="shared" si="402"/>
        <v>0</v>
      </c>
      <c r="Y850" s="35">
        <f t="shared" si="403"/>
        <v>0</v>
      </c>
      <c r="Z850" s="30">
        <f t="shared" si="404"/>
        <v>-3352.268650367223</v>
      </c>
      <c r="AA850" s="35">
        <f>IF(C850&lt;C$13,0,(IF(VLOOKUP(C$7,profiel!$A$3:$F$297,2,FALSE)&gt;4,VLOOKUP($C$7,profiel!$A$3:$F$297,3,FALSE),IF(B$9="flens loodrecht op gevel",(VLOOKUP(C$7,profiel!$A$3:$F$297,6,FALSE)-2*VLOOKUP(C$7,profiel!$A$3:$F$297,4,FALSE))/2,VLOOKUP(C$7,profiel!$A$3:$F$297,4,FALSE))))/1000*Z850*D$36)</f>
        <v>-6168.9900537837239</v>
      </c>
      <c r="AB850" s="30">
        <f t="shared" si="407"/>
        <v>63058.522829883645</v>
      </c>
      <c r="AC850" s="35">
        <f t="shared" si="405"/>
        <v>12611.704565976726</v>
      </c>
      <c r="AD850" s="32">
        <f t="shared" si="406"/>
        <v>0.31747206833503738</v>
      </c>
      <c r="AE850" s="32">
        <f t="shared" si="411"/>
        <v>700.41282271921352</v>
      </c>
      <c r="AF850" s="204">
        <f t="shared" si="412"/>
        <v>1011.9158399384851</v>
      </c>
    </row>
    <row r="851" spans="1:32" ht="12" customHeight="1" x14ac:dyDescent="0.15">
      <c r="A851" s="199">
        <f t="shared" si="382"/>
        <v>700.41282271921352</v>
      </c>
      <c r="B851" s="38">
        <f t="shared" si="383"/>
        <v>4010</v>
      </c>
      <c r="C851" s="200">
        <f t="shared" si="408"/>
        <v>66.833333333333329</v>
      </c>
      <c r="D851" s="36">
        <f t="shared" si="409"/>
        <v>961.46864460507038</v>
      </c>
      <c r="E851" s="36">
        <f t="shared" si="410"/>
        <v>679.99999976644494</v>
      </c>
      <c r="F851" s="37">
        <f t="shared" si="384"/>
        <v>0.12721855738296287</v>
      </c>
      <c r="G851" s="42">
        <f t="shared" si="385"/>
        <v>2402.2046830942922</v>
      </c>
      <c r="H851" s="43">
        <f t="shared" si="386"/>
        <v>2402.2046830942922</v>
      </c>
      <c r="I851" s="42">
        <f t="shared" si="387"/>
        <v>0</v>
      </c>
      <c r="J851" s="44">
        <f t="shared" si="388"/>
        <v>0</v>
      </c>
      <c r="K851" s="216">
        <f t="shared" si="389"/>
        <v>0.12085762951381472</v>
      </c>
      <c r="L851" s="42">
        <f t="shared" si="390"/>
        <v>2407.3416135935558</v>
      </c>
      <c r="M851" s="43">
        <f t="shared" si="391"/>
        <v>2286.9745329138782</v>
      </c>
      <c r="N851" s="42">
        <f t="shared" si="392"/>
        <v>0</v>
      </c>
      <c r="O851" s="44">
        <f t="shared" si="393"/>
        <v>0</v>
      </c>
      <c r="P851" s="37">
        <f t="shared" si="394"/>
        <v>0.12721855738296287</v>
      </c>
      <c r="Q851" s="42">
        <f t="shared" si="395"/>
        <v>2402.2046830942922</v>
      </c>
      <c r="R851" s="43">
        <f t="shared" si="396"/>
        <v>2402.2046830942922</v>
      </c>
      <c r="S851" s="42">
        <f t="shared" si="397"/>
        <v>0</v>
      </c>
      <c r="T851" s="44">
        <f t="shared" si="398"/>
        <v>0</v>
      </c>
      <c r="U851" s="37">
        <f t="shared" si="399"/>
        <v>0</v>
      </c>
      <c r="V851" s="42" t="e">
        <f t="shared" si="400"/>
        <v>#DIV/0!</v>
      </c>
      <c r="W851" s="43" t="e">
        <f t="shared" si="401"/>
        <v>#DIV/0!</v>
      </c>
      <c r="X851" s="42">
        <f t="shared" si="402"/>
        <v>0</v>
      </c>
      <c r="Y851" s="44">
        <f t="shared" si="403"/>
        <v>0</v>
      </c>
      <c r="Z851" s="42">
        <f t="shared" si="404"/>
        <v>-3406.670385756237</v>
      </c>
      <c r="AA851" s="44">
        <f>IF(C851&lt;C$13,0,(IF(VLOOKUP(C$7,profiel!$A$3:$F$297,2,FALSE)&gt;4,VLOOKUP($C$7,profiel!$A$3:$F$297,3,FALSE),IF(B$9="flens loodrecht op gevel",(VLOOKUP(C$7,profiel!$A$3:$F$297,6,FALSE)-2*VLOOKUP(C$7,profiel!$A$3:$F$297,4,FALSE))/2,VLOOKUP(C$7,profiel!$A$3:$F$297,4,FALSE))))/1000*Z851*D$36)</f>
        <v>-6269.1024849537725</v>
      </c>
      <c r="AB851" s="42">
        <f t="shared" si="407"/>
        <v>63064.500658560944</v>
      </c>
      <c r="AC851" s="44">
        <f t="shared" si="405"/>
        <v>12612.900131712187</v>
      </c>
      <c r="AD851" s="41">
        <f t="shared" si="406"/>
        <v>0.31419198794901204</v>
      </c>
      <c r="AE851" s="41">
        <f t="shared" si="411"/>
        <v>700.72701470716254</v>
      </c>
      <c r="AF851" s="201">
        <f t="shared" si="412"/>
        <v>1014.8317315570246</v>
      </c>
    </row>
    <row r="852" spans="1:32" ht="12" customHeight="1" x14ac:dyDescent="0.15">
      <c r="A852" s="202">
        <f t="shared" si="382"/>
        <v>700.72701470716254</v>
      </c>
      <c r="B852" s="54">
        <f t="shared" si="383"/>
        <v>4015</v>
      </c>
      <c r="C852" s="133">
        <f t="shared" si="408"/>
        <v>66.916666666666671</v>
      </c>
      <c r="D852" s="30">
        <f t="shared" si="409"/>
        <v>961.6550023358817</v>
      </c>
      <c r="E852" s="30">
        <f t="shared" si="410"/>
        <v>679.99999977259074</v>
      </c>
      <c r="F852" s="31">
        <f t="shared" si="384"/>
        <v>0.12685302336026677</v>
      </c>
      <c r="G852" s="30">
        <f t="shared" si="385"/>
        <v>2401.3998898306472</v>
      </c>
      <c r="H852" s="34">
        <f t="shared" si="386"/>
        <v>2401.3998898306472</v>
      </c>
      <c r="I852" s="33">
        <f t="shared" si="387"/>
        <v>0</v>
      </c>
      <c r="J852" s="35">
        <f t="shared" si="388"/>
        <v>0</v>
      </c>
      <c r="K852" s="60">
        <f t="shared" si="389"/>
        <v>0.12051037219225343</v>
      </c>
      <c r="L852" s="30">
        <f t="shared" si="390"/>
        <v>2406.5206879176535</v>
      </c>
      <c r="M852" s="34">
        <f t="shared" si="391"/>
        <v>2286.1946535217708</v>
      </c>
      <c r="N852" s="33">
        <f t="shared" si="392"/>
        <v>0</v>
      </c>
      <c r="O852" s="35">
        <f t="shared" si="393"/>
        <v>0</v>
      </c>
      <c r="P852" s="31">
        <f t="shared" si="394"/>
        <v>0.12685302336026677</v>
      </c>
      <c r="Q852" s="30">
        <f t="shared" si="395"/>
        <v>2401.3998898306472</v>
      </c>
      <c r="R852" s="34">
        <f t="shared" si="396"/>
        <v>2401.3998898306472</v>
      </c>
      <c r="S852" s="33">
        <f t="shared" si="397"/>
        <v>0</v>
      </c>
      <c r="T852" s="35">
        <f t="shared" si="398"/>
        <v>0</v>
      </c>
      <c r="U852" s="31">
        <f t="shared" si="399"/>
        <v>0</v>
      </c>
      <c r="V852" s="30" t="e">
        <f t="shared" si="400"/>
        <v>#DIV/0!</v>
      </c>
      <c r="W852" s="34" t="e">
        <f t="shared" si="401"/>
        <v>#DIV/0!</v>
      </c>
      <c r="X852" s="33">
        <f t="shared" si="402"/>
        <v>0</v>
      </c>
      <c r="Y852" s="35">
        <f t="shared" si="403"/>
        <v>0</v>
      </c>
      <c r="Z852" s="30">
        <f t="shared" si="404"/>
        <v>-3460.5548318009201</v>
      </c>
      <c r="AA852" s="35">
        <f>IF(C852&lt;C$13,0,(IF(VLOOKUP(C$7,profiel!$A$3:$F$297,2,FALSE)&gt;4,VLOOKUP($C$7,profiel!$A$3:$F$297,3,FALSE),IF(B$9="flens loodrecht op gevel",(VLOOKUP(C$7,profiel!$A$3:$F$297,6,FALSE)-2*VLOOKUP(C$7,profiel!$A$3:$F$297,4,FALSE))/2,VLOOKUP(C$7,profiel!$A$3:$F$297,4,FALSE))))/1000*Z852*D$36)</f>
        <v>-6368.262977853673</v>
      </c>
      <c r="AB852" s="30">
        <f t="shared" si="407"/>
        <v>63070.945900096711</v>
      </c>
      <c r="AC852" s="35">
        <f t="shared" si="405"/>
        <v>12614.189180019341</v>
      </c>
      <c r="AD852" s="32">
        <f t="shared" si="406"/>
        <v>0.31095128655573456</v>
      </c>
      <c r="AE852" s="32">
        <f t="shared" si="411"/>
        <v>701.03796599371822</v>
      </c>
      <c r="AF852" s="204">
        <f t="shared" si="412"/>
        <v>1017.7663556553809</v>
      </c>
    </row>
    <row r="853" spans="1:32" ht="12" customHeight="1" x14ac:dyDescent="0.15">
      <c r="A853" s="199">
        <f t="shared" si="382"/>
        <v>701.03796599371822</v>
      </c>
      <c r="B853" s="38">
        <f t="shared" si="383"/>
        <v>4020</v>
      </c>
      <c r="C853" s="200">
        <f t="shared" si="408"/>
        <v>67</v>
      </c>
      <c r="D853" s="36">
        <f t="shared" si="409"/>
        <v>961.84112856634658</v>
      </c>
      <c r="E853" s="36">
        <f t="shared" si="410"/>
        <v>679.99999977857487</v>
      </c>
      <c r="F853" s="37">
        <f t="shared" si="384"/>
        <v>0.12648725577791955</v>
      </c>
      <c r="G853" s="42">
        <f t="shared" si="385"/>
        <v>2400.6236206044409</v>
      </c>
      <c r="H853" s="43">
        <f t="shared" si="386"/>
        <v>2400.6236206044414</v>
      </c>
      <c r="I853" s="42">
        <f t="shared" si="387"/>
        <v>0</v>
      </c>
      <c r="J853" s="44">
        <f t="shared" si="388"/>
        <v>0</v>
      </c>
      <c r="K853" s="216">
        <f t="shared" si="389"/>
        <v>0.12016289298902359</v>
      </c>
      <c r="L853" s="42">
        <f t="shared" si="390"/>
        <v>2405.7283433936941</v>
      </c>
      <c r="M853" s="43">
        <f t="shared" si="391"/>
        <v>2285.4419262240094</v>
      </c>
      <c r="N853" s="42">
        <f t="shared" si="392"/>
        <v>0</v>
      </c>
      <c r="O853" s="44">
        <f t="shared" si="393"/>
        <v>0</v>
      </c>
      <c r="P853" s="37">
        <f t="shared" si="394"/>
        <v>0.12648725577791955</v>
      </c>
      <c r="Q853" s="42">
        <f t="shared" si="395"/>
        <v>2400.6236206044409</v>
      </c>
      <c r="R853" s="43">
        <f t="shared" si="396"/>
        <v>2400.6236206044414</v>
      </c>
      <c r="S853" s="42">
        <f t="shared" si="397"/>
        <v>0</v>
      </c>
      <c r="T853" s="44">
        <f t="shared" si="398"/>
        <v>0</v>
      </c>
      <c r="U853" s="37">
        <f t="shared" si="399"/>
        <v>0</v>
      </c>
      <c r="V853" s="42" t="e">
        <f t="shared" si="400"/>
        <v>#DIV/0!</v>
      </c>
      <c r="W853" s="43" t="e">
        <f t="shared" si="401"/>
        <v>#DIV/0!</v>
      </c>
      <c r="X853" s="42">
        <f t="shared" si="402"/>
        <v>0</v>
      </c>
      <c r="Y853" s="44">
        <f t="shared" si="403"/>
        <v>0</v>
      </c>
      <c r="Z853" s="42">
        <f t="shared" si="404"/>
        <v>-3513.9273834380674</v>
      </c>
      <c r="AA853" s="44">
        <f>IF(C853&lt;C$13,0,(IF(VLOOKUP(C$7,profiel!$A$3:$F$297,2,FALSE)&gt;4,VLOOKUP($C$7,profiel!$A$3:$F$297,3,FALSE),IF(B$9="flens loodrecht op gevel",(VLOOKUP(C$7,profiel!$A$3:$F$297,6,FALSE)-2*VLOOKUP(C$7,profiel!$A$3:$F$297,4,FALSE))/2,VLOOKUP(C$7,profiel!$A$3:$F$297,4,FALSE))))/1000*Z853*D$36)</f>
        <v>-6466.4814604799249</v>
      </c>
      <c r="AB853" s="42">
        <f t="shared" si="407"/>
        <v>63077.853259754243</v>
      </c>
      <c r="AC853" s="44">
        <f t="shared" si="405"/>
        <v>12615.570651950848</v>
      </c>
      <c r="AD853" s="41">
        <f t="shared" si="406"/>
        <v>0.30774950049678662</v>
      </c>
      <c r="AE853" s="41">
        <f t="shared" si="411"/>
        <v>701.34571549421503</v>
      </c>
      <c r="AF853" s="201">
        <f t="shared" si="412"/>
        <v>1020.7197872038112</v>
      </c>
    </row>
    <row r="854" spans="1:32" ht="12" customHeight="1" x14ac:dyDescent="0.15">
      <c r="A854" s="202">
        <f t="shared" si="382"/>
        <v>701.34571549421503</v>
      </c>
      <c r="B854" s="54">
        <f t="shared" si="383"/>
        <v>4025</v>
      </c>
      <c r="C854" s="133">
        <f t="shared" si="408"/>
        <v>67.083333333333329</v>
      </c>
      <c r="D854" s="30">
        <f t="shared" si="409"/>
        <v>962.02702387090812</v>
      </c>
      <c r="E854" s="30">
        <f t="shared" si="410"/>
        <v>679.99999978440144</v>
      </c>
      <c r="F854" s="31">
        <f t="shared" si="384"/>
        <v>0.12612126752495126</v>
      </c>
      <c r="G854" s="30">
        <f t="shared" si="385"/>
        <v>2399.8755082042339</v>
      </c>
      <c r="H854" s="34">
        <f t="shared" si="386"/>
        <v>2399.8755082042339</v>
      </c>
      <c r="I854" s="33">
        <f t="shared" si="387"/>
        <v>0</v>
      </c>
      <c r="J854" s="35">
        <f t="shared" si="388"/>
        <v>0</v>
      </c>
      <c r="K854" s="60">
        <f t="shared" si="389"/>
        <v>0.11981520414870371</v>
      </c>
      <c r="L854" s="30">
        <f t="shared" si="390"/>
        <v>2404.9642120834383</v>
      </c>
      <c r="M854" s="34">
        <f t="shared" si="391"/>
        <v>2284.7160014792662</v>
      </c>
      <c r="N854" s="33">
        <f t="shared" si="392"/>
        <v>0</v>
      </c>
      <c r="O854" s="35">
        <f t="shared" si="393"/>
        <v>0</v>
      </c>
      <c r="P854" s="31">
        <f t="shared" si="394"/>
        <v>0.12612126752495126</v>
      </c>
      <c r="Q854" s="30">
        <f t="shared" si="395"/>
        <v>2399.8755082042339</v>
      </c>
      <c r="R854" s="34">
        <f t="shared" si="396"/>
        <v>2399.8755082042339</v>
      </c>
      <c r="S854" s="33">
        <f t="shared" si="397"/>
        <v>0</v>
      </c>
      <c r="T854" s="35">
        <f t="shared" si="398"/>
        <v>0</v>
      </c>
      <c r="U854" s="31">
        <f t="shared" si="399"/>
        <v>0</v>
      </c>
      <c r="V854" s="30" t="e">
        <f t="shared" si="400"/>
        <v>#DIV/0!</v>
      </c>
      <c r="W854" s="34" t="e">
        <f t="shared" si="401"/>
        <v>#DIV/0!</v>
      </c>
      <c r="X854" s="33">
        <f t="shared" si="402"/>
        <v>0</v>
      </c>
      <c r="Y854" s="35">
        <f t="shared" si="403"/>
        <v>0</v>
      </c>
      <c r="Z854" s="30">
        <f t="shared" si="404"/>
        <v>-3566.7933906326421</v>
      </c>
      <c r="AA854" s="35">
        <f>IF(C854&lt;C$13,0,(IF(VLOOKUP(C$7,profiel!$A$3:$F$297,2,FALSE)&gt;4,VLOOKUP($C$7,profiel!$A$3:$F$297,3,FALSE),IF(B$9="flens loodrecht op gevel",(VLOOKUP(C$7,profiel!$A$3:$F$297,6,FALSE)-2*VLOOKUP(C$7,profiel!$A$3:$F$297,4,FALSE))/2,VLOOKUP(C$7,profiel!$A$3:$F$297,4,FALSE))))/1000*Z854*D$36)</f>
        <v>-6563.7677780699132</v>
      </c>
      <c r="AB854" s="30">
        <f t="shared" si="407"/>
        <v>63085.217487446898</v>
      </c>
      <c r="AC854" s="35">
        <f t="shared" si="405"/>
        <v>12617.043497489378</v>
      </c>
      <c r="AD854" s="32">
        <f t="shared" si="406"/>
        <v>0.30458617030255641</v>
      </c>
      <c r="AE854" s="32">
        <f t="shared" si="411"/>
        <v>701.65030166451754</v>
      </c>
      <c r="AF854" s="204">
        <f t="shared" si="412"/>
        <v>1023.6921018711234</v>
      </c>
    </row>
    <row r="855" spans="1:32" ht="12" customHeight="1" x14ac:dyDescent="0.15">
      <c r="A855" s="199">
        <f t="shared" si="382"/>
        <v>701.65030166451754</v>
      </c>
      <c r="B855" s="38">
        <f t="shared" si="383"/>
        <v>4030</v>
      </c>
      <c r="C855" s="200">
        <f t="shared" si="408"/>
        <v>67.166666666666671</v>
      </c>
      <c r="D855" s="36">
        <f t="shared" si="409"/>
        <v>962.21268882187337</v>
      </c>
      <c r="E855" s="36">
        <f t="shared" si="410"/>
        <v>679.99999979007487</v>
      </c>
      <c r="F855" s="37">
        <f t="shared" si="384"/>
        <v>0.12575507138781275</v>
      </c>
      <c r="G855" s="42">
        <f t="shared" si="385"/>
        <v>2399.1551897397962</v>
      </c>
      <c r="H855" s="43">
        <f t="shared" si="386"/>
        <v>2399.1551897397962</v>
      </c>
      <c r="I855" s="42">
        <f t="shared" si="387"/>
        <v>0</v>
      </c>
      <c r="J855" s="44">
        <f t="shared" si="388"/>
        <v>0</v>
      </c>
      <c r="K855" s="216">
        <f t="shared" si="389"/>
        <v>0.11946731781842211</v>
      </c>
      <c r="L855" s="42">
        <f t="shared" si="390"/>
        <v>2404.2279303818259</v>
      </c>
      <c r="M855" s="43">
        <f t="shared" si="391"/>
        <v>2284.0165338627348</v>
      </c>
      <c r="N855" s="42">
        <f t="shared" si="392"/>
        <v>0</v>
      </c>
      <c r="O855" s="44">
        <f t="shared" si="393"/>
        <v>0</v>
      </c>
      <c r="P855" s="37">
        <f t="shared" si="394"/>
        <v>0.12575507138781275</v>
      </c>
      <c r="Q855" s="42">
        <f t="shared" si="395"/>
        <v>2399.1551897397962</v>
      </c>
      <c r="R855" s="43">
        <f t="shared" si="396"/>
        <v>2399.1551897397962</v>
      </c>
      <c r="S855" s="42">
        <f t="shared" si="397"/>
        <v>0</v>
      </c>
      <c r="T855" s="44">
        <f t="shared" si="398"/>
        <v>0</v>
      </c>
      <c r="U855" s="37">
        <f t="shared" si="399"/>
        <v>0</v>
      </c>
      <c r="V855" s="42" t="e">
        <f t="shared" si="400"/>
        <v>#DIV/0!</v>
      </c>
      <c r="W855" s="43" t="e">
        <f t="shared" si="401"/>
        <v>#DIV/0!</v>
      </c>
      <c r="X855" s="42">
        <f t="shared" si="402"/>
        <v>0</v>
      </c>
      <c r="Y855" s="44">
        <f t="shared" si="403"/>
        <v>0</v>
      </c>
      <c r="Z855" s="42">
        <f t="shared" si="404"/>
        <v>-3619.1581582849549</v>
      </c>
      <c r="AA855" s="44">
        <f>IF(C855&lt;C$13,0,(IF(VLOOKUP(C$7,profiel!$A$3:$F$297,2,FALSE)&gt;4,VLOOKUP($C$7,profiel!$A$3:$F$297,3,FALSE),IF(B$9="flens loodrecht op gevel",(VLOOKUP(C$7,profiel!$A$3:$F$297,6,FALSE)-2*VLOOKUP(C$7,profiel!$A$3:$F$297,4,FALSE))/2,VLOOKUP(C$7,profiel!$A$3:$F$297,4,FALSE))))/1000*Z855*D$36)</f>
        <v>-6660.1316929310997</v>
      </c>
      <c r="AB855" s="42">
        <f t="shared" si="407"/>
        <v>63093.033377830907</v>
      </c>
      <c r="AC855" s="44">
        <f t="shared" si="405"/>
        <v>12618.606675566181</v>
      </c>
      <c r="AD855" s="41">
        <f t="shared" si="406"/>
        <v>0.30146084069539758</v>
      </c>
      <c r="AE855" s="41">
        <f t="shared" si="411"/>
        <v>701.95176250521297</v>
      </c>
      <c r="AF855" s="201">
        <f t="shared" si="412"/>
        <v>1026.6833760424552</v>
      </c>
    </row>
    <row r="856" spans="1:32" ht="12" customHeight="1" x14ac:dyDescent="0.15">
      <c r="A856" s="202">
        <f t="shared" si="382"/>
        <v>701.95176250521297</v>
      </c>
      <c r="B856" s="54">
        <f t="shared" si="383"/>
        <v>4035</v>
      </c>
      <c r="C856" s="133">
        <f t="shared" si="408"/>
        <v>67.25</v>
      </c>
      <c r="D856" s="30">
        <f t="shared" si="409"/>
        <v>962.3981239894249</v>
      </c>
      <c r="E856" s="30">
        <f t="shared" si="410"/>
        <v>679.9999997955988</v>
      </c>
      <c r="F856" s="31">
        <f t="shared" si="384"/>
        <v>0.12538868004873571</v>
      </c>
      <c r="G856" s="30">
        <f t="shared" si="385"/>
        <v>2398.4623066032132</v>
      </c>
      <c r="H856" s="34">
        <f t="shared" si="386"/>
        <v>2398.4623066032136</v>
      </c>
      <c r="I856" s="33">
        <f t="shared" si="387"/>
        <v>0</v>
      </c>
      <c r="J856" s="35">
        <f t="shared" si="388"/>
        <v>0</v>
      </c>
      <c r="K856" s="60">
        <f t="shared" si="389"/>
        <v>0.11911924604629892</v>
      </c>
      <c r="L856" s="30">
        <f t="shared" si="390"/>
        <v>2403.519138977902</v>
      </c>
      <c r="M856" s="34">
        <f t="shared" si="391"/>
        <v>2283.343182029007</v>
      </c>
      <c r="N856" s="33">
        <f t="shared" si="392"/>
        <v>0</v>
      </c>
      <c r="O856" s="35">
        <f t="shared" si="393"/>
        <v>0</v>
      </c>
      <c r="P856" s="31">
        <f t="shared" si="394"/>
        <v>0.12538868004873571</v>
      </c>
      <c r="Q856" s="30">
        <f t="shared" si="395"/>
        <v>2398.4623066032132</v>
      </c>
      <c r="R856" s="34">
        <f t="shared" si="396"/>
        <v>2398.4623066032136</v>
      </c>
      <c r="S856" s="33">
        <f t="shared" si="397"/>
        <v>0</v>
      </c>
      <c r="T856" s="35">
        <f t="shared" si="398"/>
        <v>0</v>
      </c>
      <c r="U856" s="31">
        <f t="shared" si="399"/>
        <v>0</v>
      </c>
      <c r="V856" s="30" t="e">
        <f t="shared" si="400"/>
        <v>#DIV/0!</v>
      </c>
      <c r="W856" s="34" t="e">
        <f t="shared" si="401"/>
        <v>#DIV/0!</v>
      </c>
      <c r="X856" s="33">
        <f t="shared" si="402"/>
        <v>0</v>
      </c>
      <c r="Y856" s="35">
        <f t="shared" si="403"/>
        <v>0</v>
      </c>
      <c r="Z856" s="30">
        <f t="shared" si="404"/>
        <v>-3671.0269461560315</v>
      </c>
      <c r="AA856" s="35">
        <f>IF(C856&lt;C$13,0,(IF(VLOOKUP(C$7,profiel!$A$3:$F$297,2,FALSE)&gt;4,VLOOKUP($C$7,profiel!$A$3:$F$297,3,FALSE),IF(B$9="flens loodrecht op gevel",(VLOOKUP(C$7,profiel!$A$3:$F$297,6,FALSE)-2*VLOOKUP(C$7,profiel!$A$3:$F$297,4,FALSE))/2,VLOOKUP(C$7,profiel!$A$3:$F$297,4,FALSE))))/1000*Z856*D$36)</f>
        <v>-6755.5828843036761</v>
      </c>
      <c r="AB856" s="30">
        <f t="shared" si="407"/>
        <v>63101.2957703828</v>
      </c>
      <c r="AC856" s="35">
        <f t="shared" si="405"/>
        <v>12620.259154076559</v>
      </c>
      <c r="AD856" s="32">
        <f t="shared" si="406"/>
        <v>0.29837306059119634</v>
      </c>
      <c r="AE856" s="32">
        <f t="shared" si="411"/>
        <v>702.25013556580416</v>
      </c>
      <c r="AF856" s="204">
        <f t="shared" si="412"/>
        <v>1029.6936868371222</v>
      </c>
    </row>
    <row r="857" spans="1:32" ht="12" customHeight="1" x14ac:dyDescent="0.15">
      <c r="A857" s="199">
        <f t="shared" si="382"/>
        <v>702.25013556580416</v>
      </c>
      <c r="B857" s="38">
        <f t="shared" si="383"/>
        <v>4040</v>
      </c>
      <c r="C857" s="200">
        <f t="shared" si="408"/>
        <v>67.333333333333329</v>
      </c>
      <c r="D857" s="36">
        <f t="shared" si="409"/>
        <v>962.5833299416305</v>
      </c>
      <c r="E857" s="36">
        <f t="shared" si="410"/>
        <v>679.99999980097755</v>
      </c>
      <c r="F857" s="37">
        <f t="shared" si="384"/>
        <v>0.12502210608416264</v>
      </c>
      <c r="G857" s="42">
        <f t="shared" si="385"/>
        <v>2397.7965044320513</v>
      </c>
      <c r="H857" s="43">
        <f t="shared" si="386"/>
        <v>2397.7965044320513</v>
      </c>
      <c r="I857" s="42">
        <f t="shared" si="387"/>
        <v>0</v>
      </c>
      <c r="J857" s="44">
        <f t="shared" si="388"/>
        <v>0</v>
      </c>
      <c r="K857" s="216">
        <f t="shared" si="389"/>
        <v>0.11877100077995451</v>
      </c>
      <c r="L857" s="42">
        <f t="shared" si="390"/>
        <v>2402.8374828177907</v>
      </c>
      <c r="M857" s="43">
        <f t="shared" si="391"/>
        <v>2282.6956086769014</v>
      </c>
      <c r="N857" s="42">
        <f t="shared" si="392"/>
        <v>0</v>
      </c>
      <c r="O857" s="44">
        <f t="shared" si="393"/>
        <v>0</v>
      </c>
      <c r="P857" s="37">
        <f t="shared" si="394"/>
        <v>0.12502210608416264</v>
      </c>
      <c r="Q857" s="42">
        <f t="shared" si="395"/>
        <v>2397.7965044320513</v>
      </c>
      <c r="R857" s="43">
        <f t="shared" si="396"/>
        <v>2397.7965044320513</v>
      </c>
      <c r="S857" s="42">
        <f t="shared" si="397"/>
        <v>0</v>
      </c>
      <c r="T857" s="44">
        <f t="shared" si="398"/>
        <v>0</v>
      </c>
      <c r="U857" s="37">
        <f t="shared" si="399"/>
        <v>0</v>
      </c>
      <c r="V857" s="42" t="e">
        <f t="shared" si="400"/>
        <v>#DIV/0!</v>
      </c>
      <c r="W857" s="43" t="e">
        <f t="shared" si="401"/>
        <v>#DIV/0!</v>
      </c>
      <c r="X857" s="42">
        <f t="shared" si="402"/>
        <v>0</v>
      </c>
      <c r="Y857" s="44">
        <f t="shared" si="403"/>
        <v>0</v>
      </c>
      <c r="Z857" s="42">
        <f t="shared" si="404"/>
        <v>-3722.4049688093646</v>
      </c>
      <c r="AA857" s="44">
        <f>IF(C857&lt;C$13,0,(IF(VLOOKUP(C$7,profiel!$A$3:$F$297,2,FALSE)&gt;4,VLOOKUP($C$7,profiel!$A$3:$F$297,3,FALSE),IF(B$9="flens loodrecht op gevel",(VLOOKUP(C$7,profiel!$A$3:$F$297,6,FALSE)-2*VLOOKUP(C$7,profiel!$A$3:$F$297,4,FALSE))/2,VLOOKUP(C$7,profiel!$A$3:$F$297,4,FALSE))))/1000*Z857*D$36)</f>
        <v>-6850.1309482533734</v>
      </c>
      <c r="AB857" s="42">
        <f t="shared" si="407"/>
        <v>63109.999549458094</v>
      </c>
      <c r="AC857" s="44">
        <f t="shared" si="405"/>
        <v>12621.99990989162</v>
      </c>
      <c r="AD857" s="41">
        <f t="shared" si="406"/>
        <v>0.29532238309969755</v>
      </c>
      <c r="AE857" s="41">
        <f t="shared" si="411"/>
        <v>702.54545794890385</v>
      </c>
      <c r="AF857" s="201">
        <f t="shared" si="412"/>
        <v>1032.7231121265609</v>
      </c>
    </row>
    <row r="858" spans="1:32" ht="12" customHeight="1" x14ac:dyDescent="0.15">
      <c r="A858" s="202">
        <f t="shared" si="382"/>
        <v>702.54545794890385</v>
      </c>
      <c r="B858" s="54">
        <f t="shared" si="383"/>
        <v>4045</v>
      </c>
      <c r="C858" s="133">
        <f t="shared" si="408"/>
        <v>67.416666666666671</v>
      </c>
      <c r="D858" s="30">
        <f t="shared" si="409"/>
        <v>962.76830724445415</v>
      </c>
      <c r="E858" s="30">
        <f t="shared" si="410"/>
        <v>679.99999980621465</v>
      </c>
      <c r="F858" s="31">
        <f t="shared" si="384"/>
        <v>0.12465536196324299</v>
      </c>
      <c r="G858" s="30">
        <f t="shared" si="385"/>
        <v>2397.1574330706817</v>
      </c>
      <c r="H858" s="34">
        <f t="shared" si="386"/>
        <v>2397.1574330706817</v>
      </c>
      <c r="I858" s="33">
        <f t="shared" si="387"/>
        <v>0</v>
      </c>
      <c r="J858" s="35">
        <f t="shared" si="388"/>
        <v>0</v>
      </c>
      <c r="K858" s="60">
        <f t="shared" si="389"/>
        <v>0.11842259386508085</v>
      </c>
      <c r="L858" s="30">
        <f t="shared" si="390"/>
        <v>2402.1826110658449</v>
      </c>
      <c r="M858" s="34">
        <f t="shared" si="391"/>
        <v>2282.0734805125526</v>
      </c>
      <c r="N858" s="33">
        <f t="shared" si="392"/>
        <v>0</v>
      </c>
      <c r="O858" s="35">
        <f t="shared" si="393"/>
        <v>0</v>
      </c>
      <c r="P858" s="31">
        <f t="shared" si="394"/>
        <v>0.12465536196324299</v>
      </c>
      <c r="Q858" s="30">
        <f t="shared" si="395"/>
        <v>2397.1574330706817</v>
      </c>
      <c r="R858" s="34">
        <f t="shared" si="396"/>
        <v>2397.1574330706817</v>
      </c>
      <c r="S858" s="33">
        <f t="shared" si="397"/>
        <v>0</v>
      </c>
      <c r="T858" s="35">
        <f t="shared" si="398"/>
        <v>0</v>
      </c>
      <c r="U858" s="31">
        <f t="shared" si="399"/>
        <v>0</v>
      </c>
      <c r="V858" s="30" t="e">
        <f t="shared" si="400"/>
        <v>#DIV/0!</v>
      </c>
      <c r="W858" s="34" t="e">
        <f t="shared" si="401"/>
        <v>#DIV/0!</v>
      </c>
      <c r="X858" s="33">
        <f t="shared" si="402"/>
        <v>0</v>
      </c>
      <c r="Y858" s="35">
        <f t="shared" si="403"/>
        <v>0</v>
      </c>
      <c r="Z858" s="30">
        <f t="shared" si="404"/>
        <v>-3773.2973955699917</v>
      </c>
      <c r="AA858" s="35">
        <f>IF(C858&lt;C$13,0,(IF(VLOOKUP(C$7,profiel!$A$3:$F$297,2,FALSE)&gt;4,VLOOKUP($C$7,profiel!$A$3:$F$297,3,FALSE),IF(B$9="flens loodrecht op gevel",(VLOOKUP(C$7,profiel!$A$3:$F$297,6,FALSE)-2*VLOOKUP(C$7,profiel!$A$3:$F$297,4,FALSE))/2,VLOOKUP(C$7,profiel!$A$3:$F$297,4,FALSE))))/1000*Z858*D$36)</f>
        <v>-6943.7853975961589</v>
      </c>
      <c r="AB858" s="30">
        <f t="shared" si="407"/>
        <v>63119.139644334391</v>
      </c>
      <c r="AC858" s="35">
        <f t="shared" si="405"/>
        <v>12623.827928866878</v>
      </c>
      <c r="AD858" s="32">
        <f t="shared" si="406"/>
        <v>0.29230836552330608</v>
      </c>
      <c r="AE858" s="32">
        <f t="shared" si="411"/>
        <v>702.8377663144272</v>
      </c>
      <c r="AF858" s="204">
        <f t="shared" si="412"/>
        <v>1035.7717305523388</v>
      </c>
    </row>
    <row r="859" spans="1:32" ht="12" customHeight="1" x14ac:dyDescent="0.15">
      <c r="A859" s="199">
        <f t="shared" si="382"/>
        <v>702.8377663144272</v>
      </c>
      <c r="B859" s="38">
        <f t="shared" si="383"/>
        <v>4050</v>
      </c>
      <c r="C859" s="200">
        <f t="shared" si="408"/>
        <v>67.5</v>
      </c>
      <c r="D859" s="36">
        <f t="shared" si="409"/>
        <v>962.95305646176644</v>
      </c>
      <c r="E859" s="36">
        <f t="shared" si="410"/>
        <v>679.99999981131396</v>
      </c>
      <c r="F859" s="37">
        <f t="shared" si="384"/>
        <v>0.12428846004639832</v>
      </c>
      <c r="G859" s="42">
        <f t="shared" si="385"/>
        <v>2396.5447465326902</v>
      </c>
      <c r="H859" s="43">
        <f t="shared" si="386"/>
        <v>2396.5447465326902</v>
      </c>
      <c r="I859" s="42">
        <f t="shared" si="387"/>
        <v>0</v>
      </c>
      <c r="J859" s="44">
        <f t="shared" si="388"/>
        <v>0</v>
      </c>
      <c r="K859" s="216">
        <f t="shared" si="389"/>
        <v>0.11807403704407841</v>
      </c>
      <c r="L859" s="42">
        <f t="shared" si="390"/>
        <v>2401.5541770668615</v>
      </c>
      <c r="M859" s="43">
        <f t="shared" si="391"/>
        <v>2281.4764682135187</v>
      </c>
      <c r="N859" s="42">
        <f t="shared" si="392"/>
        <v>0</v>
      </c>
      <c r="O859" s="44">
        <f t="shared" si="393"/>
        <v>0</v>
      </c>
      <c r="P859" s="37">
        <f t="shared" si="394"/>
        <v>0.12428846004639832</v>
      </c>
      <c r="Q859" s="42">
        <f t="shared" si="395"/>
        <v>2396.5447465326902</v>
      </c>
      <c r="R859" s="43">
        <f t="shared" si="396"/>
        <v>2396.5447465326902</v>
      </c>
      <c r="S859" s="42">
        <f t="shared" si="397"/>
        <v>0</v>
      </c>
      <c r="T859" s="44">
        <f t="shared" si="398"/>
        <v>0</v>
      </c>
      <c r="U859" s="37">
        <f t="shared" si="399"/>
        <v>0</v>
      </c>
      <c r="V859" s="42" t="e">
        <f t="shared" si="400"/>
        <v>#DIV/0!</v>
      </c>
      <c r="W859" s="43" t="e">
        <f t="shared" si="401"/>
        <v>#DIV/0!</v>
      </c>
      <c r="X859" s="42">
        <f t="shared" si="402"/>
        <v>0</v>
      </c>
      <c r="Y859" s="44">
        <f t="shared" si="403"/>
        <v>0</v>
      </c>
      <c r="Z859" s="42">
        <f t="shared" si="404"/>
        <v>-3823.7093504990526</v>
      </c>
      <c r="AA859" s="44">
        <f>IF(C859&lt;C$13,0,(IF(VLOOKUP(C$7,profiel!$A$3:$F$297,2,FALSE)&gt;4,VLOOKUP($C$7,profiel!$A$3:$F$297,3,FALSE),IF(B$9="flens loodrecht op gevel",(VLOOKUP(C$7,profiel!$A$3:$F$297,6,FALSE)-2*VLOOKUP(C$7,profiel!$A$3:$F$297,4,FALSE))/2,VLOOKUP(C$7,profiel!$A$3:$F$297,4,FALSE))))/1000*Z859*D$36)</f>
        <v>-7036.5556618514129</v>
      </c>
      <c r="AB859" s="42">
        <f t="shared" si="407"/>
        <v>63128.711029237529</v>
      </c>
      <c r="AC859" s="44">
        <f t="shared" si="405"/>
        <v>12625.742205847508</v>
      </c>
      <c r="AD859" s="41">
        <f t="shared" si="406"/>
        <v>0.28933056935465951</v>
      </c>
      <c r="AE859" s="41">
        <f t="shared" si="411"/>
        <v>703.12709688378186</v>
      </c>
      <c r="AF859" s="201">
        <f t="shared" si="412"/>
        <v>1038.8396215442481</v>
      </c>
    </row>
    <row r="860" spans="1:32" ht="12" customHeight="1" x14ac:dyDescent="0.15">
      <c r="A860" s="202">
        <f t="shared" si="382"/>
        <v>703.12709688378186</v>
      </c>
      <c r="B860" s="54">
        <f t="shared" si="383"/>
        <v>4055</v>
      </c>
      <c r="C860" s="133">
        <f t="shared" si="408"/>
        <v>67.583333333333329</v>
      </c>
      <c r="D860" s="30">
        <f t="shared" si="409"/>
        <v>963.1375781553545</v>
      </c>
      <c r="E860" s="30">
        <f t="shared" si="410"/>
        <v>679.999999816279</v>
      </c>
      <c r="F860" s="31">
        <f t="shared" si="384"/>
        <v>0.12392141258395384</v>
      </c>
      <c r="G860" s="30">
        <f t="shared" si="385"/>
        <v>2395.958102963094</v>
      </c>
      <c r="H860" s="34">
        <f t="shared" si="386"/>
        <v>2395.9581029630945</v>
      </c>
      <c r="I860" s="33">
        <f t="shared" si="387"/>
        <v>0</v>
      </c>
      <c r="J860" s="35">
        <f t="shared" si="388"/>
        <v>0</v>
      </c>
      <c r="K860" s="60">
        <f t="shared" si="389"/>
        <v>0.11772534195475615</v>
      </c>
      <c r="L860" s="30">
        <f t="shared" si="390"/>
        <v>2400.9518383081236</v>
      </c>
      <c r="M860" s="34">
        <f t="shared" si="391"/>
        <v>2280.9042463927171</v>
      </c>
      <c r="N860" s="33">
        <f t="shared" si="392"/>
        <v>0</v>
      </c>
      <c r="O860" s="35">
        <f t="shared" si="393"/>
        <v>0</v>
      </c>
      <c r="P860" s="31">
        <f t="shared" si="394"/>
        <v>0.12392141258395384</v>
      </c>
      <c r="Q860" s="30">
        <f t="shared" si="395"/>
        <v>2395.958102963094</v>
      </c>
      <c r="R860" s="34">
        <f t="shared" si="396"/>
        <v>2395.9581029630945</v>
      </c>
      <c r="S860" s="33">
        <f t="shared" si="397"/>
        <v>0</v>
      </c>
      <c r="T860" s="35">
        <f t="shared" si="398"/>
        <v>0</v>
      </c>
      <c r="U860" s="31">
        <f t="shared" si="399"/>
        <v>0</v>
      </c>
      <c r="V860" s="30" t="e">
        <f t="shared" si="400"/>
        <v>#DIV/0!</v>
      </c>
      <c r="W860" s="34" t="e">
        <f t="shared" si="401"/>
        <v>#DIV/0!</v>
      </c>
      <c r="X860" s="33">
        <f t="shared" si="402"/>
        <v>0</v>
      </c>
      <c r="Y860" s="35">
        <f t="shared" si="403"/>
        <v>0</v>
      </c>
      <c r="Z860" s="30">
        <f t="shared" si="404"/>
        <v>-3873.6459123842014</v>
      </c>
      <c r="AA860" s="35">
        <f>IF(C860&lt;C$13,0,(IF(VLOOKUP(C$7,profiel!$A$3:$F$297,2,FALSE)&gt;4,VLOOKUP($C$7,profiel!$A$3:$F$297,3,FALSE),IF(B$9="flens loodrecht op gevel",(VLOOKUP(C$7,profiel!$A$3:$F$297,6,FALSE)-2*VLOOKUP(C$7,profiel!$A$3:$F$297,4,FALSE))/2,VLOOKUP(C$7,profiel!$A$3:$F$297,4,FALSE))))/1000*Z860*D$36)</f>
        <v>-7128.4510872242845</v>
      </c>
      <c r="AB860" s="30">
        <f t="shared" si="407"/>
        <v>63138.708723353222</v>
      </c>
      <c r="AC860" s="35">
        <f t="shared" si="405"/>
        <v>12627.741744670646</v>
      </c>
      <c r="AD860" s="32">
        <f t="shared" si="406"/>
        <v>0.28638856027289183</v>
      </c>
      <c r="AE860" s="32">
        <f t="shared" si="411"/>
        <v>703.4134854440548</v>
      </c>
      <c r="AF860" s="204">
        <f t="shared" si="412"/>
        <v>1041.9268653384745</v>
      </c>
    </row>
    <row r="861" spans="1:32" ht="12" customHeight="1" x14ac:dyDescent="0.15">
      <c r="A861" s="199">
        <f t="shared" si="382"/>
        <v>703.4134854440548</v>
      </c>
      <c r="B861" s="38">
        <f t="shared" si="383"/>
        <v>4060</v>
      </c>
      <c r="C861" s="200">
        <f t="shared" si="408"/>
        <v>67.666666666666671</v>
      </c>
      <c r="D861" s="36">
        <f t="shared" si="409"/>
        <v>963.32187288493287</v>
      </c>
      <c r="E861" s="36">
        <f t="shared" si="410"/>
        <v>679.99999982111353</v>
      </c>
      <c r="F861" s="37">
        <f t="shared" si="384"/>
        <v>0.12355423171483659</v>
      </c>
      <c r="G861" s="42">
        <f t="shared" si="385"/>
        <v>2395.3971645999263</v>
      </c>
      <c r="H861" s="43">
        <f t="shared" si="386"/>
        <v>2395.3971645999263</v>
      </c>
      <c r="I861" s="42">
        <f t="shared" si="387"/>
        <v>0</v>
      </c>
      <c r="J861" s="44">
        <f t="shared" si="388"/>
        <v>0</v>
      </c>
      <c r="K861" s="216">
        <f t="shared" si="389"/>
        <v>0.11737652012909476</v>
      </c>
      <c r="L861" s="42">
        <f t="shared" si="390"/>
        <v>2400.3752563808066</v>
      </c>
      <c r="M861" s="43">
        <f t="shared" si="391"/>
        <v>2280.3564935617665</v>
      </c>
      <c r="N861" s="42">
        <f t="shared" si="392"/>
        <v>0</v>
      </c>
      <c r="O861" s="44">
        <f t="shared" si="393"/>
        <v>0</v>
      </c>
      <c r="P861" s="37">
        <f t="shared" si="394"/>
        <v>0.12355423171483659</v>
      </c>
      <c r="Q861" s="42">
        <f t="shared" si="395"/>
        <v>2395.3971645999263</v>
      </c>
      <c r="R861" s="43">
        <f t="shared" si="396"/>
        <v>2395.3971645999263</v>
      </c>
      <c r="S861" s="42">
        <f t="shared" si="397"/>
        <v>0</v>
      </c>
      <c r="T861" s="44">
        <f t="shared" si="398"/>
        <v>0</v>
      </c>
      <c r="U861" s="37">
        <f t="shared" si="399"/>
        <v>0</v>
      </c>
      <c r="V861" s="42" t="e">
        <f t="shared" si="400"/>
        <v>#DIV/0!</v>
      </c>
      <c r="W861" s="43" t="e">
        <f t="shared" si="401"/>
        <v>#DIV/0!</v>
      </c>
      <c r="X861" s="42">
        <f t="shared" si="402"/>
        <v>0</v>
      </c>
      <c r="Y861" s="44">
        <f t="shared" si="403"/>
        <v>0</v>
      </c>
      <c r="Z861" s="42">
        <f t="shared" si="404"/>
        <v>-3923.112114744943</v>
      </c>
      <c r="AA861" s="44">
        <f>IF(C861&lt;C$13,0,(IF(VLOOKUP(C$7,profiel!$A$3:$F$297,2,FALSE)&gt;4,VLOOKUP($C$7,profiel!$A$3:$F$297,3,FALSE),IF(B$9="flens loodrecht op gevel",(VLOOKUP(C$7,profiel!$A$3:$F$297,6,FALSE)-2*VLOOKUP(C$7,profiel!$A$3:$F$297,4,FALSE))/2,VLOOKUP(C$7,profiel!$A$3:$F$297,4,FALSE))))/1000*Z861*D$36)</f>
        <v>-7219.4809366155141</v>
      </c>
      <c r="AB861" s="42">
        <f t="shared" si="407"/>
        <v>63149.127790822597</v>
      </c>
      <c r="AC861" s="44">
        <f t="shared" si="405"/>
        <v>12629.825558164521</v>
      </c>
      <c r="AD861" s="41">
        <f t="shared" si="406"/>
        <v>0.28348190813860885</v>
      </c>
      <c r="AE861" s="41">
        <f t="shared" si="411"/>
        <v>703.69696735219338</v>
      </c>
      <c r="AF861" s="201">
        <f t="shared" si="412"/>
        <v>1045.0335429958368</v>
      </c>
    </row>
    <row r="862" spans="1:32" ht="12" customHeight="1" x14ac:dyDescent="0.15">
      <c r="A862" s="202">
        <f t="shared" si="382"/>
        <v>703.69696735219338</v>
      </c>
      <c r="B862" s="54">
        <f t="shared" si="383"/>
        <v>4065</v>
      </c>
      <c r="C862" s="133">
        <f t="shared" si="408"/>
        <v>67.75</v>
      </c>
      <c r="D862" s="30">
        <f t="shared" si="409"/>
        <v>963.50594120815231</v>
      </c>
      <c r="E862" s="30">
        <f t="shared" si="410"/>
        <v>679.99999982582074</v>
      </c>
      <c r="F862" s="31">
        <f t="shared" si="384"/>
        <v>0.12318692946534068</v>
      </c>
      <c r="G862" s="30">
        <f t="shared" si="385"/>
        <v>2394.8615977373215</v>
      </c>
      <c r="H862" s="34">
        <f t="shared" si="386"/>
        <v>2394.8615977373215</v>
      </c>
      <c r="I862" s="33">
        <f t="shared" si="387"/>
        <v>0</v>
      </c>
      <c r="J862" s="35">
        <f t="shared" si="388"/>
        <v>0</v>
      </c>
      <c r="K862" s="60">
        <f t="shared" si="389"/>
        <v>0.11702758299207365</v>
      </c>
      <c r="L862" s="30">
        <f t="shared" si="390"/>
        <v>2399.8240969428894</v>
      </c>
      <c r="M862" s="34">
        <f t="shared" si="391"/>
        <v>2279.8328920957447</v>
      </c>
      <c r="N862" s="33">
        <f t="shared" si="392"/>
        <v>0</v>
      </c>
      <c r="O862" s="35">
        <f t="shared" si="393"/>
        <v>0</v>
      </c>
      <c r="P862" s="31">
        <f t="shared" si="394"/>
        <v>0.12318692946534068</v>
      </c>
      <c r="Q862" s="30">
        <f t="shared" si="395"/>
        <v>2394.8615977373215</v>
      </c>
      <c r="R862" s="34">
        <f t="shared" si="396"/>
        <v>2394.8615977373215</v>
      </c>
      <c r="S862" s="33">
        <f t="shared" si="397"/>
        <v>0</v>
      </c>
      <c r="T862" s="35">
        <f t="shared" si="398"/>
        <v>0</v>
      </c>
      <c r="U862" s="31">
        <f t="shared" si="399"/>
        <v>0</v>
      </c>
      <c r="V862" s="30" t="e">
        <f t="shared" si="400"/>
        <v>#DIV/0!</v>
      </c>
      <c r="W862" s="34" t="e">
        <f t="shared" si="401"/>
        <v>#DIV/0!</v>
      </c>
      <c r="X862" s="33">
        <f t="shared" si="402"/>
        <v>0</v>
      </c>
      <c r="Y862" s="35">
        <f t="shared" si="403"/>
        <v>0</v>
      </c>
      <c r="Z862" s="30">
        <f t="shared" si="404"/>
        <v>-3972.1129458526511</v>
      </c>
      <c r="AA862" s="35">
        <f>IF(C862&lt;C$13,0,(IF(VLOOKUP(C$7,profiel!$A$3:$F$297,2,FALSE)&gt;4,VLOOKUP($C$7,profiel!$A$3:$F$297,3,FALSE),IF(B$9="flens loodrecht op gevel",(VLOOKUP(C$7,profiel!$A$3:$F$297,6,FALSE)-2*VLOOKUP(C$7,profiel!$A$3:$F$297,4,FALSE))/2,VLOOKUP(C$7,profiel!$A$3:$F$297,4,FALSE))))/1000*Z862*D$36)</f>
        <v>-7309.6543896582698</v>
      </c>
      <c r="AB862" s="30">
        <f t="shared" si="407"/>
        <v>63159.963340723618</v>
      </c>
      <c r="AC862" s="35">
        <f t="shared" si="405"/>
        <v>12631.992668144723</v>
      </c>
      <c r="AD862" s="32">
        <f t="shared" si="406"/>
        <v>0.28061018698775675</v>
      </c>
      <c r="AE862" s="32">
        <f t="shared" si="411"/>
        <v>703.97757753918108</v>
      </c>
      <c r="AF862" s="204">
        <f t="shared" si="412"/>
        <v>1048.1597364201045</v>
      </c>
    </row>
    <row r="863" spans="1:32" ht="12" customHeight="1" x14ac:dyDescent="0.15">
      <c r="A863" s="199">
        <f t="shared" si="382"/>
        <v>703.97757753918108</v>
      </c>
      <c r="B863" s="38">
        <f t="shared" si="383"/>
        <v>4070</v>
      </c>
      <c r="C863" s="200">
        <f t="shared" si="408"/>
        <v>67.833333333333329</v>
      </c>
      <c r="D863" s="36">
        <f t="shared" si="409"/>
        <v>963.68978368061153</v>
      </c>
      <c r="E863" s="36">
        <f t="shared" si="410"/>
        <v>679.99999983040425</v>
      </c>
      <c r="F863" s="37">
        <f t="shared" si="384"/>
        <v>0.12281951774795724</v>
      </c>
      <c r="G863" s="42">
        <f t="shared" si="385"/>
        <v>2394.3510726860227</v>
      </c>
      <c r="H863" s="43">
        <f t="shared" si="386"/>
        <v>2394.3510726860227</v>
      </c>
      <c r="I863" s="42">
        <f t="shared" si="387"/>
        <v>0</v>
      </c>
      <c r="J863" s="44">
        <f t="shared" si="388"/>
        <v>0</v>
      </c>
      <c r="K863" s="216">
        <f t="shared" si="389"/>
        <v>0.11667854186055938</v>
      </c>
      <c r="L863" s="42">
        <f t="shared" si="390"/>
        <v>2399.2980296794767</v>
      </c>
      <c r="M863" s="43">
        <f t="shared" si="391"/>
        <v>2279.3331281955029</v>
      </c>
      <c r="N863" s="42">
        <f t="shared" si="392"/>
        <v>0</v>
      </c>
      <c r="O863" s="44">
        <f t="shared" si="393"/>
        <v>0</v>
      </c>
      <c r="P863" s="37">
        <f t="shared" si="394"/>
        <v>0.12281951774795724</v>
      </c>
      <c r="Q863" s="42">
        <f t="shared" si="395"/>
        <v>2394.3510726860227</v>
      </c>
      <c r="R863" s="43">
        <f t="shared" si="396"/>
        <v>2394.3510726860227</v>
      </c>
      <c r="S863" s="42">
        <f t="shared" si="397"/>
        <v>0</v>
      </c>
      <c r="T863" s="44">
        <f t="shared" si="398"/>
        <v>0</v>
      </c>
      <c r="U863" s="37">
        <f t="shared" si="399"/>
        <v>0</v>
      </c>
      <c r="V863" s="42" t="e">
        <f t="shared" si="400"/>
        <v>#DIV/0!</v>
      </c>
      <c r="W863" s="43" t="e">
        <f t="shared" si="401"/>
        <v>#DIV/0!</v>
      </c>
      <c r="X863" s="42">
        <f t="shared" si="402"/>
        <v>0</v>
      </c>
      <c r="Y863" s="44">
        <f t="shared" si="403"/>
        <v>0</v>
      </c>
      <c r="Z863" s="42">
        <f t="shared" si="404"/>
        <v>-4020.6533487644892</v>
      </c>
      <c r="AA863" s="44">
        <f>IF(C863&lt;C$13,0,(IF(VLOOKUP(C$7,profiel!$A$3:$F$297,2,FALSE)&gt;4,VLOOKUP($C$7,profiel!$A$3:$F$297,3,FALSE),IF(B$9="flens loodrecht op gevel",(VLOOKUP(C$7,profiel!$A$3:$F$297,6,FALSE)-2*VLOOKUP(C$7,profiel!$A$3:$F$297,4,FALSE))/2,VLOOKUP(C$7,profiel!$A$3:$F$297,4,FALSE))))/1000*Z863*D$36)</f>
        <v>-7398.9805427805677</v>
      </c>
      <c r="AB863" s="42">
        <f t="shared" si="407"/>
        <v>63171.210527038675</v>
      </c>
      <c r="AC863" s="44">
        <f t="shared" si="405"/>
        <v>12634.242105407737</v>
      </c>
      <c r="AD863" s="41">
        <f t="shared" si="406"/>
        <v>0.27777297502415499</v>
      </c>
      <c r="AE863" s="41">
        <f t="shared" si="411"/>
        <v>704.25535051420525</v>
      </c>
      <c r="AF863" s="201">
        <f t="shared" si="412"/>
        <v>1051.3055283763833</v>
      </c>
    </row>
    <row r="864" spans="1:32" ht="12" customHeight="1" x14ac:dyDescent="0.15">
      <c r="A864" s="202">
        <f t="shared" si="382"/>
        <v>704.25535051420525</v>
      </c>
      <c r="B864" s="54">
        <f t="shared" si="383"/>
        <v>4075</v>
      </c>
      <c r="C864" s="133">
        <f t="shared" si="408"/>
        <v>67.916666666666671</v>
      </c>
      <c r="D864" s="30">
        <f t="shared" si="409"/>
        <v>963.87340085586709</v>
      </c>
      <c r="E864" s="30">
        <f t="shared" si="410"/>
        <v>679.99999983486703</v>
      </c>
      <c r="F864" s="31">
        <f t="shared" si="384"/>
        <v>0.12245200836027023</v>
      </c>
      <c r="G864" s="30">
        <f t="shared" si="385"/>
        <v>2393.8652637364553</v>
      </c>
      <c r="H864" s="34">
        <f t="shared" si="386"/>
        <v>2393.8652637364557</v>
      </c>
      <c r="I864" s="33">
        <f t="shared" si="387"/>
        <v>0</v>
      </c>
      <c r="J864" s="35">
        <f t="shared" si="388"/>
        <v>0</v>
      </c>
      <c r="K864" s="60">
        <f t="shared" si="389"/>
        <v>0.11632940794225673</v>
      </c>
      <c r="L864" s="30">
        <f t="shared" si="390"/>
        <v>2398.7967282657114</v>
      </c>
      <c r="M864" s="34">
        <f t="shared" si="391"/>
        <v>2278.8568918524261</v>
      </c>
      <c r="N864" s="33">
        <f t="shared" si="392"/>
        <v>0</v>
      </c>
      <c r="O864" s="35">
        <f t="shared" si="393"/>
        <v>0</v>
      </c>
      <c r="P864" s="31">
        <f t="shared" si="394"/>
        <v>0.12245200836027023</v>
      </c>
      <c r="Q864" s="30">
        <f t="shared" si="395"/>
        <v>2393.8652637364553</v>
      </c>
      <c r="R864" s="34">
        <f t="shared" si="396"/>
        <v>2393.8652637364557</v>
      </c>
      <c r="S864" s="33">
        <f t="shared" si="397"/>
        <v>0</v>
      </c>
      <c r="T864" s="35">
        <f t="shared" si="398"/>
        <v>0</v>
      </c>
      <c r="U864" s="31">
        <f t="shared" si="399"/>
        <v>0</v>
      </c>
      <c r="V864" s="30" t="e">
        <f t="shared" si="400"/>
        <v>#DIV/0!</v>
      </c>
      <c r="W864" s="34" t="e">
        <f t="shared" si="401"/>
        <v>#DIV/0!</v>
      </c>
      <c r="X864" s="33">
        <f t="shared" si="402"/>
        <v>0</v>
      </c>
      <c r="Y864" s="35">
        <f t="shared" si="403"/>
        <v>0</v>
      </c>
      <c r="Z864" s="30">
        <f t="shared" si="404"/>
        <v>-4068.7382213711699</v>
      </c>
      <c r="AA864" s="35">
        <f>IF(C864&lt;C$13,0,(IF(VLOOKUP(C$7,profiel!$A$3:$F$297,2,FALSE)&gt;4,VLOOKUP($C$7,profiel!$A$3:$F$297,3,FALSE),IF(B$9="flens loodrecht op gevel",(VLOOKUP(C$7,profiel!$A$3:$F$297,6,FALSE)-2*VLOOKUP(C$7,profiel!$A$3:$F$297,4,FALSE))/2,VLOOKUP(C$7,profiel!$A$3:$F$297,4,FALSE))))/1000*Z864*D$36)</f>
        <v>-7487.4684092931684</v>
      </c>
      <c r="AB864" s="30">
        <f t="shared" si="407"/>
        <v>63182.864548608552</v>
      </c>
      <c r="AC864" s="35">
        <f t="shared" si="405"/>
        <v>12636.57290972171</v>
      </c>
      <c r="AD864" s="32">
        <f t="shared" si="406"/>
        <v>0.27496985461106388</v>
      </c>
      <c r="AE864" s="32">
        <f t="shared" si="411"/>
        <v>704.53032036881632</v>
      </c>
      <c r="AF864" s="204">
        <f t="shared" si="412"/>
        <v>1054.4710025095683</v>
      </c>
    </row>
    <row r="865" spans="1:32" ht="12" customHeight="1" x14ac:dyDescent="0.15">
      <c r="A865" s="199">
        <f t="shared" si="382"/>
        <v>704.53032036881632</v>
      </c>
      <c r="B865" s="38">
        <f t="shared" si="383"/>
        <v>4080</v>
      </c>
      <c r="C865" s="200">
        <f t="shared" si="408"/>
        <v>68</v>
      </c>
      <c r="D865" s="36">
        <f t="shared" si="409"/>
        <v>964.0567932854417</v>
      </c>
      <c r="E865" s="36">
        <f t="shared" si="410"/>
        <v>679.99999983921236</v>
      </c>
      <c r="F865" s="37">
        <f t="shared" si="384"/>
        <v>0.12208441298391709</v>
      </c>
      <c r="G865" s="42">
        <f t="shared" si="385"/>
        <v>2393.4038491217211</v>
      </c>
      <c r="H865" s="43">
        <f t="shared" si="386"/>
        <v>2393.4038491217211</v>
      </c>
      <c r="I865" s="42">
        <f t="shared" si="387"/>
        <v>0</v>
      </c>
      <c r="J865" s="44">
        <f t="shared" si="388"/>
        <v>0</v>
      </c>
      <c r="K865" s="216">
        <f t="shared" si="389"/>
        <v>0.11598019233472123</v>
      </c>
      <c r="L865" s="42">
        <f t="shared" si="390"/>
        <v>2398.319870329588</v>
      </c>
      <c r="M865" s="43">
        <f t="shared" si="391"/>
        <v>2278.4038768131086</v>
      </c>
      <c r="N865" s="42">
        <f t="shared" si="392"/>
        <v>0</v>
      </c>
      <c r="O865" s="44">
        <f t="shared" si="393"/>
        <v>0</v>
      </c>
      <c r="P865" s="37">
        <f t="shared" si="394"/>
        <v>0.12208441298391709</v>
      </c>
      <c r="Q865" s="42">
        <f t="shared" si="395"/>
        <v>2393.4038491217211</v>
      </c>
      <c r="R865" s="43">
        <f t="shared" si="396"/>
        <v>2393.4038491217211</v>
      </c>
      <c r="S865" s="42">
        <f t="shared" si="397"/>
        <v>0</v>
      </c>
      <c r="T865" s="44">
        <f t="shared" si="398"/>
        <v>0</v>
      </c>
      <c r="U865" s="37">
        <f t="shared" si="399"/>
        <v>0</v>
      </c>
      <c r="V865" s="42" t="e">
        <f t="shared" si="400"/>
        <v>#DIV/0!</v>
      </c>
      <c r="W865" s="43" t="e">
        <f t="shared" si="401"/>
        <v>#DIV/0!</v>
      </c>
      <c r="X865" s="42">
        <f t="shared" si="402"/>
        <v>0</v>
      </c>
      <c r="Y865" s="44">
        <f t="shared" si="403"/>
        <v>0</v>
      </c>
      <c r="Z865" s="42">
        <f t="shared" si="404"/>
        <v>-4116.3724164575042</v>
      </c>
      <c r="AA865" s="44">
        <f>IF(C865&lt;C$13,0,(IF(VLOOKUP(C$7,profiel!$A$3:$F$297,2,FALSE)&gt;4,VLOOKUP($C$7,profiel!$A$3:$F$297,3,FALSE),IF(B$9="flens loodrecht op gevel",(VLOOKUP(C$7,profiel!$A$3:$F$297,6,FALSE)-2*VLOOKUP(C$7,profiel!$A$3:$F$297,4,FALSE))/2,VLOOKUP(C$7,profiel!$A$3:$F$297,4,FALSE))))/1000*Z865*D$36)</f>
        <v>-7575.1269195009936</v>
      </c>
      <c r="AB865" s="42">
        <f t="shared" si="407"/>
        <v>63194.920649072119</v>
      </c>
      <c r="AC865" s="44">
        <f t="shared" si="405"/>
        <v>12638.984129814424</v>
      </c>
      <c r="AD865" s="41">
        <f t="shared" si="406"/>
        <v>0.27220041226166297</v>
      </c>
      <c r="AE865" s="41">
        <f t="shared" si="411"/>
        <v>704.80252078107799</v>
      </c>
      <c r="AF865" s="201">
        <f t="shared" si="412"/>
        <v>1057.6562433628719</v>
      </c>
    </row>
    <row r="866" spans="1:32" ht="12" customHeight="1" x14ac:dyDescent="0.15">
      <c r="A866" s="202">
        <f t="shared" si="382"/>
        <v>704.80252078107799</v>
      </c>
      <c r="B866" s="54">
        <f t="shared" si="383"/>
        <v>4085</v>
      </c>
      <c r="C866" s="133">
        <f t="shared" si="408"/>
        <v>68.083333333333329</v>
      </c>
      <c r="D866" s="30">
        <f t="shared" si="409"/>
        <v>964.23996151883614</v>
      </c>
      <c r="E866" s="30">
        <f t="shared" si="410"/>
        <v>679.99999984344333</v>
      </c>
      <c r="F866" s="31">
        <f t="shared" si="384"/>
        <v>0.12171674318361267</v>
      </c>
      <c r="G866" s="30">
        <f t="shared" si="385"/>
        <v>2392.9665109777957</v>
      </c>
      <c r="H866" s="34">
        <f t="shared" si="386"/>
        <v>2392.9665109777957</v>
      </c>
      <c r="I866" s="33">
        <f t="shared" si="387"/>
        <v>0</v>
      </c>
      <c r="J866" s="35">
        <f t="shared" si="388"/>
        <v>0</v>
      </c>
      <c r="K866" s="60">
        <f t="shared" si="389"/>
        <v>0.11563090602443205</v>
      </c>
      <c r="L866" s="30">
        <f t="shared" si="390"/>
        <v>2397.8671374119804</v>
      </c>
      <c r="M866" s="34">
        <f t="shared" si="391"/>
        <v>2277.9737805413815</v>
      </c>
      <c r="N866" s="33">
        <f t="shared" si="392"/>
        <v>0</v>
      </c>
      <c r="O866" s="35">
        <f t="shared" si="393"/>
        <v>0</v>
      </c>
      <c r="P866" s="31">
        <f t="shared" si="394"/>
        <v>0.12171674318361267</v>
      </c>
      <c r="Q866" s="30">
        <f t="shared" si="395"/>
        <v>2392.9665109777957</v>
      </c>
      <c r="R866" s="34">
        <f t="shared" si="396"/>
        <v>2392.9665109777957</v>
      </c>
      <c r="S866" s="33">
        <f t="shared" si="397"/>
        <v>0</v>
      </c>
      <c r="T866" s="35">
        <f t="shared" si="398"/>
        <v>0</v>
      </c>
      <c r="U866" s="31">
        <f t="shared" si="399"/>
        <v>0</v>
      </c>
      <c r="V866" s="30" t="e">
        <f t="shared" si="400"/>
        <v>#DIV/0!</v>
      </c>
      <c r="W866" s="34" t="e">
        <f t="shared" si="401"/>
        <v>#DIV/0!</v>
      </c>
      <c r="X866" s="33">
        <f t="shared" si="402"/>
        <v>0</v>
      </c>
      <c r="Y866" s="35">
        <f t="shared" si="403"/>
        <v>0</v>
      </c>
      <c r="Z866" s="30">
        <f t="shared" si="404"/>
        <v>-4163.5607417760293</v>
      </c>
      <c r="AA866" s="35">
        <f>IF(C866&lt;C$13,0,(IF(VLOOKUP(C$7,profiel!$A$3:$F$297,2,FALSE)&gt;4,VLOOKUP($C$7,profiel!$A$3:$F$297,3,FALSE),IF(B$9="flens loodrecht op gevel",(VLOOKUP(C$7,profiel!$A$3:$F$297,6,FALSE)-2*VLOOKUP(C$7,profiel!$A$3:$F$297,4,FALSE))/2,VLOOKUP(C$7,profiel!$A$3:$F$297,4,FALSE))))/1000*Z866*D$36)</f>
        <v>-7661.9649208386263</v>
      </c>
      <c r="AB866" s="30">
        <f t="shared" si="407"/>
        <v>63207.37411679521</v>
      </c>
      <c r="AC866" s="35">
        <f t="shared" si="405"/>
        <v>12641.474823359042</v>
      </c>
      <c r="AD866" s="32">
        <f t="shared" si="406"/>
        <v>0.26946423862827801</v>
      </c>
      <c r="AE866" s="32">
        <f t="shared" si="411"/>
        <v>705.07198501970629</v>
      </c>
      <c r="AF866" s="204">
        <f t="shared" si="412"/>
        <v>1060.8613363964166</v>
      </c>
    </row>
    <row r="867" spans="1:32" ht="12" customHeight="1" x14ac:dyDescent="0.15">
      <c r="A867" s="199">
        <f t="shared" si="382"/>
        <v>705.07198501970629</v>
      </c>
      <c r="B867" s="38">
        <f t="shared" si="383"/>
        <v>4090</v>
      </c>
      <c r="C867" s="200">
        <f t="shared" si="408"/>
        <v>68.166666666666671</v>
      </c>
      <c r="D867" s="36">
        <f t="shared" si="409"/>
        <v>964.42290610353871</v>
      </c>
      <c r="E867" s="36">
        <f t="shared" si="410"/>
        <v>679.999999847563</v>
      </c>
      <c r="F867" s="37">
        <f t="shared" si="384"/>
        <v>0.12134901040623697</v>
      </c>
      <c r="G867" s="42">
        <f t="shared" si="385"/>
        <v>2392.5529353071292</v>
      </c>
      <c r="H867" s="43">
        <f t="shared" si="386"/>
        <v>2392.5529353071297</v>
      </c>
      <c r="I867" s="42">
        <f t="shared" si="387"/>
        <v>0</v>
      </c>
      <c r="J867" s="44">
        <f t="shared" si="388"/>
        <v>0</v>
      </c>
      <c r="K867" s="216">
        <f t="shared" si="389"/>
        <v>0.11528155988592512</v>
      </c>
      <c r="L867" s="42">
        <f t="shared" si="390"/>
        <v>2397.438214930085</v>
      </c>
      <c r="M867" s="43">
        <f t="shared" si="391"/>
        <v>2277.5663041835805</v>
      </c>
      <c r="N867" s="42">
        <f t="shared" si="392"/>
        <v>0</v>
      </c>
      <c r="O867" s="44">
        <f t="shared" si="393"/>
        <v>0</v>
      </c>
      <c r="P867" s="37">
        <f t="shared" si="394"/>
        <v>0.12134901040623697</v>
      </c>
      <c r="Q867" s="42">
        <f t="shared" si="395"/>
        <v>2392.5529353071292</v>
      </c>
      <c r="R867" s="43">
        <f t="shared" si="396"/>
        <v>2392.5529353071297</v>
      </c>
      <c r="S867" s="42">
        <f t="shared" si="397"/>
        <v>0</v>
      </c>
      <c r="T867" s="44">
        <f t="shared" si="398"/>
        <v>0</v>
      </c>
      <c r="U867" s="37">
        <f t="shared" si="399"/>
        <v>0</v>
      </c>
      <c r="V867" s="42" t="e">
        <f t="shared" si="400"/>
        <v>#DIV/0!</v>
      </c>
      <c r="W867" s="43" t="e">
        <f t="shared" si="401"/>
        <v>#DIV/0!</v>
      </c>
      <c r="X867" s="42">
        <f t="shared" si="402"/>
        <v>0</v>
      </c>
      <c r="Y867" s="44">
        <f t="shared" si="403"/>
        <v>0</v>
      </c>
      <c r="Z867" s="42">
        <f t="shared" si="404"/>
        <v>-4210.3079601325662</v>
      </c>
      <c r="AA867" s="44">
        <f>IF(C867&lt;C$13,0,(IF(VLOOKUP(C$7,profiel!$A$3:$F$297,2,FALSE)&gt;4,VLOOKUP($C$7,profiel!$A$3:$F$297,3,FALSE),IF(B$9="flens loodrecht op gevel",(VLOOKUP(C$7,profiel!$A$3:$F$297,6,FALSE)-2*VLOOKUP(C$7,profiel!$A$3:$F$297,4,FALSE))/2,VLOOKUP(C$7,profiel!$A$3:$F$297,4,FALSE))))/1000*Z867*D$36)</f>
        <v>-7747.9911780277516</v>
      </c>
      <c r="AB867" s="42">
        <f t="shared" si="407"/>
        <v>63220.220284786083</v>
      </c>
      <c r="AC867" s="44">
        <f t="shared" si="405"/>
        <v>12644.044056957218</v>
      </c>
      <c r="AD867" s="41">
        <f t="shared" si="406"/>
        <v>0.26676092849082383</v>
      </c>
      <c r="AE867" s="41">
        <f t="shared" si="411"/>
        <v>705.33874594819713</v>
      </c>
      <c r="AF867" s="201">
        <f t="shared" si="412"/>
        <v>1064.0863680058942</v>
      </c>
    </row>
    <row r="868" spans="1:32" ht="12" customHeight="1" x14ac:dyDescent="0.15">
      <c r="A868" s="202">
        <f t="shared" si="382"/>
        <v>705.33874594819713</v>
      </c>
      <c r="B868" s="54">
        <f t="shared" si="383"/>
        <v>4095</v>
      </c>
      <c r="C868" s="133">
        <f t="shared" si="408"/>
        <v>68.25</v>
      </c>
      <c r="D868" s="30">
        <f t="shared" si="409"/>
        <v>964.60562758503363</v>
      </c>
      <c r="E868" s="30">
        <f t="shared" si="410"/>
        <v>679.99999985157433</v>
      </c>
      <c r="F868" s="31">
        <f t="shared" si="384"/>
        <v>0.12098122597998562</v>
      </c>
      <c r="G868" s="30">
        <f t="shared" si="385"/>
        <v>2392.1628119415177</v>
      </c>
      <c r="H868" s="34">
        <f t="shared" si="386"/>
        <v>2392.1628119415177</v>
      </c>
      <c r="I868" s="33">
        <f t="shared" si="387"/>
        <v>0</v>
      </c>
      <c r="J868" s="35">
        <f t="shared" si="388"/>
        <v>0</v>
      </c>
      <c r="K868" s="60">
        <f t="shared" si="389"/>
        <v>0.11493216468098633</v>
      </c>
      <c r="L868" s="30">
        <f t="shared" si="390"/>
        <v>2397.0327921401108</v>
      </c>
      <c r="M868" s="34">
        <f t="shared" si="391"/>
        <v>2277.1811525331054</v>
      </c>
      <c r="N868" s="33">
        <f t="shared" si="392"/>
        <v>0</v>
      </c>
      <c r="O868" s="35">
        <f t="shared" si="393"/>
        <v>0</v>
      </c>
      <c r="P868" s="31">
        <f t="shared" si="394"/>
        <v>0.12098122597998562</v>
      </c>
      <c r="Q868" s="30">
        <f t="shared" si="395"/>
        <v>2392.1628119415177</v>
      </c>
      <c r="R868" s="34">
        <f t="shared" si="396"/>
        <v>2392.1628119415177</v>
      </c>
      <c r="S868" s="33">
        <f t="shared" si="397"/>
        <v>0</v>
      </c>
      <c r="T868" s="35">
        <f t="shared" si="398"/>
        <v>0</v>
      </c>
      <c r="U868" s="31">
        <f t="shared" si="399"/>
        <v>0</v>
      </c>
      <c r="V868" s="30" t="e">
        <f t="shared" si="400"/>
        <v>#DIV/0!</v>
      </c>
      <c r="W868" s="34" t="e">
        <f t="shared" si="401"/>
        <v>#DIV/0!</v>
      </c>
      <c r="X868" s="33">
        <f t="shared" si="402"/>
        <v>0</v>
      </c>
      <c r="Y868" s="35">
        <f t="shared" si="403"/>
        <v>0</v>
      </c>
      <c r="Z868" s="30">
        <f t="shared" si="404"/>
        <v>-4256.6187894838022</v>
      </c>
      <c r="AA868" s="35">
        <f>IF(C868&lt;C$13,0,(IF(VLOOKUP(C$7,profiel!$A$3:$F$297,2,FALSE)&gt;4,VLOOKUP($C$7,profiel!$A$3:$F$297,3,FALSE),IF(B$9="flens loodrecht op gevel",(VLOOKUP(C$7,profiel!$A$3:$F$297,6,FALSE)-2*VLOOKUP(C$7,profiel!$A$3:$F$297,4,FALSE))/2,VLOOKUP(C$7,profiel!$A$3:$F$297,4,FALSE))))/1000*Z868*D$36)</f>
        <v>-7833.2143732567365</v>
      </c>
      <c r="AB868" s="30">
        <f t="shared" si="407"/>
        <v>63233.454530598508</v>
      </c>
      <c r="AC868" s="35">
        <f t="shared" si="405"/>
        <v>12646.6909061197</v>
      </c>
      <c r="AD868" s="32">
        <f t="shared" si="406"/>
        <v>0.26409008074420087</v>
      </c>
      <c r="AE868" s="32">
        <f t="shared" si="411"/>
        <v>705.60283602894128</v>
      </c>
      <c r="AF868" s="204">
        <f t="shared" si="412"/>
        <v>1067.3314255412927</v>
      </c>
    </row>
    <row r="869" spans="1:32" ht="12" customHeight="1" x14ac:dyDescent="0.15">
      <c r="A869" s="199">
        <f t="shared" si="382"/>
        <v>705.60283602894128</v>
      </c>
      <c r="B869" s="38">
        <f t="shared" si="383"/>
        <v>4100</v>
      </c>
      <c r="C869" s="200">
        <f t="shared" si="408"/>
        <v>68.333333333333329</v>
      </c>
      <c r="D869" s="36">
        <f t="shared" si="409"/>
        <v>964.78812650681277</v>
      </c>
      <c r="E869" s="36">
        <f t="shared" si="410"/>
        <v>679.99999985547993</v>
      </c>
      <c r="F869" s="37">
        <f t="shared" si="384"/>
        <v>0.12061340111358201</v>
      </c>
      <c r="G869" s="42">
        <f t="shared" si="385"/>
        <v>2391.7958345026982</v>
      </c>
      <c r="H869" s="43">
        <f t="shared" si="386"/>
        <v>2391.7958345026982</v>
      </c>
      <c r="I869" s="42">
        <f t="shared" si="387"/>
        <v>0</v>
      </c>
      <c r="J869" s="44">
        <f t="shared" si="388"/>
        <v>0</v>
      </c>
      <c r="K869" s="216">
        <f t="shared" si="389"/>
        <v>0.11458273105790291</v>
      </c>
      <c r="L869" s="42">
        <f t="shared" si="390"/>
        <v>2396.6505620977282</v>
      </c>
      <c r="M869" s="43">
        <f t="shared" si="391"/>
        <v>2276.8180339928417</v>
      </c>
      <c r="N869" s="42">
        <f t="shared" si="392"/>
        <v>0</v>
      </c>
      <c r="O869" s="44">
        <f t="shared" si="393"/>
        <v>0</v>
      </c>
      <c r="P869" s="37">
        <f t="shared" si="394"/>
        <v>0.12061340111358201</v>
      </c>
      <c r="Q869" s="42">
        <f t="shared" si="395"/>
        <v>2391.7958345026982</v>
      </c>
      <c r="R869" s="43">
        <f t="shared" si="396"/>
        <v>2391.7958345026982</v>
      </c>
      <c r="S869" s="42">
        <f t="shared" si="397"/>
        <v>0</v>
      </c>
      <c r="T869" s="44">
        <f t="shared" si="398"/>
        <v>0</v>
      </c>
      <c r="U869" s="37">
        <f t="shared" si="399"/>
        <v>0</v>
      </c>
      <c r="V869" s="42" t="e">
        <f t="shared" si="400"/>
        <v>#DIV/0!</v>
      </c>
      <c r="W869" s="43" t="e">
        <f t="shared" si="401"/>
        <v>#DIV/0!</v>
      </c>
      <c r="X869" s="42">
        <f t="shared" si="402"/>
        <v>0</v>
      </c>
      <c r="Y869" s="44">
        <f t="shared" si="403"/>
        <v>0</v>
      </c>
      <c r="Z869" s="42">
        <f t="shared" si="404"/>
        <v>-4302.4979030461327</v>
      </c>
      <c r="AA869" s="44">
        <f>IF(C869&lt;C$13,0,(IF(VLOOKUP(C$7,profiel!$A$3:$F$297,2,FALSE)&gt;4,VLOOKUP($C$7,profiel!$A$3:$F$297,3,FALSE),IF(B$9="flens loodrecht op gevel",(VLOOKUP(C$7,profiel!$A$3:$F$297,6,FALSE)-2*VLOOKUP(C$7,profiel!$A$3:$F$297,4,FALSE))/2,VLOOKUP(C$7,profiel!$A$3:$F$297,4,FALSE))))/1000*Z869*D$36)</f>
        <v>-7917.6431063809214</v>
      </c>
      <c r="AB869" s="42">
        <f t="shared" si="407"/>
        <v>63247.072276225015</v>
      </c>
      <c r="AC869" s="44">
        <f t="shared" si="405"/>
        <v>12649.414455245003</v>
      </c>
      <c r="AD869" s="41">
        <f t="shared" si="406"/>
        <v>0.26145129838460507</v>
      </c>
      <c r="AE869" s="41">
        <f t="shared" si="411"/>
        <v>705.86428732732588</v>
      </c>
      <c r="AF869" s="201">
        <f t="shared" si="412"/>
        <v>1070.5965973256898</v>
      </c>
    </row>
    <row r="870" spans="1:32" ht="12" customHeight="1" x14ac:dyDescent="0.15">
      <c r="A870" s="202">
        <f t="shared" si="382"/>
        <v>705.86428732732588</v>
      </c>
      <c r="B870" s="54">
        <f t="shared" si="383"/>
        <v>4105</v>
      </c>
      <c r="C870" s="133">
        <f t="shared" si="408"/>
        <v>68.416666666666671</v>
      </c>
      <c r="D870" s="30">
        <f t="shared" si="409"/>
        <v>964.97040341038405</v>
      </c>
      <c r="E870" s="30">
        <f t="shared" si="410"/>
        <v>679.99999985928298</v>
      </c>
      <c r="F870" s="31">
        <f t="shared" si="384"/>
        <v>0.12024554689555067</v>
      </c>
      <c r="G870" s="30">
        <f t="shared" si="385"/>
        <v>2391.4517003666338</v>
      </c>
      <c r="H870" s="34">
        <f t="shared" si="386"/>
        <v>2391.4517003666338</v>
      </c>
      <c r="I870" s="33">
        <f t="shared" si="387"/>
        <v>0</v>
      </c>
      <c r="J870" s="35">
        <f t="shared" si="388"/>
        <v>0</v>
      </c>
      <c r="K870" s="60">
        <f t="shared" si="389"/>
        <v>0.11423326955077313</v>
      </c>
      <c r="L870" s="30">
        <f t="shared" si="390"/>
        <v>2396.2912216221739</v>
      </c>
      <c r="M870" s="34">
        <f t="shared" si="391"/>
        <v>2276.4766605410655</v>
      </c>
      <c r="N870" s="33">
        <f t="shared" si="392"/>
        <v>0</v>
      </c>
      <c r="O870" s="35">
        <f t="shared" si="393"/>
        <v>0</v>
      </c>
      <c r="P870" s="31">
        <f t="shared" si="394"/>
        <v>0.12024554689555067</v>
      </c>
      <c r="Q870" s="30">
        <f t="shared" si="395"/>
        <v>2391.4517003666338</v>
      </c>
      <c r="R870" s="34">
        <f t="shared" si="396"/>
        <v>2391.4517003666338</v>
      </c>
      <c r="S870" s="33">
        <f t="shared" si="397"/>
        <v>0</v>
      </c>
      <c r="T870" s="35">
        <f t="shared" si="398"/>
        <v>0</v>
      </c>
      <c r="U870" s="31">
        <f t="shared" si="399"/>
        <v>0</v>
      </c>
      <c r="V870" s="30" t="e">
        <f t="shared" si="400"/>
        <v>#DIV/0!</v>
      </c>
      <c r="W870" s="34" t="e">
        <f t="shared" si="401"/>
        <v>#DIV/0!</v>
      </c>
      <c r="X870" s="33">
        <f t="shared" si="402"/>
        <v>0</v>
      </c>
      <c r="Y870" s="35">
        <f t="shared" si="403"/>
        <v>0</v>
      </c>
      <c r="Z870" s="30">
        <f t="shared" si="404"/>
        <v>-4347.9499294154029</v>
      </c>
      <c r="AA870" s="35">
        <f>IF(C870&lt;C$13,0,(IF(VLOOKUP(C$7,profiel!$A$3:$F$297,2,FALSE)&gt;4,VLOOKUP($C$7,profiel!$A$3:$F$297,3,FALSE),IF(B$9="flens loodrecht op gevel",(VLOOKUP(C$7,profiel!$A$3:$F$297,6,FALSE)-2*VLOOKUP(C$7,profiel!$A$3:$F$297,4,FALSE))/2,VLOOKUP(C$7,profiel!$A$3:$F$297,4,FALSE))))/1000*Z870*D$36)</f>
        <v>-8001.2858951429826</v>
      </c>
      <c r="AB870" s="30">
        <f t="shared" si="407"/>
        <v>63261.068987978404</v>
      </c>
      <c r="AC870" s="35">
        <f t="shared" si="405"/>
        <v>12652.213797595679</v>
      </c>
      <c r="AD870" s="32">
        <f t="shared" si="406"/>
        <v>0.25884418849516155</v>
      </c>
      <c r="AE870" s="32">
        <f t="shared" si="411"/>
        <v>706.123131515821</v>
      </c>
      <c r="AF870" s="204">
        <f t="shared" si="412"/>
        <v>1073.8819726741069</v>
      </c>
    </row>
    <row r="871" spans="1:32" ht="12" customHeight="1" x14ac:dyDescent="0.15">
      <c r="A871" s="199">
        <f t="shared" si="382"/>
        <v>706.123131515821</v>
      </c>
      <c r="B871" s="38">
        <f t="shared" si="383"/>
        <v>4110</v>
      </c>
      <c r="C871" s="200">
        <f t="shared" si="408"/>
        <v>68.5</v>
      </c>
      <c r="D871" s="36">
        <f t="shared" si="409"/>
        <v>965.15245883528166</v>
      </c>
      <c r="E871" s="36">
        <f t="shared" si="410"/>
        <v>679.99999986298576</v>
      </c>
      <c r="F871" s="37">
        <f t="shared" si="384"/>
        <v>0.11987767429355155</v>
      </c>
      <c r="G871" s="42">
        <f t="shared" si="385"/>
        <v>2391.1301106251049</v>
      </c>
      <c r="H871" s="43">
        <f t="shared" si="386"/>
        <v>2391.1301106251049</v>
      </c>
      <c r="I871" s="42">
        <f t="shared" si="387"/>
        <v>0</v>
      </c>
      <c r="J871" s="44">
        <f t="shared" si="388"/>
        <v>0</v>
      </c>
      <c r="K871" s="216">
        <f t="shared" si="389"/>
        <v>0.11388379057887398</v>
      </c>
      <c r="L871" s="42">
        <f t="shared" si="390"/>
        <v>2395.9544712576962</v>
      </c>
      <c r="M871" s="43">
        <f t="shared" si="391"/>
        <v>2276.1567476948112</v>
      </c>
      <c r="N871" s="42">
        <f t="shared" si="392"/>
        <v>0</v>
      </c>
      <c r="O871" s="44">
        <f t="shared" si="393"/>
        <v>0</v>
      </c>
      <c r="P871" s="37">
        <f t="shared" si="394"/>
        <v>0.11987767429355155</v>
      </c>
      <c r="Q871" s="42">
        <f t="shared" si="395"/>
        <v>2391.1301106251049</v>
      </c>
      <c r="R871" s="43">
        <f t="shared" si="396"/>
        <v>2391.1301106251049</v>
      </c>
      <c r="S871" s="42">
        <f t="shared" si="397"/>
        <v>0</v>
      </c>
      <c r="T871" s="44">
        <f t="shared" si="398"/>
        <v>0</v>
      </c>
      <c r="U871" s="37">
        <f t="shared" si="399"/>
        <v>0</v>
      </c>
      <c r="V871" s="42" t="e">
        <f t="shared" si="400"/>
        <v>#DIV/0!</v>
      </c>
      <c r="W871" s="43" t="e">
        <f t="shared" si="401"/>
        <v>#DIV/0!</v>
      </c>
      <c r="X871" s="42">
        <f t="shared" si="402"/>
        <v>0</v>
      </c>
      <c r="Y871" s="44">
        <f t="shared" si="403"/>
        <v>0</v>
      </c>
      <c r="Z871" s="42">
        <f t="shared" si="404"/>
        <v>-4392.9794526974501</v>
      </c>
      <c r="AA871" s="44">
        <f>IF(C871&lt;C$13,0,(IF(VLOOKUP(C$7,profiel!$A$3:$F$297,2,FALSE)&gt;4,VLOOKUP($C$7,profiel!$A$3:$F$297,3,FALSE),IF(B$9="flens loodrecht op gevel",(VLOOKUP(C$7,profiel!$A$3:$F$297,6,FALSE)-2*VLOOKUP(C$7,profiel!$A$3:$F$297,4,FALSE))/2,VLOOKUP(C$7,profiel!$A$3:$F$297,4,FALSE))))/1000*Z871*D$36)</f>
        <v>-8084.1511754131488</v>
      </c>
      <c r="AB871" s="42">
        <f t="shared" si="407"/>
        <v>63275.440176362106</v>
      </c>
      <c r="AC871" s="44">
        <f t="shared" si="405"/>
        <v>12655.08803527242</v>
      </c>
      <c r="AD871" s="41">
        <f t="shared" si="406"/>
        <v>0.25626836223049032</v>
      </c>
      <c r="AE871" s="41">
        <f t="shared" si="411"/>
        <v>706.37939987805146</v>
      </c>
      <c r="AF871" s="201">
        <f t="shared" si="412"/>
        <v>1077.1876419124326</v>
      </c>
    </row>
    <row r="872" spans="1:32" ht="12" customHeight="1" x14ac:dyDescent="0.15">
      <c r="A872" s="202">
        <f t="shared" si="382"/>
        <v>706.37939987805146</v>
      </c>
      <c r="B872" s="54">
        <f t="shared" si="383"/>
        <v>4115</v>
      </c>
      <c r="C872" s="133">
        <f t="shared" si="408"/>
        <v>68.583333333333329</v>
      </c>
      <c r="D872" s="30">
        <f t="shared" si="409"/>
        <v>965.33429331907541</v>
      </c>
      <c r="E872" s="30">
        <f t="shared" si="410"/>
        <v>679.99999986659122</v>
      </c>
      <c r="F872" s="31">
        <f t="shared" si="384"/>
        <v>0.11950979415377325</v>
      </c>
      <c r="G872" s="30">
        <f t="shared" si="385"/>
        <v>2390.8307700488913</v>
      </c>
      <c r="H872" s="34">
        <f t="shared" si="386"/>
        <v>2390.8307700488913</v>
      </c>
      <c r="I872" s="33">
        <f t="shared" si="387"/>
        <v>0</v>
      </c>
      <c r="J872" s="35">
        <f t="shared" si="388"/>
        <v>0</v>
      </c>
      <c r="K872" s="60">
        <f t="shared" si="389"/>
        <v>0.11353430444608459</v>
      </c>
      <c r="L872" s="30">
        <f t="shared" si="390"/>
        <v>2395.6400152365736</v>
      </c>
      <c r="M872" s="34">
        <f t="shared" si="391"/>
        <v>2275.8580144747448</v>
      </c>
      <c r="N872" s="33">
        <f t="shared" si="392"/>
        <v>0</v>
      </c>
      <c r="O872" s="35">
        <f t="shared" si="393"/>
        <v>0</v>
      </c>
      <c r="P872" s="31">
        <f t="shared" si="394"/>
        <v>0.11950979415377325</v>
      </c>
      <c r="Q872" s="30">
        <f t="shared" si="395"/>
        <v>2390.8307700488913</v>
      </c>
      <c r="R872" s="34">
        <f t="shared" si="396"/>
        <v>2390.8307700488913</v>
      </c>
      <c r="S872" s="33">
        <f t="shared" si="397"/>
        <v>0</v>
      </c>
      <c r="T872" s="35">
        <f t="shared" si="398"/>
        <v>0</v>
      </c>
      <c r="U872" s="31">
        <f t="shared" si="399"/>
        <v>0</v>
      </c>
      <c r="V872" s="30" t="e">
        <f t="shared" si="400"/>
        <v>#DIV/0!</v>
      </c>
      <c r="W872" s="34" t="e">
        <f t="shared" si="401"/>
        <v>#DIV/0!</v>
      </c>
      <c r="X872" s="33">
        <f t="shared" si="402"/>
        <v>0</v>
      </c>
      <c r="Y872" s="35">
        <f t="shared" si="403"/>
        <v>0</v>
      </c>
      <c r="Z872" s="30">
        <f t="shared" si="404"/>
        <v>-4437.5910126484314</v>
      </c>
      <c r="AA872" s="35">
        <f>IF(C872&lt;C$13,0,(IF(VLOOKUP(C$7,profiel!$A$3:$F$297,2,FALSE)&gt;4,VLOOKUP($C$7,profiel!$A$3:$F$297,3,FALSE),IF(B$9="flens loodrecht op gevel",(VLOOKUP(C$7,profiel!$A$3:$F$297,6,FALSE)-2*VLOOKUP(C$7,profiel!$A$3:$F$297,4,FALSE))/2,VLOOKUP(C$7,profiel!$A$3:$F$297,4,FALSE))))/1000*Z872*D$36)</f>
        <v>-8166.247301447449</v>
      </c>
      <c r="AB872" s="30">
        <f t="shared" si="407"/>
        <v>63290.181395931257</v>
      </c>
      <c r="AC872" s="35">
        <f t="shared" si="405"/>
        <v>12658.036279186254</v>
      </c>
      <c r="AD872" s="32">
        <f t="shared" si="406"/>
        <v>0.25372343480054121</v>
      </c>
      <c r="AE872" s="32">
        <f t="shared" si="411"/>
        <v>706.63312331285204</v>
      </c>
      <c r="AF872" s="204">
        <f t="shared" si="412"/>
        <v>1080.5136963964073</v>
      </c>
    </row>
    <row r="873" spans="1:32" ht="12" customHeight="1" x14ac:dyDescent="0.15">
      <c r="A873" s="199">
        <f t="shared" si="382"/>
        <v>706.63312331285204</v>
      </c>
      <c r="B873" s="38">
        <f t="shared" si="383"/>
        <v>4120</v>
      </c>
      <c r="C873" s="200">
        <f t="shared" si="408"/>
        <v>68.666666666666671</v>
      </c>
      <c r="D873" s="36">
        <f t="shared" si="409"/>
        <v>965.51590739738026</v>
      </c>
      <c r="E873" s="36">
        <f t="shared" si="410"/>
        <v>679.99999987010176</v>
      </c>
      <c r="F873" s="37">
        <f t="shared" si="384"/>
        <v>0.11914191720038547</v>
      </c>
      <c r="G873" s="42">
        <f t="shared" si="385"/>
        <v>2390.5533870504587</v>
      </c>
      <c r="H873" s="43">
        <f t="shared" si="386"/>
        <v>2390.5533870504587</v>
      </c>
      <c r="I873" s="42">
        <f t="shared" si="387"/>
        <v>0</v>
      </c>
      <c r="J873" s="44">
        <f t="shared" si="388"/>
        <v>0</v>
      </c>
      <c r="K873" s="216">
        <f t="shared" si="389"/>
        <v>0.1131848213403662</v>
      </c>
      <c r="L873" s="42">
        <f t="shared" si="390"/>
        <v>2395.3475614416498</v>
      </c>
      <c r="M873" s="43">
        <f t="shared" si="391"/>
        <v>2275.5801833695673</v>
      </c>
      <c r="N873" s="42">
        <f t="shared" si="392"/>
        <v>0</v>
      </c>
      <c r="O873" s="44">
        <f t="shared" si="393"/>
        <v>0</v>
      </c>
      <c r="P873" s="37">
        <f t="shared" si="394"/>
        <v>0.11914191720038547</v>
      </c>
      <c r="Q873" s="42">
        <f t="shared" si="395"/>
        <v>2390.5533870504587</v>
      </c>
      <c r="R873" s="43">
        <f t="shared" si="396"/>
        <v>2390.5533870504587</v>
      </c>
      <c r="S873" s="42">
        <f t="shared" si="397"/>
        <v>0</v>
      </c>
      <c r="T873" s="44">
        <f t="shared" si="398"/>
        <v>0</v>
      </c>
      <c r="U873" s="37">
        <f t="shared" si="399"/>
        <v>0</v>
      </c>
      <c r="V873" s="42" t="e">
        <f t="shared" si="400"/>
        <v>#DIV/0!</v>
      </c>
      <c r="W873" s="43" t="e">
        <f t="shared" si="401"/>
        <v>#DIV/0!</v>
      </c>
      <c r="X873" s="42">
        <f t="shared" si="402"/>
        <v>0</v>
      </c>
      <c r="Y873" s="44">
        <f t="shared" si="403"/>
        <v>0</v>
      </c>
      <c r="Z873" s="42">
        <f t="shared" si="404"/>
        <v>-4481.7891048252786</v>
      </c>
      <c r="AA873" s="44">
        <f>IF(C873&lt;C$13,0,(IF(VLOOKUP(C$7,profiel!$A$3:$F$297,2,FALSE)&gt;4,VLOOKUP($C$7,profiel!$A$3:$F$297,3,FALSE),IF(B$9="flens loodrecht op gevel",(VLOOKUP(C$7,profiel!$A$3:$F$297,6,FALSE)-2*VLOOKUP(C$7,profiel!$A$3:$F$297,4,FALSE))/2,VLOOKUP(C$7,profiel!$A$3:$F$297,4,FALSE))))/1000*Z873*D$36)</f>
        <v>-8247.58254616458</v>
      </c>
      <c r="AB873" s="42">
        <f t="shared" si="407"/>
        <v>63305.288245143958</v>
      </c>
      <c r="AC873" s="44">
        <f t="shared" si="405"/>
        <v>12661.057649028791</v>
      </c>
      <c r="AD873" s="41">
        <f t="shared" si="406"/>
        <v>0.25120902545356605</v>
      </c>
      <c r="AE873" s="41">
        <f t="shared" si="411"/>
        <v>706.88433233830563</v>
      </c>
      <c r="AF873" s="201">
        <f t="shared" si="412"/>
        <v>1083.8602285306704</v>
      </c>
    </row>
    <row r="874" spans="1:32" ht="12" customHeight="1" x14ac:dyDescent="0.15">
      <c r="A874" s="202">
        <f t="shared" si="382"/>
        <v>706.88433233830563</v>
      </c>
      <c r="B874" s="54">
        <f t="shared" si="383"/>
        <v>4125</v>
      </c>
      <c r="C874" s="133">
        <f t="shared" si="408"/>
        <v>68.75</v>
      </c>
      <c r="D874" s="30">
        <f t="shared" si="409"/>
        <v>965.69730160386575</v>
      </c>
      <c r="E874" s="30">
        <f t="shared" si="410"/>
        <v>679.99999987351987</v>
      </c>
      <c r="F874" s="31">
        <f t="shared" si="384"/>
        <v>0.11877405403504974</v>
      </c>
      <c r="G874" s="30">
        <f t="shared" si="385"/>
        <v>2390.2976736469504</v>
      </c>
      <c r="H874" s="34">
        <f t="shared" si="386"/>
        <v>2390.2976736469504</v>
      </c>
      <c r="I874" s="33">
        <f t="shared" si="387"/>
        <v>0</v>
      </c>
      <c r="J874" s="35">
        <f t="shared" si="388"/>
        <v>0</v>
      </c>
      <c r="K874" s="60">
        <f t="shared" si="389"/>
        <v>0.11283535133329727</v>
      </c>
      <c r="L874" s="30">
        <f t="shared" si="390"/>
        <v>2395.0768213691581</v>
      </c>
      <c r="M874" s="34">
        <f t="shared" si="391"/>
        <v>2275.3229803007002</v>
      </c>
      <c r="N874" s="33">
        <f t="shared" si="392"/>
        <v>0</v>
      </c>
      <c r="O874" s="35">
        <f t="shared" si="393"/>
        <v>0</v>
      </c>
      <c r="P874" s="31">
        <f t="shared" si="394"/>
        <v>0.11877405403504974</v>
      </c>
      <c r="Q874" s="30">
        <f t="shared" si="395"/>
        <v>2390.2976736469504</v>
      </c>
      <c r="R874" s="34">
        <f t="shared" si="396"/>
        <v>2390.2976736469504</v>
      </c>
      <c r="S874" s="33">
        <f t="shared" si="397"/>
        <v>0</v>
      </c>
      <c r="T874" s="35">
        <f t="shared" si="398"/>
        <v>0</v>
      </c>
      <c r="U874" s="31">
        <f t="shared" si="399"/>
        <v>0</v>
      </c>
      <c r="V874" s="30" t="e">
        <f t="shared" si="400"/>
        <v>#DIV/0!</v>
      </c>
      <c r="W874" s="34" t="e">
        <f t="shared" si="401"/>
        <v>#DIV/0!</v>
      </c>
      <c r="X874" s="33">
        <f t="shared" si="402"/>
        <v>0</v>
      </c>
      <c r="Y874" s="35">
        <f t="shared" si="403"/>
        <v>0</v>
      </c>
      <c r="Z874" s="30">
        <f t="shared" si="404"/>
        <v>-4525.578180745244</v>
      </c>
      <c r="AA874" s="35">
        <f>IF(C874&lt;C$13,0,(IF(VLOOKUP(C$7,profiel!$A$3:$F$297,2,FALSE)&gt;4,VLOOKUP($C$7,profiel!$A$3:$F$297,3,FALSE),IF(B$9="flens loodrecht op gevel",(VLOOKUP(C$7,profiel!$A$3:$F$297,6,FALSE)-2*VLOOKUP(C$7,profiel!$A$3:$F$297,4,FALSE))/2,VLOOKUP(C$7,profiel!$A$3:$F$297,4,FALSE))))/1000*Z874*D$36)</f>
        <v>-8328.1651014395156</v>
      </c>
      <c r="AB874" s="30">
        <f t="shared" si="407"/>
        <v>63320.756366202389</v>
      </c>
      <c r="AC874" s="35">
        <f t="shared" si="405"/>
        <v>12664.151273240477</v>
      </c>
      <c r="AD874" s="32">
        <f t="shared" si="406"/>
        <v>0.24872475745833364</v>
      </c>
      <c r="AE874" s="32">
        <f t="shared" si="411"/>
        <v>707.133057095764</v>
      </c>
      <c r="AF874" s="204">
        <f t="shared" si="412"/>
        <v>1087.2273317878746</v>
      </c>
    </row>
    <row r="875" spans="1:32" ht="12" customHeight="1" x14ac:dyDescent="0.15">
      <c r="A875" s="199">
        <f t="shared" si="382"/>
        <v>707.133057095764</v>
      </c>
      <c r="B875" s="38">
        <f t="shared" si="383"/>
        <v>4130</v>
      </c>
      <c r="C875" s="200">
        <f t="shared" si="408"/>
        <v>68.833333333333329</v>
      </c>
      <c r="D875" s="36">
        <f t="shared" si="409"/>
        <v>965.87847647026592</v>
      </c>
      <c r="E875" s="36">
        <f t="shared" si="410"/>
        <v>679.99999987684816</v>
      </c>
      <c r="F875" s="37">
        <f t="shared" si="384"/>
        <v>0.11840621513648646</v>
      </c>
      <c r="G875" s="42">
        <f t="shared" si="385"/>
        <v>2390.0633454229996</v>
      </c>
      <c r="H875" s="43">
        <f t="shared" si="386"/>
        <v>2390.0633454229996</v>
      </c>
      <c r="I875" s="42">
        <f t="shared" si="387"/>
        <v>0</v>
      </c>
      <c r="J875" s="44">
        <f t="shared" si="388"/>
        <v>0</v>
      </c>
      <c r="K875" s="216">
        <f t="shared" si="389"/>
        <v>0.11248590437966213</v>
      </c>
      <c r="L875" s="42">
        <f t="shared" si="390"/>
        <v>2394.827510091407</v>
      </c>
      <c r="M875" s="43">
        <f t="shared" si="391"/>
        <v>2275.0861345868366</v>
      </c>
      <c r="N875" s="42">
        <f t="shared" si="392"/>
        <v>0</v>
      </c>
      <c r="O875" s="44">
        <f t="shared" si="393"/>
        <v>0</v>
      </c>
      <c r="P875" s="37">
        <f t="shared" si="394"/>
        <v>0.11840621513648646</v>
      </c>
      <c r="Q875" s="42">
        <f t="shared" si="395"/>
        <v>2390.0633454229996</v>
      </c>
      <c r="R875" s="43">
        <f t="shared" si="396"/>
        <v>2390.0633454229996</v>
      </c>
      <c r="S875" s="42">
        <f t="shared" si="397"/>
        <v>0</v>
      </c>
      <c r="T875" s="44">
        <f t="shared" si="398"/>
        <v>0</v>
      </c>
      <c r="U875" s="37">
        <f t="shared" si="399"/>
        <v>0</v>
      </c>
      <c r="V875" s="42" t="e">
        <f t="shared" si="400"/>
        <v>#DIV/0!</v>
      </c>
      <c r="W875" s="43" t="e">
        <f t="shared" si="401"/>
        <v>#DIV/0!</v>
      </c>
      <c r="X875" s="42">
        <f t="shared" si="402"/>
        <v>0</v>
      </c>
      <c r="Y875" s="44">
        <f t="shared" si="403"/>
        <v>0</v>
      </c>
      <c r="Z875" s="42">
        <f t="shared" si="404"/>
        <v>-4568.9626480545958</v>
      </c>
      <c r="AA875" s="44">
        <f>IF(C875&lt;C$13,0,(IF(VLOOKUP(C$7,profiel!$A$3:$F$297,2,FALSE)&gt;4,VLOOKUP($C$7,profiel!$A$3:$F$297,3,FALSE),IF(B$9="flens loodrecht op gevel",(VLOOKUP(C$7,profiel!$A$3:$F$297,6,FALSE)-2*VLOOKUP(C$7,profiel!$A$3:$F$297,4,FALSE))/2,VLOOKUP(C$7,profiel!$A$3:$F$297,4,FALSE))))/1000*Z875*D$36)</f>
        <v>-8408.0030784139381</v>
      </c>
      <c r="AB875" s="42">
        <f t="shared" si="407"/>
        <v>63336.581444885946</v>
      </c>
      <c r="AC875" s="44">
        <f t="shared" si="405"/>
        <v>12667.316288977188</v>
      </c>
      <c r="AD875" s="41">
        <f t="shared" si="406"/>
        <v>0.24627025808557534</v>
      </c>
      <c r="AE875" s="41">
        <f t="shared" si="411"/>
        <v>707.37932735384959</v>
      </c>
      <c r="AF875" s="201">
        <f t="shared" si="412"/>
        <v>1090.6151007278604</v>
      </c>
    </row>
    <row r="876" spans="1:32" ht="12" customHeight="1" x14ac:dyDescent="0.15">
      <c r="A876" s="202">
        <f t="shared" si="382"/>
        <v>707.37932735384959</v>
      </c>
      <c r="B876" s="54">
        <f t="shared" si="383"/>
        <v>4135</v>
      </c>
      <c r="C876" s="133">
        <f t="shared" si="408"/>
        <v>68.916666666666671</v>
      </c>
      <c r="D876" s="30">
        <f t="shared" si="409"/>
        <v>966.05943252638758</v>
      </c>
      <c r="E876" s="30">
        <f t="shared" si="410"/>
        <v>679.99999988008881</v>
      </c>
      <c r="F876" s="31">
        <f t="shared" si="384"/>
        <v>0.11803841086009878</v>
      </c>
      <c r="G876" s="30">
        <f t="shared" si="385"/>
        <v>2389.8501214947896</v>
      </c>
      <c r="H876" s="34">
        <f t="shared" si="386"/>
        <v>2389.8501214947896</v>
      </c>
      <c r="I876" s="33">
        <f t="shared" si="387"/>
        <v>0</v>
      </c>
      <c r="J876" s="35">
        <f t="shared" si="388"/>
        <v>0</v>
      </c>
      <c r="K876" s="60">
        <f t="shared" si="389"/>
        <v>0.11213649031709384</v>
      </c>
      <c r="L876" s="30">
        <f t="shared" si="390"/>
        <v>2394.5993462206684</v>
      </c>
      <c r="M876" s="34">
        <f t="shared" si="391"/>
        <v>2274.8693789096351</v>
      </c>
      <c r="N876" s="33">
        <f t="shared" si="392"/>
        <v>0</v>
      </c>
      <c r="O876" s="35">
        <f t="shared" si="393"/>
        <v>0</v>
      </c>
      <c r="P876" s="31">
        <f t="shared" si="394"/>
        <v>0.11803841086009878</v>
      </c>
      <c r="Q876" s="30">
        <f t="shared" si="395"/>
        <v>2389.8501214947896</v>
      </c>
      <c r="R876" s="34">
        <f t="shared" si="396"/>
        <v>2389.8501214947896</v>
      </c>
      <c r="S876" s="33">
        <f t="shared" si="397"/>
        <v>0</v>
      </c>
      <c r="T876" s="35">
        <f t="shared" si="398"/>
        <v>0</v>
      </c>
      <c r="U876" s="31">
        <f t="shared" si="399"/>
        <v>0</v>
      </c>
      <c r="V876" s="30" t="e">
        <f t="shared" si="400"/>
        <v>#DIV/0!</v>
      </c>
      <c r="W876" s="34" t="e">
        <f t="shared" si="401"/>
        <v>#DIV/0!</v>
      </c>
      <c r="X876" s="33">
        <f t="shared" si="402"/>
        <v>0</v>
      </c>
      <c r="Y876" s="35">
        <f t="shared" si="403"/>
        <v>0</v>
      </c>
      <c r="Z876" s="30">
        <f t="shared" si="404"/>
        <v>-4611.9468707059777</v>
      </c>
      <c r="AA876" s="35">
        <f>IF(C876&lt;C$13,0,(IF(VLOOKUP(C$7,profiel!$A$3:$F$297,2,FALSE)&gt;4,VLOOKUP($C$7,profiel!$A$3:$F$297,3,FALSE),IF(B$9="flens loodrecht op gevel",(VLOOKUP(C$7,profiel!$A$3:$F$297,6,FALSE)-2*VLOOKUP(C$7,profiel!$A$3:$F$297,4,FALSE))/2,VLOOKUP(C$7,profiel!$A$3:$F$297,4,FALSE))))/1000*Z876*D$36)</f>
        <v>-8487.1045078226307</v>
      </c>
      <c r="AB876" s="30">
        <f t="shared" si="407"/>
        <v>63352.759210374694</v>
      </c>
      <c r="AC876" s="35">
        <f t="shared" si="405"/>
        <v>12670.551842074939</v>
      </c>
      <c r="AD876" s="32">
        <f t="shared" si="406"/>
        <v>0.24384515858878128</v>
      </c>
      <c r="AE876" s="32">
        <f t="shared" si="411"/>
        <v>707.62317251243837</v>
      </c>
      <c r="AF876" s="204">
        <f t="shared" si="412"/>
        <v>1094.0236310168966</v>
      </c>
    </row>
    <row r="877" spans="1:32" ht="12" customHeight="1" x14ac:dyDescent="0.15">
      <c r="A877" s="199">
        <f t="shared" si="382"/>
        <v>707.62317251243837</v>
      </c>
      <c r="B877" s="38">
        <f t="shared" si="383"/>
        <v>4140</v>
      </c>
      <c r="C877" s="200">
        <f t="shared" si="408"/>
        <v>69</v>
      </c>
      <c r="D877" s="36">
        <f t="shared" si="409"/>
        <v>966.24017030012089</v>
      </c>
      <c r="E877" s="36">
        <f t="shared" si="410"/>
        <v>679.99999988324419</v>
      </c>
      <c r="F877" s="37">
        <f t="shared" si="384"/>
        <v>0.11767065143765161</v>
      </c>
      <c r="G877" s="42">
        <f t="shared" si="385"/>
        <v>2389.6577244721775</v>
      </c>
      <c r="H877" s="43">
        <f t="shared" si="386"/>
        <v>2389.6577244721775</v>
      </c>
      <c r="I877" s="42">
        <f t="shared" si="387"/>
        <v>0</v>
      </c>
      <c r="J877" s="44">
        <f t="shared" si="388"/>
        <v>0</v>
      </c>
      <c r="K877" s="216">
        <f t="shared" si="389"/>
        <v>0.11178711886576903</v>
      </c>
      <c r="L877" s="42">
        <f t="shared" si="390"/>
        <v>2394.3920518711602</v>
      </c>
      <c r="M877" s="43">
        <f t="shared" si="391"/>
        <v>2274.672449277602</v>
      </c>
      <c r="N877" s="42">
        <f t="shared" si="392"/>
        <v>0</v>
      </c>
      <c r="O877" s="44">
        <f t="shared" si="393"/>
        <v>0</v>
      </c>
      <c r="P877" s="37">
        <f t="shared" si="394"/>
        <v>0.11767065143765161</v>
      </c>
      <c r="Q877" s="42">
        <f t="shared" si="395"/>
        <v>2389.6577244721775</v>
      </c>
      <c r="R877" s="43">
        <f t="shared" si="396"/>
        <v>2389.6577244721775</v>
      </c>
      <c r="S877" s="42">
        <f t="shared" si="397"/>
        <v>0</v>
      </c>
      <c r="T877" s="44">
        <f t="shared" si="398"/>
        <v>0</v>
      </c>
      <c r="U877" s="37">
        <f t="shared" si="399"/>
        <v>0</v>
      </c>
      <c r="V877" s="42" t="e">
        <f t="shared" si="400"/>
        <v>#DIV/0!</v>
      </c>
      <c r="W877" s="43" t="e">
        <f t="shared" si="401"/>
        <v>#DIV/0!</v>
      </c>
      <c r="X877" s="42">
        <f t="shared" si="402"/>
        <v>0</v>
      </c>
      <c r="Y877" s="44">
        <f t="shared" si="403"/>
        <v>0</v>
      </c>
      <c r="Z877" s="42">
        <f t="shared" si="404"/>
        <v>-4654.5351691438773</v>
      </c>
      <c r="AA877" s="44">
        <f>IF(C877&lt;C$13,0,(IF(VLOOKUP(C$7,profiel!$A$3:$F$297,2,FALSE)&gt;4,VLOOKUP($C$7,profiel!$A$3:$F$297,3,FALSE),IF(B$9="flens loodrecht op gevel",(VLOOKUP(C$7,profiel!$A$3:$F$297,6,FALSE)-2*VLOOKUP(C$7,profiel!$A$3:$F$297,4,FALSE))/2,VLOOKUP(C$7,profiel!$A$3:$F$297,4,FALSE))))/1000*Z877*D$36)</f>
        <v>-8565.4773403347845</v>
      </c>
      <c r="AB877" s="42">
        <f t="shared" si="407"/>
        <v>63369.285435065598</v>
      </c>
      <c r="AC877" s="44">
        <f t="shared" si="405"/>
        <v>12673.857087013121</v>
      </c>
      <c r="AD877" s="41">
        <f t="shared" si="406"/>
        <v>0.24144909418418795</v>
      </c>
      <c r="AE877" s="41">
        <f t="shared" si="411"/>
        <v>707.86462160662256</v>
      </c>
      <c r="AF877" s="201">
        <f t="shared" si="412"/>
        <v>1097.4530194469808</v>
      </c>
    </row>
    <row r="878" spans="1:32" ht="12" customHeight="1" x14ac:dyDescent="0.15">
      <c r="A878" s="202">
        <f t="shared" si="382"/>
        <v>707.86462160662256</v>
      </c>
      <c r="B878" s="54">
        <f t="shared" si="383"/>
        <v>4145</v>
      </c>
      <c r="C878" s="133">
        <f t="shared" si="408"/>
        <v>69.083333333333329</v>
      </c>
      <c r="D878" s="30">
        <f t="shared" si="409"/>
        <v>966.42069031744757</v>
      </c>
      <c r="E878" s="30">
        <f t="shared" si="410"/>
        <v>679.99999988631657</v>
      </c>
      <c r="F878" s="31">
        <f t="shared" si="384"/>
        <v>0.117302946977005</v>
      </c>
      <c r="G878" s="30">
        <f t="shared" si="385"/>
        <v>2389.4858804234677</v>
      </c>
      <c r="H878" s="34">
        <f t="shared" si="386"/>
        <v>2389.4858804234677</v>
      </c>
      <c r="I878" s="33">
        <f t="shared" si="387"/>
        <v>0</v>
      </c>
      <c r="J878" s="35">
        <f t="shared" si="388"/>
        <v>0</v>
      </c>
      <c r="K878" s="60">
        <f t="shared" si="389"/>
        <v>0.11143779962815475</v>
      </c>
      <c r="L878" s="30">
        <f t="shared" si="390"/>
        <v>2394.205352623685</v>
      </c>
      <c r="M878" s="34">
        <f t="shared" si="391"/>
        <v>2274.4950849925008</v>
      </c>
      <c r="N878" s="33">
        <f t="shared" si="392"/>
        <v>0</v>
      </c>
      <c r="O878" s="35">
        <f t="shared" si="393"/>
        <v>0</v>
      </c>
      <c r="P878" s="31">
        <f t="shared" si="394"/>
        <v>0.117302946977005</v>
      </c>
      <c r="Q878" s="30">
        <f t="shared" si="395"/>
        <v>2389.4858804234677</v>
      </c>
      <c r="R878" s="34">
        <f t="shared" si="396"/>
        <v>2389.4858804234677</v>
      </c>
      <c r="S878" s="33">
        <f t="shared" si="397"/>
        <v>0</v>
      </c>
      <c r="T878" s="35">
        <f t="shared" si="398"/>
        <v>0</v>
      </c>
      <c r="U878" s="31">
        <f t="shared" si="399"/>
        <v>0</v>
      </c>
      <c r="V878" s="30" t="e">
        <f t="shared" si="400"/>
        <v>#DIV/0!</v>
      </c>
      <c r="W878" s="34" t="e">
        <f t="shared" si="401"/>
        <v>#DIV/0!</v>
      </c>
      <c r="X878" s="33">
        <f t="shared" si="402"/>
        <v>0</v>
      </c>
      <c r="Y878" s="35">
        <f t="shared" si="403"/>
        <v>0</v>
      </c>
      <c r="Z878" s="30">
        <f t="shared" si="404"/>
        <v>-4696.7318204982303</v>
      </c>
      <c r="AA878" s="35">
        <f>IF(C878&lt;C$13,0,(IF(VLOOKUP(C$7,profiel!$A$3:$F$297,2,FALSE)&gt;4,VLOOKUP($C$7,profiel!$A$3:$F$297,3,FALSE),IF(B$9="flens loodrecht op gevel",(VLOOKUP(C$7,profiel!$A$3:$F$297,6,FALSE)-2*VLOOKUP(C$7,profiel!$A$3:$F$297,4,FALSE))/2,VLOOKUP(C$7,profiel!$A$3:$F$297,4,FALSE))))/1000*Z878*D$36)</f>
        <v>-8643.1294469102741</v>
      </c>
      <c r="AB878" s="30">
        <f t="shared" si="407"/>
        <v>63386.155934379654</v>
      </c>
      <c r="AC878" s="35">
        <f t="shared" si="405"/>
        <v>12677.231186875932</v>
      </c>
      <c r="AD878" s="32">
        <f t="shared" si="406"/>
        <v>0.23908170403025761</v>
      </c>
      <c r="AE878" s="32">
        <f t="shared" si="411"/>
        <v>708.1037033106528</v>
      </c>
      <c r="AF878" s="204">
        <f t="shared" si="412"/>
        <v>1100.9033639552065</v>
      </c>
    </row>
    <row r="879" spans="1:32" ht="12" customHeight="1" x14ac:dyDescent="0.15">
      <c r="A879" s="199">
        <f t="shared" si="382"/>
        <v>708.1037033106528</v>
      </c>
      <c r="B879" s="38">
        <f t="shared" si="383"/>
        <v>4150</v>
      </c>
      <c r="C879" s="200">
        <f t="shared" si="408"/>
        <v>69.166666666666671</v>
      </c>
      <c r="D879" s="36">
        <f t="shared" si="409"/>
        <v>966.60099310245062</v>
      </c>
      <c r="E879" s="36">
        <f t="shared" si="410"/>
        <v>679.99999988930801</v>
      </c>
      <c r="F879" s="37">
        <f t="shared" si="384"/>
        <v>0.11693530746190105</v>
      </c>
      <c r="G879" s="42">
        <f t="shared" si="385"/>
        <v>2389.3343188382214</v>
      </c>
      <c r="H879" s="43">
        <f t="shared" si="386"/>
        <v>2389.3343188382214</v>
      </c>
      <c r="I879" s="42">
        <f t="shared" si="387"/>
        <v>0</v>
      </c>
      <c r="J879" s="44">
        <f t="shared" si="388"/>
        <v>0</v>
      </c>
      <c r="K879" s="216">
        <f t="shared" si="389"/>
        <v>0.11108854208880599</v>
      </c>
      <c r="L879" s="42">
        <f t="shared" si="390"/>
        <v>2394.0389774882756</v>
      </c>
      <c r="M879" s="43">
        <f t="shared" si="391"/>
        <v>2274.337028613862</v>
      </c>
      <c r="N879" s="42">
        <f t="shared" si="392"/>
        <v>0</v>
      </c>
      <c r="O879" s="44">
        <f t="shared" si="393"/>
        <v>0</v>
      </c>
      <c r="P879" s="37">
        <f t="shared" si="394"/>
        <v>0.11693530746190105</v>
      </c>
      <c r="Q879" s="42">
        <f t="shared" si="395"/>
        <v>2389.3343188382214</v>
      </c>
      <c r="R879" s="43">
        <f t="shared" si="396"/>
        <v>2389.3343188382214</v>
      </c>
      <c r="S879" s="42">
        <f t="shared" si="397"/>
        <v>0</v>
      </c>
      <c r="T879" s="44">
        <f t="shared" si="398"/>
        <v>0</v>
      </c>
      <c r="U879" s="37">
        <f t="shared" si="399"/>
        <v>0</v>
      </c>
      <c r="V879" s="42" t="e">
        <f t="shared" si="400"/>
        <v>#DIV/0!</v>
      </c>
      <c r="W879" s="43" t="e">
        <f t="shared" si="401"/>
        <v>#DIV/0!</v>
      </c>
      <c r="X879" s="42">
        <f t="shared" si="402"/>
        <v>0</v>
      </c>
      <c r="Y879" s="44">
        <f t="shared" si="403"/>
        <v>0</v>
      </c>
      <c r="Z879" s="42">
        <f t="shared" si="404"/>
        <v>-4738.5410587855067</v>
      </c>
      <c r="AA879" s="44">
        <f>IF(C879&lt;C$13,0,(IF(VLOOKUP(C$7,profiel!$A$3:$F$297,2,FALSE)&gt;4,VLOOKUP($C$7,profiel!$A$3:$F$297,3,FALSE),IF(B$9="flens loodrecht op gevel",(VLOOKUP(C$7,profiel!$A$3:$F$297,6,FALSE)-2*VLOOKUP(C$7,profiel!$A$3:$F$297,4,FALSE))/2,VLOOKUP(C$7,profiel!$A$3:$F$297,4,FALSE))))/1000*Z879*D$36)</f>
        <v>-8720.0686191697023</v>
      </c>
      <c r="AB879" s="42">
        <f t="shared" si="407"/>
        <v>63403.366566562632</v>
      </c>
      <c r="AC879" s="44">
        <f t="shared" si="405"/>
        <v>12680.673313312525</v>
      </c>
      <c r="AD879" s="41">
        <f t="shared" si="406"/>
        <v>0.23674263120640199</v>
      </c>
      <c r="AE879" s="41">
        <f t="shared" si="411"/>
        <v>708.34044594185923</v>
      </c>
      <c r="AF879" s="201">
        <f t="shared" si="412"/>
        <v>1104.3747636431942</v>
      </c>
    </row>
    <row r="880" spans="1:32" ht="12" customHeight="1" x14ac:dyDescent="0.15">
      <c r="A880" s="202">
        <f t="shared" si="382"/>
        <v>708.34044594185923</v>
      </c>
      <c r="B880" s="54">
        <f t="shared" si="383"/>
        <v>4155</v>
      </c>
      <c r="C880" s="133">
        <f t="shared" si="408"/>
        <v>69.25</v>
      </c>
      <c r="D880" s="30">
        <f t="shared" si="409"/>
        <v>966.78107917732336</v>
      </c>
      <c r="E880" s="30">
        <f t="shared" si="410"/>
        <v>679.99999989222079</v>
      </c>
      <c r="F880" s="31">
        <f t="shared" si="384"/>
        <v>0.11656774275180311</v>
      </c>
      <c r="G880" s="30">
        <f t="shared" si="385"/>
        <v>2389.2027725914986</v>
      </c>
      <c r="H880" s="34">
        <f t="shared" si="386"/>
        <v>2389.2027725914986</v>
      </c>
      <c r="I880" s="33">
        <f t="shared" si="387"/>
        <v>0</v>
      </c>
      <c r="J880" s="35">
        <f t="shared" si="388"/>
        <v>0</v>
      </c>
      <c r="K880" s="60">
        <f t="shared" si="389"/>
        <v>0.11073935561421296</v>
      </c>
      <c r="L880" s="30">
        <f t="shared" si="390"/>
        <v>2393.8926588683216</v>
      </c>
      <c r="M880" s="34">
        <f t="shared" si="391"/>
        <v>2274.1980259249058</v>
      </c>
      <c r="N880" s="33">
        <f t="shared" si="392"/>
        <v>0</v>
      </c>
      <c r="O880" s="35">
        <f t="shared" si="393"/>
        <v>0</v>
      </c>
      <c r="P880" s="31">
        <f t="shared" si="394"/>
        <v>0.11656774275180311</v>
      </c>
      <c r="Q880" s="30">
        <f t="shared" si="395"/>
        <v>2389.2027725914986</v>
      </c>
      <c r="R880" s="34">
        <f t="shared" si="396"/>
        <v>2389.2027725914986</v>
      </c>
      <c r="S880" s="33">
        <f t="shared" si="397"/>
        <v>0</v>
      </c>
      <c r="T880" s="35">
        <f t="shared" si="398"/>
        <v>0</v>
      </c>
      <c r="U880" s="31">
        <f t="shared" si="399"/>
        <v>0</v>
      </c>
      <c r="V880" s="30" t="e">
        <f t="shared" si="400"/>
        <v>#DIV/0!</v>
      </c>
      <c r="W880" s="34" t="e">
        <f t="shared" si="401"/>
        <v>#DIV/0!</v>
      </c>
      <c r="X880" s="33">
        <f t="shared" si="402"/>
        <v>0</v>
      </c>
      <c r="Y880" s="35">
        <f t="shared" si="403"/>
        <v>0</v>
      </c>
      <c r="Z880" s="30">
        <f t="shared" si="404"/>
        <v>-4779.9670751170052</v>
      </c>
      <c r="AA880" s="35">
        <f>IF(C880&lt;C$13,0,(IF(VLOOKUP(C$7,profiel!$A$3:$F$297,2,FALSE)&gt;4,VLOOKUP($C$7,profiel!$A$3:$F$297,3,FALSE),IF(B$9="flens loodrecht op gevel",(VLOOKUP(C$7,profiel!$A$3:$F$297,6,FALSE)-2*VLOOKUP(C$7,profiel!$A$3:$F$297,4,FALSE))/2,VLOOKUP(C$7,profiel!$A$3:$F$297,4,FALSE))))/1000*Z880*D$36)</f>
        <v>-8796.3025697777175</v>
      </c>
      <c r="AB880" s="30">
        <f t="shared" si="407"/>
        <v>63420.913232477702</v>
      </c>
      <c r="AC880" s="35">
        <f t="shared" si="405"/>
        <v>12684.182646495541</v>
      </c>
      <c r="AD880" s="32">
        <f t="shared" si="406"/>
        <v>0.23443152269118711</v>
      </c>
      <c r="AE880" s="32">
        <f t="shared" si="411"/>
        <v>708.57487746455047</v>
      </c>
      <c r="AF880" s="204">
        <f t="shared" si="412"/>
        <v>1107.867318796583</v>
      </c>
    </row>
    <row r="881" spans="1:32" ht="12" customHeight="1" x14ac:dyDescent="0.15">
      <c r="A881" s="199">
        <f t="shared" si="382"/>
        <v>708.57487746455047</v>
      </c>
      <c r="B881" s="38">
        <f t="shared" si="383"/>
        <v>4160</v>
      </c>
      <c r="C881" s="200">
        <f t="shared" si="408"/>
        <v>69.333333333333329</v>
      </c>
      <c r="D881" s="36">
        <f t="shared" si="409"/>
        <v>966.96094906237818</v>
      </c>
      <c r="E881" s="36">
        <f t="shared" si="410"/>
        <v>679.99999989505693</v>
      </c>
      <c r="F881" s="37">
        <f t="shared" si="384"/>
        <v>0.11620026258178694</v>
      </c>
      <c r="G881" s="42">
        <f t="shared" si="385"/>
        <v>2389.0909779079734</v>
      </c>
      <c r="H881" s="43">
        <f t="shared" si="386"/>
        <v>2389.0909779079734</v>
      </c>
      <c r="I881" s="42">
        <f t="shared" si="387"/>
        <v>0</v>
      </c>
      <c r="J881" s="44">
        <f t="shared" si="388"/>
        <v>0</v>
      </c>
      <c r="K881" s="216">
        <f t="shared" si="389"/>
        <v>0.1103902494526976</v>
      </c>
      <c r="L881" s="42">
        <f t="shared" si="390"/>
        <v>2393.7661325245263</v>
      </c>
      <c r="M881" s="43">
        <f t="shared" si="391"/>
        <v>2274.0778258983</v>
      </c>
      <c r="N881" s="42">
        <f t="shared" si="392"/>
        <v>0</v>
      </c>
      <c r="O881" s="44">
        <f t="shared" si="393"/>
        <v>0</v>
      </c>
      <c r="P881" s="37">
        <f t="shared" si="394"/>
        <v>0.11620026258178694</v>
      </c>
      <c r="Q881" s="42">
        <f t="shared" si="395"/>
        <v>2389.0909779079734</v>
      </c>
      <c r="R881" s="43">
        <f t="shared" si="396"/>
        <v>2389.0909779079734</v>
      </c>
      <c r="S881" s="42">
        <f t="shared" si="397"/>
        <v>0</v>
      </c>
      <c r="T881" s="44">
        <f t="shared" si="398"/>
        <v>0</v>
      </c>
      <c r="U881" s="37">
        <f t="shared" si="399"/>
        <v>0</v>
      </c>
      <c r="V881" s="42" t="e">
        <f t="shared" si="400"/>
        <v>#DIV/0!</v>
      </c>
      <c r="W881" s="43" t="e">
        <f t="shared" si="401"/>
        <v>#DIV/0!</v>
      </c>
      <c r="X881" s="42">
        <f t="shared" si="402"/>
        <v>0</v>
      </c>
      <c r="Y881" s="44">
        <f t="shared" si="403"/>
        <v>0</v>
      </c>
      <c r="Z881" s="42">
        <f t="shared" si="404"/>
        <v>-4821.0140179142445</v>
      </c>
      <c r="AA881" s="44">
        <f>IF(C881&lt;C$13,0,(IF(VLOOKUP(C$7,profiel!$A$3:$F$297,2,FALSE)&gt;4,VLOOKUP($C$7,profiel!$A$3:$F$297,3,FALSE),IF(B$9="flens loodrecht op gevel",(VLOOKUP(C$7,profiel!$A$3:$F$297,6,FALSE)-2*VLOOKUP(C$7,profiel!$A$3:$F$297,4,FALSE))/2,VLOOKUP(C$7,profiel!$A$3:$F$297,4,FALSE))))/1000*Z881*D$36)</f>
        <v>-8871.8389328393896</v>
      </c>
      <c r="AB881" s="42">
        <f t="shared" si="407"/>
        <v>63438.791875391034</v>
      </c>
      <c r="AC881" s="44">
        <f t="shared" si="405"/>
        <v>12687.758375078207</v>
      </c>
      <c r="AD881" s="41">
        <f t="shared" si="406"/>
        <v>0.23214802933993889</v>
      </c>
      <c r="AE881" s="41">
        <f t="shared" si="411"/>
        <v>708.80702549389036</v>
      </c>
      <c r="AF881" s="201">
        <f t="shared" si="412"/>
        <v>1111.3811309045909</v>
      </c>
    </row>
    <row r="882" spans="1:32" ht="12" customHeight="1" x14ac:dyDescent="0.15">
      <c r="A882" s="202">
        <f t="shared" ref="A882:A945" si="413">AE881</f>
        <v>708.80702549389036</v>
      </c>
      <c r="B882" s="54">
        <f t="shared" ref="B882:B945" si="414">B881+D$36</f>
        <v>4165</v>
      </c>
      <c r="C882" s="133">
        <f t="shared" si="408"/>
        <v>69.416666666666671</v>
      </c>
      <c r="D882" s="30">
        <f t="shared" si="409"/>
        <v>967.14060327605659</v>
      </c>
      <c r="E882" s="30">
        <f t="shared" si="410"/>
        <v>679.99999989781838</v>
      </c>
      <c r="F882" s="31">
        <f t="shared" ref="F882:F945" si="415">IF($C$16="onbeschermd","--",$L$16*$L$17*$F$17/1000*$I$16*((100-$C$17)/100)/($AF881*$D$37*$C$8))</f>
        <v>0.11583287656248209</v>
      </c>
      <c r="G882" s="30">
        <f t="shared" ref="G882:G945" si="416">IF($C$16="onbeschermd",$D$35*($D882-$AE881)+$D$33*$D$32*$D$34*(($D882+273)^4-($AE881+273)^4),$I$18/($F$17/1000)*($D882-$AE881)/(1+F882/3)-(EXP(F882/10)-1)*($D882-$D881)*$AF881*$D$37*$C$8/($I$16*((100-$C$17)/100)*$D$36))</f>
        <v>2388.9986743253708</v>
      </c>
      <c r="H882" s="34">
        <f t="shared" ref="H882:H945" si="417">IF($C$16="onbeschermd",G882*$I$17*$I$16*$D$36,G882*$I$17*$I$16*((100-$C$17)/100)*$D$36)</f>
        <v>2388.9986743253708</v>
      </c>
      <c r="I882" s="33">
        <f t="shared" ref="I882:I945" si="418">IF(OR($C$17=0,$C$16="onbeschermd"),0,$D$35*($D882-$AE881)+$D$33*$D$32*$D$34*(($D882+273)^4-($AE881+273)^4))</f>
        <v>0</v>
      </c>
      <c r="J882" s="35">
        <f t="shared" ref="J882:J945" si="419">IF($C$16="onbeschermd",0,I882*$I$17*$I$16*($C$17/100)*$D$36)</f>
        <v>0</v>
      </c>
      <c r="K882" s="60">
        <f t="shared" ref="K882:K945" si="420">IF($C$19="onbeschermd","--",$L$19*$L$20*$F$20/1000*$I$19*((100-$C$20)/100)/($AF881*$D$37*$C$8))</f>
        <v>0.11004123273435798</v>
      </c>
      <c r="L882" s="30">
        <f t="shared" ref="L882:L945" si="421">IF($C$19="onbeschermd",$D$35*($D882-$AE881)+$D$33*$D$32*$D$34*(($D882+273)^4-($AE881+273)^4),$I$21/($F$20/1000)*($D882-$AE881)/(1+K882/3)-(EXP($K882/10)-1)*(D882-$D881)*$AF881*$D$37*$C$8/($I$19*((100-$C$20)/100)*$D$36))</f>
        <v>2393.6591375382131</v>
      </c>
      <c r="M882" s="34">
        <f t="shared" ref="M882:M945" si="422">IF($C$19="onbeschermd",L882*$I$20*$I$19*$D$36,L882*$I$20*$I$19*((100-$C$20)/100)*$D$36)</f>
        <v>2273.9761806613028</v>
      </c>
      <c r="N882" s="33">
        <f t="shared" ref="N882:N945" si="423">IF(OR($C$20=0,$C$19="onbeschermd"),0,$D$35*($D882-$AE881)+$D$33*$D$32*$D$34*(($D882+273)^4-($AE881+273)^4))</f>
        <v>0</v>
      </c>
      <c r="O882" s="35">
        <f t="shared" ref="O882:O945" si="424">IF($C$19="onbeschermd",0,N882*$I$20*$I$19*($C$20/100)*$D$36)</f>
        <v>0</v>
      </c>
      <c r="P882" s="31">
        <f t="shared" ref="P882:P945" si="425">IF($C$22="onbeschermd","--",$L$22*$L$23*$F$23/1000*$I$22*((100-$C$23)/100)/($AF881*$D$37*$C$8))</f>
        <v>0.11583287656248209</v>
      </c>
      <c r="Q882" s="30">
        <f t="shared" ref="Q882:Q945" si="426">IF($C$22="onbeschermd",$D$35*($D882-$AE881)+$D$33*$D$32*$D$34*(($D882+273)^4-($AE881+273)^4),$I$24/($F$23/1000)*($D882-$AE881)/(1+P882/3)-(EXP(P882/10)-1)*($D882-$D881)*$AF881*$D$37*$C$8/($I$22*((100-$C$23)/100)*$D$36))</f>
        <v>2388.9986743253708</v>
      </c>
      <c r="R882" s="34">
        <f t="shared" ref="R882:R945" si="427">IF($C$22="onbeschermd",Q882*$I$23*$I$22*$D$36,Q882*$I$23*$I$22*((100-$C$23)/100)*$D$36)</f>
        <v>2388.9986743253708</v>
      </c>
      <c r="S882" s="33">
        <f t="shared" ref="S882:S945" si="428">IF(OR($C$23=0,$C$22="onbeschermd"),0,$D$35*($D882-$AE881)+$D$33*$D$32*$D$34*(($D882+273)^4-($AE881+273)^4))</f>
        <v>0</v>
      </c>
      <c r="T882" s="35">
        <f t="shared" ref="T882:T945" si="429">IF($C$22="onbeschermd",0,S882*$I$23*$I$22*($C$23/100)*$D$36)</f>
        <v>0</v>
      </c>
      <c r="U882" s="31">
        <f t="shared" ref="U882:U945" si="430">IF($C$25="onbeschermd","--",$L$25*$L$26*$F$26/1000*$I$25*((100-$C$26)/100)/($AF881*$D$37*$C$8))</f>
        <v>0</v>
      </c>
      <c r="V882" s="30" t="e">
        <f t="shared" ref="V882:V945" si="431">IF($C$25="onbeschermd",$D$35*($D882-$AE881)+$D$33*$D$32*$D$34*(($D882+273)^4-($AE881+273)^4),$I$27/($F$26/1000)*($D882-$AE881)/(1+U882/3)-(EXP(U882/10)-1)*($D882-$D881)*$AF881*$D$37*$C$8/($I$25*((100-$C$26)/100)*$D$36))</f>
        <v>#DIV/0!</v>
      </c>
      <c r="W882" s="34" t="e">
        <f t="shared" ref="W882:W945" si="432">IF($C$25="onbeschermd",V882*$I$26*$I$25*$D$36,V882*$I$26*$I$25*((100-$C$26)/100)*$D$36)</f>
        <v>#DIV/0!</v>
      </c>
      <c r="X882" s="33">
        <f t="shared" ref="X882:X945" si="433">IF(OR($C$26=0,$C$25="onbeschermd"),0,$D$35*($D882-$AE881)+$D$33*$D$32*$D$34*(($D882+273)^4-($AE881+273)^4))</f>
        <v>0</v>
      </c>
      <c r="Y882" s="35">
        <f t="shared" ref="Y882:Y945" si="434">IF($C$25="onbeschermd",0,X882*$I$26*$I$25*($C$26/100)*$D$36)</f>
        <v>0</v>
      </c>
      <c r="Z882" s="30">
        <f t="shared" ref="Z882:Z945" si="435">IF(C882&lt;C$13,$D$35*($D882-$AE881)+$D$33*$D$32*$D$34*(($D882+273)^4-($AE881+273)^4),$D$35*($E882-$AE881)+$D$33*$D$32*$D$34*(($E882+273)^4-($AE881+273)^4))</f>
        <v>-4861.6859931307681</v>
      </c>
      <c r="AA882" s="35">
        <f>IF(C882&lt;C$13,0,(IF(VLOOKUP(C$7,profiel!$A$3:$F$297,2,FALSE)&gt;4,VLOOKUP($C$7,profiel!$A$3:$F$297,3,FALSE),IF(B$9="flens loodrecht op gevel",(VLOOKUP(C$7,profiel!$A$3:$F$297,6,FALSE)-2*VLOOKUP(C$7,profiel!$A$3:$F$297,4,FALSE))/2,VLOOKUP(C$7,profiel!$A$3:$F$297,4,FALSE))))/1000*Z882*D$36)</f>
        <v>-8946.685264308373</v>
      </c>
      <c r="AB882" s="30">
        <f t="shared" si="407"/>
        <v>63456.998480752009</v>
      </c>
      <c r="AC882" s="35">
        <f t="shared" ref="AC882:AC945" si="436">AB882*2*C$14/1000*$D$36</f>
        <v>12691.399696150402</v>
      </c>
      <c r="AD882" s="32">
        <f t="shared" ref="AD882:AD945" si="437">IF($C$14&gt;30,MAX((H882+J882+M882+O882+R882+T882+W882+Y882)/(AF881*D$37*C$8),0),MAX((H882+J882+M882+O882+R882+T882+AA882+AC882)/(AF881*D$37*C$8),0))</f>
        <v>0.229891805861764</v>
      </c>
      <c r="AE882" s="32">
        <f t="shared" si="411"/>
        <v>709.03691729975208</v>
      </c>
      <c r="AF882" s="204">
        <f t="shared" si="412"/>
        <v>1114.9163026796421</v>
      </c>
    </row>
    <row r="883" spans="1:32" ht="12" customHeight="1" x14ac:dyDescent="0.15">
      <c r="A883" s="199">
        <f t="shared" si="413"/>
        <v>709.03691729975208</v>
      </c>
      <c r="B883" s="38">
        <f t="shared" si="414"/>
        <v>4170</v>
      </c>
      <c r="C883" s="200">
        <f t="shared" si="408"/>
        <v>69.5</v>
      </c>
      <c r="D883" s="36">
        <f t="shared" si="409"/>
        <v>967.32004233493649</v>
      </c>
      <c r="E883" s="36">
        <f t="shared" si="410"/>
        <v>679.99999990050731</v>
      </c>
      <c r="F883" s="37">
        <f t="shared" si="415"/>
        <v>0.11546559418006243</v>
      </c>
      <c r="G883" s="42">
        <f t="shared" si="416"/>
        <v>2388.9256046604114</v>
      </c>
      <c r="H883" s="43">
        <f t="shared" si="417"/>
        <v>2388.9256046604114</v>
      </c>
      <c r="I883" s="42">
        <f t="shared" si="418"/>
        <v>0</v>
      </c>
      <c r="J883" s="44">
        <f t="shared" si="419"/>
        <v>0</v>
      </c>
      <c r="K883" s="216">
        <f t="shared" si="420"/>
        <v>0.10969231447105932</v>
      </c>
      <c r="L883" s="42">
        <f t="shared" si="421"/>
        <v>2393.5714162771355</v>
      </c>
      <c r="M883" s="43">
        <f t="shared" si="422"/>
        <v>2273.8928454632787</v>
      </c>
      <c r="N883" s="42">
        <f t="shared" si="423"/>
        <v>0</v>
      </c>
      <c r="O883" s="44">
        <f t="shared" si="424"/>
        <v>0</v>
      </c>
      <c r="P883" s="37">
        <f t="shared" si="425"/>
        <v>0.11546559418006243</v>
      </c>
      <c r="Q883" s="42">
        <f t="shared" si="426"/>
        <v>2388.9256046604114</v>
      </c>
      <c r="R883" s="43">
        <f t="shared" si="427"/>
        <v>2388.9256046604114</v>
      </c>
      <c r="S883" s="42">
        <f t="shared" si="428"/>
        <v>0</v>
      </c>
      <c r="T883" s="44">
        <f t="shared" si="429"/>
        <v>0</v>
      </c>
      <c r="U883" s="37">
        <f t="shared" si="430"/>
        <v>0</v>
      </c>
      <c r="V883" s="42" t="e">
        <f t="shared" si="431"/>
        <v>#DIV/0!</v>
      </c>
      <c r="W883" s="43" t="e">
        <f t="shared" si="432"/>
        <v>#DIV/0!</v>
      </c>
      <c r="X883" s="42">
        <f t="shared" si="433"/>
        <v>0</v>
      </c>
      <c r="Y883" s="44">
        <f t="shared" si="434"/>
        <v>0</v>
      </c>
      <c r="Z883" s="42">
        <f t="shared" si="435"/>
        <v>-4901.9870644804896</v>
      </c>
      <c r="AA883" s="44">
        <f>IF(C883&lt;C$13,0,(IF(VLOOKUP(C$7,profiel!$A$3:$F$297,2,FALSE)&gt;4,VLOOKUP($C$7,profiel!$A$3:$F$297,3,FALSE),IF(B$9="flens loodrecht op gevel",(VLOOKUP(C$7,profiel!$A$3:$F$297,6,FALSE)-2*VLOOKUP(C$7,profiel!$A$3:$F$297,4,FALSE))/2,VLOOKUP(C$7,profiel!$A$3:$F$297,4,FALSE))))/1000*Z883*D$36)</f>
        <v>-9020.8490424071333</v>
      </c>
      <c r="AB883" s="42">
        <f t="shared" ref="AB883:AB946" si="438">$D$35*($D883-$AE882)+$D$33*$D$32*$D$34*(($D883+273)^4-($AE882+273)^4)</f>
        <v>63475.529075965154</v>
      </c>
      <c r="AC883" s="44">
        <f t="shared" si="436"/>
        <v>12695.10581519303</v>
      </c>
      <c r="AD883" s="41">
        <f t="shared" si="437"/>
        <v>0.22766251079617852</v>
      </c>
      <c r="AE883" s="41">
        <f t="shared" si="411"/>
        <v>709.2645798105483</v>
      </c>
      <c r="AF883" s="201">
        <f t="shared" si="412"/>
        <v>1118.4729380770573</v>
      </c>
    </row>
    <row r="884" spans="1:32" ht="12" customHeight="1" x14ac:dyDescent="0.15">
      <c r="A884" s="202">
        <f t="shared" si="413"/>
        <v>709.2645798105483</v>
      </c>
      <c r="B884" s="54">
        <f t="shared" si="414"/>
        <v>4175</v>
      </c>
      <c r="C884" s="133">
        <f t="shared" si="408"/>
        <v>69.583333333333329</v>
      </c>
      <c r="D884" s="30">
        <f t="shared" si="409"/>
        <v>967.49926675374252</v>
      </c>
      <c r="E884" s="30">
        <f t="shared" si="410"/>
        <v>679.99999990312529</v>
      </c>
      <c r="F884" s="31">
        <f t="shared" si="415"/>
        <v>0.11509842479628599</v>
      </c>
      <c r="G884" s="30">
        <f t="shared" si="416"/>
        <v>2388.8715149715595</v>
      </c>
      <c r="H884" s="34">
        <f t="shared" si="417"/>
        <v>2388.8715149715599</v>
      </c>
      <c r="I884" s="33">
        <f t="shared" si="418"/>
        <v>0</v>
      </c>
      <c r="J884" s="35">
        <f t="shared" si="419"/>
        <v>0</v>
      </c>
      <c r="K884" s="60">
        <f t="shared" si="420"/>
        <v>0.1093435035564717</v>
      </c>
      <c r="L884" s="30">
        <f t="shared" si="421"/>
        <v>2393.5027143581015</v>
      </c>
      <c r="M884" s="34">
        <f t="shared" si="422"/>
        <v>2273.8275786401964</v>
      </c>
      <c r="N884" s="33">
        <f t="shared" si="423"/>
        <v>0</v>
      </c>
      <c r="O884" s="35">
        <f t="shared" si="424"/>
        <v>0</v>
      </c>
      <c r="P884" s="31">
        <f t="shared" si="425"/>
        <v>0.11509842479628599</v>
      </c>
      <c r="Q884" s="30">
        <f t="shared" si="426"/>
        <v>2388.8715149715595</v>
      </c>
      <c r="R884" s="34">
        <f t="shared" si="427"/>
        <v>2388.8715149715599</v>
      </c>
      <c r="S884" s="33">
        <f t="shared" si="428"/>
        <v>0</v>
      </c>
      <c r="T884" s="35">
        <f t="shared" si="429"/>
        <v>0</v>
      </c>
      <c r="U884" s="31">
        <f t="shared" si="430"/>
        <v>0</v>
      </c>
      <c r="V884" s="30" t="e">
        <f t="shared" si="431"/>
        <v>#DIV/0!</v>
      </c>
      <c r="W884" s="34" t="e">
        <f t="shared" si="432"/>
        <v>#DIV/0!</v>
      </c>
      <c r="X884" s="33">
        <f t="shared" si="433"/>
        <v>0</v>
      </c>
      <c r="Y884" s="35">
        <f t="shared" si="434"/>
        <v>0</v>
      </c>
      <c r="Z884" s="30">
        <f t="shared" si="435"/>
        <v>-4941.921253671926</v>
      </c>
      <c r="AA884" s="35">
        <f>IF(C884&lt;C$13,0,(IF(VLOOKUP(C$7,profiel!$A$3:$F$297,2,FALSE)&gt;4,VLOOKUP($C$7,profiel!$A$3:$F$297,3,FALSE),IF(B$9="flens loodrecht op gevel",(VLOOKUP(C$7,profiel!$A$3:$F$297,6,FALSE)-2*VLOOKUP(C$7,profiel!$A$3:$F$297,4,FALSE))/2,VLOOKUP(C$7,profiel!$A$3:$F$297,4,FALSE))))/1000*Z884*D$36)</f>
        <v>-9094.337668057975</v>
      </c>
      <c r="AB884" s="30">
        <f t="shared" si="438"/>
        <v>63494.379730157751</v>
      </c>
      <c r="AC884" s="35">
        <f t="shared" si="436"/>
        <v>12698.87594603155</v>
      </c>
      <c r="AD884" s="32">
        <f t="shared" si="437"/>
        <v>0.22545980648904473</v>
      </c>
      <c r="AE884" s="32">
        <f t="shared" si="411"/>
        <v>709.49003961703738</v>
      </c>
      <c r="AF884" s="204">
        <f t="shared" si="412"/>
        <v>1122.0511423148073</v>
      </c>
    </row>
    <row r="885" spans="1:32" ht="12" customHeight="1" x14ac:dyDescent="0.15">
      <c r="A885" s="199">
        <f t="shared" si="413"/>
        <v>709.49003961703738</v>
      </c>
      <c r="B885" s="38">
        <f t="shared" si="414"/>
        <v>4180</v>
      </c>
      <c r="C885" s="200">
        <f t="shared" si="408"/>
        <v>69.666666666666671</v>
      </c>
      <c r="D885" s="36">
        <f t="shared" si="409"/>
        <v>967.67827704535466</v>
      </c>
      <c r="E885" s="36">
        <f t="shared" si="410"/>
        <v>679.9999999056746</v>
      </c>
      <c r="F885" s="37">
        <f t="shared" si="415"/>
        <v>0.11473137764858221</v>
      </c>
      <c r="G885" s="42">
        <f t="shared" si="416"/>
        <v>2388.8361545248158</v>
      </c>
      <c r="H885" s="43">
        <f t="shared" si="417"/>
        <v>2388.8361545248158</v>
      </c>
      <c r="I885" s="42">
        <f t="shared" si="418"/>
        <v>0</v>
      </c>
      <c r="J885" s="44">
        <f t="shared" si="419"/>
        <v>0</v>
      </c>
      <c r="K885" s="216">
        <f t="shared" si="420"/>
        <v>0.1089948087661531</v>
      </c>
      <c r="L885" s="42">
        <f t="shared" si="421"/>
        <v>2393.4527806126148</v>
      </c>
      <c r="M885" s="43">
        <f t="shared" si="422"/>
        <v>2273.780141581984</v>
      </c>
      <c r="N885" s="42">
        <f t="shared" si="423"/>
        <v>0</v>
      </c>
      <c r="O885" s="44">
        <f t="shared" si="424"/>
        <v>0</v>
      </c>
      <c r="P885" s="37">
        <f t="shared" si="425"/>
        <v>0.11473137764858221</v>
      </c>
      <c r="Q885" s="42">
        <f t="shared" si="426"/>
        <v>2388.8361545248158</v>
      </c>
      <c r="R885" s="43">
        <f t="shared" si="427"/>
        <v>2388.8361545248158</v>
      </c>
      <c r="S885" s="42">
        <f t="shared" si="428"/>
        <v>0</v>
      </c>
      <c r="T885" s="44">
        <f t="shared" si="429"/>
        <v>0</v>
      </c>
      <c r="U885" s="37">
        <f t="shared" si="430"/>
        <v>0</v>
      </c>
      <c r="V885" s="42" t="e">
        <f t="shared" si="431"/>
        <v>#DIV/0!</v>
      </c>
      <c r="W885" s="43" t="e">
        <f t="shared" si="432"/>
        <v>#DIV/0!</v>
      </c>
      <c r="X885" s="42">
        <f t="shared" si="433"/>
        <v>0</v>
      </c>
      <c r="Y885" s="44">
        <f t="shared" si="434"/>
        <v>0</v>
      </c>
      <c r="Z885" s="42">
        <f t="shared" si="435"/>
        <v>-4981.4925406479506</v>
      </c>
      <c r="AA885" s="44">
        <f>IF(C885&lt;C$13,0,(IF(VLOOKUP(C$7,profiel!$A$3:$F$297,2,FALSE)&gt;4,VLOOKUP($C$7,profiel!$A$3:$F$297,3,FALSE),IF(B$9="flens loodrecht op gevel",(VLOOKUP(C$7,profiel!$A$3:$F$297,6,FALSE)-2*VLOOKUP(C$7,profiel!$A$3:$F$297,4,FALSE))/2,VLOOKUP(C$7,profiel!$A$3:$F$297,4,FALSE))))/1000*Z885*D$36)</f>
        <v>-9167.1584653242608</v>
      </c>
      <c r="AB885" s="42">
        <f t="shared" si="438"/>
        <v>63513.546553941029</v>
      </c>
      <c r="AC885" s="44">
        <f t="shared" si="436"/>
        <v>12702.709310788205</v>
      </c>
      <c r="AD885" s="41">
        <f t="shared" si="437"/>
        <v>0.22328335906822136</v>
      </c>
      <c r="AE885" s="41">
        <f t="shared" si="411"/>
        <v>709.71332297610559</v>
      </c>
      <c r="AF885" s="201">
        <f t="shared" si="412"/>
        <v>1125.6510218933427</v>
      </c>
    </row>
    <row r="886" spans="1:32" ht="12" customHeight="1" x14ac:dyDescent="0.15">
      <c r="A886" s="202">
        <f t="shared" si="413"/>
        <v>709.71332297610559</v>
      </c>
      <c r="B886" s="54">
        <f t="shared" si="414"/>
        <v>4185</v>
      </c>
      <c r="C886" s="133">
        <f t="shared" si="408"/>
        <v>69.75</v>
      </c>
      <c r="D886" s="30">
        <f t="shared" si="409"/>
        <v>967.85707372081595</v>
      </c>
      <c r="E886" s="30">
        <f t="shared" si="410"/>
        <v>679.99999990815661</v>
      </c>
      <c r="F886" s="31">
        <f t="shared" si="415"/>
        <v>0.11436446185018524</v>
      </c>
      <c r="G886" s="30">
        <f t="shared" si="416"/>
        <v>2388.8192757590614</v>
      </c>
      <c r="H886" s="34">
        <f t="shared" si="417"/>
        <v>2388.8192757590614</v>
      </c>
      <c r="I886" s="33">
        <f t="shared" si="418"/>
        <v>0</v>
      </c>
      <c r="J886" s="35">
        <f t="shared" si="419"/>
        <v>0</v>
      </c>
      <c r="K886" s="60">
        <f t="shared" si="420"/>
        <v>0.10864623875767598</v>
      </c>
      <c r="L886" s="30">
        <f t="shared" si="421"/>
        <v>2393.4213670521117</v>
      </c>
      <c r="M886" s="34">
        <f t="shared" si="422"/>
        <v>2273.7502986995064</v>
      </c>
      <c r="N886" s="33">
        <f t="shared" si="423"/>
        <v>0</v>
      </c>
      <c r="O886" s="35">
        <f t="shared" si="424"/>
        <v>0</v>
      </c>
      <c r="P886" s="31">
        <f t="shared" si="425"/>
        <v>0.11436446185018524</v>
      </c>
      <c r="Q886" s="30">
        <f t="shared" si="426"/>
        <v>2388.8192757590614</v>
      </c>
      <c r="R886" s="34">
        <f t="shared" si="427"/>
        <v>2388.8192757590614</v>
      </c>
      <c r="S886" s="33">
        <f t="shared" si="428"/>
        <v>0</v>
      </c>
      <c r="T886" s="35">
        <f t="shared" si="429"/>
        <v>0</v>
      </c>
      <c r="U886" s="31">
        <f t="shared" si="430"/>
        <v>0</v>
      </c>
      <c r="V886" s="30" t="e">
        <f t="shared" si="431"/>
        <v>#DIV/0!</v>
      </c>
      <c r="W886" s="34" t="e">
        <f t="shared" si="432"/>
        <v>#DIV/0!</v>
      </c>
      <c r="X886" s="33">
        <f t="shared" si="433"/>
        <v>0</v>
      </c>
      <c r="Y886" s="35">
        <f t="shared" si="434"/>
        <v>0</v>
      </c>
      <c r="Z886" s="30">
        <f t="shared" si="435"/>
        <v>-5020.7048638314955</v>
      </c>
      <c r="AA886" s="35">
        <f>IF(C886&lt;C$13,0,(IF(VLOOKUP(C$7,profiel!$A$3:$F$297,2,FALSE)&gt;4,VLOOKUP($C$7,profiel!$A$3:$F$297,3,FALSE),IF(B$9="flens loodrecht op gevel",(VLOOKUP(C$7,profiel!$A$3:$F$297,6,FALSE)-2*VLOOKUP(C$7,profiel!$A$3:$F$297,4,FALSE))/2,VLOOKUP(C$7,profiel!$A$3:$F$297,4,FALSE))))/1000*Z886*D$36)</f>
        <v>-9239.3186818625563</v>
      </c>
      <c r="AB886" s="30">
        <f t="shared" si="438"/>
        <v>63533.025699165868</v>
      </c>
      <c r="AC886" s="35">
        <f t="shared" si="436"/>
        <v>12706.605139833175</v>
      </c>
      <c r="AD886" s="32">
        <f t="shared" si="437"/>
        <v>0.22113283841870965</v>
      </c>
      <c r="AE886" s="32">
        <f t="shared" si="411"/>
        <v>709.93445581452431</v>
      </c>
      <c r="AF886" s="204">
        <f t="shared" si="412"/>
        <v>1129.2726846154908</v>
      </c>
    </row>
    <row r="887" spans="1:32" ht="12" customHeight="1" x14ac:dyDescent="0.15">
      <c r="A887" s="199">
        <f t="shared" si="413"/>
        <v>709.93445581452431</v>
      </c>
      <c r="B887" s="38">
        <f t="shared" si="414"/>
        <v>4190</v>
      </c>
      <c r="C887" s="200">
        <f t="shared" si="408"/>
        <v>69.833333333333329</v>
      </c>
      <c r="D887" s="36">
        <f t="shared" si="409"/>
        <v>968.03565728934325</v>
      </c>
      <c r="E887" s="36">
        <f t="shared" si="410"/>
        <v>679.99999991057337</v>
      </c>
      <c r="F887" s="37">
        <f t="shared" si="415"/>
        <v>0.1139976863903127</v>
      </c>
      <c r="G887" s="42">
        <f t="shared" si="416"/>
        <v>2388.8206342495291</v>
      </c>
      <c r="H887" s="43">
        <f t="shared" si="417"/>
        <v>2388.8206342495291</v>
      </c>
      <c r="I887" s="42">
        <f t="shared" si="418"/>
        <v>0</v>
      </c>
      <c r="J887" s="44">
        <f t="shared" si="419"/>
        <v>0</v>
      </c>
      <c r="K887" s="216">
        <f t="shared" si="420"/>
        <v>0.10829780207079706</v>
      </c>
      <c r="L887" s="42">
        <f t="shared" si="421"/>
        <v>2393.4082288312989</v>
      </c>
      <c r="M887" s="43">
        <f t="shared" si="422"/>
        <v>2273.7378173897341</v>
      </c>
      <c r="N887" s="42">
        <f t="shared" si="423"/>
        <v>0</v>
      </c>
      <c r="O887" s="44">
        <f t="shared" si="424"/>
        <v>0</v>
      </c>
      <c r="P887" s="37">
        <f t="shared" si="425"/>
        <v>0.1139976863903127</v>
      </c>
      <c r="Q887" s="42">
        <f t="shared" si="426"/>
        <v>2388.8206342495291</v>
      </c>
      <c r="R887" s="43">
        <f t="shared" si="427"/>
        <v>2388.8206342495291</v>
      </c>
      <c r="S887" s="42">
        <f t="shared" si="428"/>
        <v>0</v>
      </c>
      <c r="T887" s="44">
        <f t="shared" si="429"/>
        <v>0</v>
      </c>
      <c r="U887" s="37">
        <f t="shared" si="430"/>
        <v>0</v>
      </c>
      <c r="V887" s="42" t="e">
        <f t="shared" si="431"/>
        <v>#DIV/0!</v>
      </c>
      <c r="W887" s="43" t="e">
        <f t="shared" si="432"/>
        <v>#DIV/0!</v>
      </c>
      <c r="X887" s="42">
        <f t="shared" si="433"/>
        <v>0</v>
      </c>
      <c r="Y887" s="44">
        <f t="shared" si="434"/>
        <v>0</v>
      </c>
      <c r="Z887" s="42">
        <f t="shared" si="435"/>
        <v>-5059.5621203758465</v>
      </c>
      <c r="AA887" s="44">
        <f>IF(C887&lt;C$13,0,(IF(VLOOKUP(C$7,profiel!$A$3:$F$297,2,FALSE)&gt;4,VLOOKUP($C$7,profiel!$A$3:$F$297,3,FALSE),IF(B$9="flens loodrecht op gevel",(VLOOKUP(C$7,profiel!$A$3:$F$297,6,FALSE)-2*VLOOKUP(C$7,profiel!$A$3:$F$297,4,FALSE))/2,VLOOKUP(C$7,profiel!$A$3:$F$297,4,FALSE))))/1000*Z887*D$36)</f>
        <v>-9310.8254893832382</v>
      </c>
      <c r="AB887" s="42">
        <f t="shared" si="438"/>
        <v>63552.81335867352</v>
      </c>
      <c r="AC887" s="44">
        <f t="shared" si="436"/>
        <v>12710.562671734704</v>
      </c>
      <c r="AD887" s="41">
        <f t="shared" si="437"/>
        <v>0.21900791815726986</v>
      </c>
      <c r="AE887" s="41">
        <f t="shared" si="411"/>
        <v>710.15346373268153</v>
      </c>
      <c r="AF887" s="201">
        <f t="shared" si="412"/>
        <v>1132.9162396064153</v>
      </c>
    </row>
    <row r="888" spans="1:32" ht="12" customHeight="1" x14ac:dyDescent="0.15">
      <c r="A888" s="202">
        <f t="shared" si="413"/>
        <v>710.15346373268153</v>
      </c>
      <c r="B888" s="54">
        <f t="shared" si="414"/>
        <v>4195</v>
      </c>
      <c r="C888" s="133">
        <f t="shared" si="408"/>
        <v>69.916666666666671</v>
      </c>
      <c r="D888" s="30">
        <f t="shared" si="409"/>
        <v>968.214028258334</v>
      </c>
      <c r="E888" s="30">
        <f t="shared" si="410"/>
        <v>679.99999991292657</v>
      </c>
      <c r="F888" s="31">
        <f t="shared" si="415"/>
        <v>0.11363106013438969</v>
      </c>
      <c r="G888" s="30">
        <f t="shared" si="416"/>
        <v>2388.839988675365</v>
      </c>
      <c r="H888" s="34">
        <f t="shared" si="417"/>
        <v>2388.839988675365</v>
      </c>
      <c r="I888" s="33">
        <f t="shared" si="418"/>
        <v>0</v>
      </c>
      <c r="J888" s="35">
        <f t="shared" si="419"/>
        <v>0</v>
      </c>
      <c r="K888" s="60">
        <f t="shared" si="420"/>
        <v>0.10794950712767019</v>
      </c>
      <c r="L888" s="30">
        <f t="shared" si="421"/>
        <v>2393.4131242155891</v>
      </c>
      <c r="M888" s="34">
        <f t="shared" si="422"/>
        <v>2273.7424680048098</v>
      </c>
      <c r="N888" s="33">
        <f t="shared" si="423"/>
        <v>0</v>
      </c>
      <c r="O888" s="35">
        <f t="shared" si="424"/>
        <v>0</v>
      </c>
      <c r="P888" s="31">
        <f t="shared" si="425"/>
        <v>0.11363106013438969</v>
      </c>
      <c r="Q888" s="30">
        <f t="shared" si="426"/>
        <v>2388.839988675365</v>
      </c>
      <c r="R888" s="34">
        <f t="shared" si="427"/>
        <v>2388.839988675365</v>
      </c>
      <c r="S888" s="33">
        <f t="shared" si="428"/>
        <v>0</v>
      </c>
      <c r="T888" s="35">
        <f t="shared" si="429"/>
        <v>0</v>
      </c>
      <c r="U888" s="31">
        <f t="shared" si="430"/>
        <v>0</v>
      </c>
      <c r="V888" s="30" t="e">
        <f t="shared" si="431"/>
        <v>#DIV/0!</v>
      </c>
      <c r="W888" s="34" t="e">
        <f t="shared" si="432"/>
        <v>#DIV/0!</v>
      </c>
      <c r="X888" s="33">
        <f t="shared" si="433"/>
        <v>0</v>
      </c>
      <c r="Y888" s="35">
        <f t="shared" si="434"/>
        <v>0</v>
      </c>
      <c r="Z888" s="30">
        <f t="shared" si="435"/>
        <v>-5098.0681664201402</v>
      </c>
      <c r="AA888" s="35">
        <f>IF(C888&lt;C$13,0,(IF(VLOOKUP(C$7,profiel!$A$3:$F$297,2,FALSE)&gt;4,VLOOKUP($C$7,profiel!$A$3:$F$297,3,FALSE),IF(B$9="flens loodrecht op gevel",(VLOOKUP(C$7,profiel!$A$3:$F$297,6,FALSE)-2*VLOOKUP(C$7,profiel!$A$3:$F$297,4,FALSE))/2,VLOOKUP(C$7,profiel!$A$3:$F$297,4,FALSE))))/1000*Z888*D$36)</f>
        <v>-9381.6859841206642</v>
      </c>
      <c r="AB888" s="30">
        <f t="shared" si="438"/>
        <v>63572.905766041302</v>
      </c>
      <c r="AC888" s="35">
        <f t="shared" si="436"/>
        <v>12714.581153208259</v>
      </c>
      <c r="AD888" s="32">
        <f t="shared" si="437"/>
        <v>0.21690827560687312</v>
      </c>
      <c r="AE888" s="32">
        <f t="shared" si="411"/>
        <v>710.37037200828843</v>
      </c>
      <c r="AF888" s="204">
        <f t="shared" si="412"/>
        <v>1136.5817973336589</v>
      </c>
    </row>
    <row r="889" spans="1:32" ht="12" customHeight="1" x14ac:dyDescent="0.15">
      <c r="A889" s="199">
        <f t="shared" si="413"/>
        <v>710.37037200828843</v>
      </c>
      <c r="B889" s="38">
        <f t="shared" si="414"/>
        <v>4200</v>
      </c>
      <c r="C889" s="200">
        <f t="shared" si="408"/>
        <v>70</v>
      </c>
      <c r="D889" s="36">
        <f t="shared" si="409"/>
        <v>968.39218713337573</v>
      </c>
      <c r="E889" s="36">
        <f t="shared" si="410"/>
        <v>679.99999991521781</v>
      </c>
      <c r="F889" s="37">
        <f t="shared" si="415"/>
        <v>0.11326459182431502</v>
      </c>
      <c r="G889" s="42">
        <f t="shared" si="416"/>
        <v>2388.8771007836276</v>
      </c>
      <c r="H889" s="43">
        <f t="shared" si="417"/>
        <v>2388.8771007836276</v>
      </c>
      <c r="I889" s="42">
        <f t="shared" si="418"/>
        <v>0</v>
      </c>
      <c r="J889" s="44">
        <f t="shared" si="419"/>
        <v>0</v>
      </c>
      <c r="K889" s="216">
        <f t="shared" si="420"/>
        <v>0.10760136223309927</v>
      </c>
      <c r="L889" s="42">
        <f t="shared" si="421"/>
        <v>2393.4358145449714</v>
      </c>
      <c r="M889" s="43">
        <f t="shared" si="422"/>
        <v>2273.7640238177228</v>
      </c>
      <c r="N889" s="42">
        <f t="shared" si="423"/>
        <v>0</v>
      </c>
      <c r="O889" s="44">
        <f t="shared" si="424"/>
        <v>0</v>
      </c>
      <c r="P889" s="37">
        <f t="shared" si="425"/>
        <v>0.11326459182431502</v>
      </c>
      <c r="Q889" s="42">
        <f t="shared" si="426"/>
        <v>2388.8771007836276</v>
      </c>
      <c r="R889" s="43">
        <f t="shared" si="427"/>
        <v>2388.8771007836276</v>
      </c>
      <c r="S889" s="42">
        <f t="shared" si="428"/>
        <v>0</v>
      </c>
      <c r="T889" s="44">
        <f t="shared" si="429"/>
        <v>0</v>
      </c>
      <c r="U889" s="37">
        <f t="shared" si="430"/>
        <v>0</v>
      </c>
      <c r="V889" s="42" t="e">
        <f t="shared" si="431"/>
        <v>#DIV/0!</v>
      </c>
      <c r="W889" s="43" t="e">
        <f t="shared" si="432"/>
        <v>#DIV/0!</v>
      </c>
      <c r="X889" s="42">
        <f t="shared" si="433"/>
        <v>0</v>
      </c>
      <c r="Y889" s="44">
        <f t="shared" si="434"/>
        <v>0</v>
      </c>
      <c r="Z889" s="42">
        <f t="shared" si="435"/>
        <v>-5136.2268173495713</v>
      </c>
      <c r="AA889" s="44">
        <f>IF(C889&lt;C$13,0,(IF(VLOOKUP(C$7,profiel!$A$3:$F$297,2,FALSE)&gt;4,VLOOKUP($C$7,profiel!$A$3:$F$297,3,FALSE),IF(B$9="flens loodrecht op gevel",(VLOOKUP(C$7,profiel!$A$3:$F$297,6,FALSE)-2*VLOOKUP(C$7,profiel!$A$3:$F$297,4,FALSE))/2,VLOOKUP(C$7,profiel!$A$3:$F$297,4,FALSE))))/1000*Z889*D$36)</f>
        <v>-9451.9071873120247</v>
      </c>
      <c r="AB889" s="42">
        <f t="shared" si="438"/>
        <v>63593.299195323634</v>
      </c>
      <c r="AC889" s="44">
        <f t="shared" si="436"/>
        <v>12718.659839064727</v>
      </c>
      <c r="AD889" s="41">
        <f t="shared" si="437"/>
        <v>0.21483359177053607</v>
      </c>
      <c r="AE889" s="41">
        <f t="shared" si="411"/>
        <v>710.585205600059</v>
      </c>
      <c r="AF889" s="201">
        <f t="shared" si="412"/>
        <v>1140.2694696272456</v>
      </c>
    </row>
    <row r="890" spans="1:32" ht="12" customHeight="1" x14ac:dyDescent="0.15">
      <c r="A890" s="202">
        <f t="shared" si="413"/>
        <v>710.585205600059</v>
      </c>
      <c r="B890" s="54">
        <f t="shared" si="414"/>
        <v>4205</v>
      </c>
      <c r="C890" s="133">
        <f t="shared" si="408"/>
        <v>70.083333333333329</v>
      </c>
      <c r="D890" s="30">
        <f t="shared" si="409"/>
        <v>968.57013441825484</v>
      </c>
      <c r="E890" s="30">
        <f t="shared" si="410"/>
        <v>679.9999999174488</v>
      </c>
      <c r="F890" s="31">
        <f t="shared" si="415"/>
        <v>0.11289829007877107</v>
      </c>
      <c r="G890" s="30">
        <f t="shared" si="416"/>
        <v>2388.9317353554752</v>
      </c>
      <c r="H890" s="34">
        <f t="shared" si="417"/>
        <v>2388.9317353554752</v>
      </c>
      <c r="I890" s="33">
        <f t="shared" si="418"/>
        <v>0</v>
      </c>
      <c r="J890" s="35">
        <f t="shared" si="419"/>
        <v>0</v>
      </c>
      <c r="K890" s="60">
        <f t="shared" si="420"/>
        <v>0.10725337557483251</v>
      </c>
      <c r="L890" s="30">
        <f t="shared" si="421"/>
        <v>2393.4760642001047</v>
      </c>
      <c r="M890" s="34">
        <f t="shared" si="422"/>
        <v>2273.8022609900995</v>
      </c>
      <c r="N890" s="33">
        <f t="shared" si="423"/>
        <v>0</v>
      </c>
      <c r="O890" s="35">
        <f t="shared" si="424"/>
        <v>0</v>
      </c>
      <c r="P890" s="31">
        <f t="shared" si="425"/>
        <v>0.11289829007877107</v>
      </c>
      <c r="Q890" s="30">
        <f t="shared" si="426"/>
        <v>2388.9317353554752</v>
      </c>
      <c r="R890" s="34">
        <f t="shared" si="427"/>
        <v>2388.9317353554752</v>
      </c>
      <c r="S890" s="33">
        <f t="shared" si="428"/>
        <v>0</v>
      </c>
      <c r="T890" s="35">
        <f t="shared" si="429"/>
        <v>0</v>
      </c>
      <c r="U890" s="31">
        <f t="shared" si="430"/>
        <v>0</v>
      </c>
      <c r="V890" s="30" t="e">
        <f t="shared" si="431"/>
        <v>#DIV/0!</v>
      </c>
      <c r="W890" s="34" t="e">
        <f t="shared" si="432"/>
        <v>#DIV/0!</v>
      </c>
      <c r="X890" s="33">
        <f t="shared" si="433"/>
        <v>0</v>
      </c>
      <c r="Y890" s="35">
        <f t="shared" si="434"/>
        <v>0</v>
      </c>
      <c r="Z890" s="30">
        <f t="shared" si="435"/>
        <v>-5174.0418480595326</v>
      </c>
      <c r="AA890" s="35">
        <f>IF(C890&lt;C$13,0,(IF(VLOOKUP(C$7,profiel!$A$3:$F$297,2,FALSE)&gt;4,VLOOKUP($C$7,profiel!$A$3:$F$297,3,FALSE),IF(B$9="flens loodrecht op gevel",(VLOOKUP(C$7,profiel!$A$3:$F$297,6,FALSE)-2*VLOOKUP(C$7,profiel!$A$3:$F$297,4,FALSE))/2,VLOOKUP(C$7,profiel!$A$3:$F$297,4,FALSE))))/1000*Z890*D$36)</f>
        <v>-9521.4960456834215</v>
      </c>
      <c r="AB890" s="30">
        <f t="shared" si="438"/>
        <v>63613.989960789135</v>
      </c>
      <c r="AC890" s="35">
        <f t="shared" si="436"/>
        <v>12722.797992157828</v>
      </c>
      <c r="AD890" s="32">
        <f t="shared" si="437"/>
        <v>0.21278355130494792</v>
      </c>
      <c r="AE890" s="32">
        <f t="shared" si="411"/>
        <v>710.79798915136394</v>
      </c>
      <c r="AF890" s="204">
        <f t="shared" si="412"/>
        <v>1143.9793696998668</v>
      </c>
    </row>
    <row r="891" spans="1:32" ht="12" customHeight="1" x14ac:dyDescent="0.15">
      <c r="A891" s="199">
        <f t="shared" si="413"/>
        <v>710.79798915136394</v>
      </c>
      <c r="B891" s="38">
        <f t="shared" si="414"/>
        <v>4210</v>
      </c>
      <c r="C891" s="200">
        <f t="shared" ref="C891:C954" si="439">B891/60</f>
        <v>70.166666666666671</v>
      </c>
      <c r="D891" s="36">
        <f t="shared" ref="D891:D954" si="440">20+345*LOG10(8*C891+1)</f>
        <v>968.74787061496465</v>
      </c>
      <c r="E891" s="36">
        <f t="shared" ref="E891:E954" si="441">20+660*(1-0.687*EXP(-0.32*C891)-0.313*EXP(-3.8*C891))</f>
        <v>679.99999991962113</v>
      </c>
      <c r="F891" s="37">
        <f t="shared" si="415"/>
        <v>0.11253216339357401</v>
      </c>
      <c r="G891" s="42">
        <f t="shared" si="416"/>
        <v>2389.0036601725328</v>
      </c>
      <c r="H891" s="43">
        <f t="shared" si="417"/>
        <v>2389.0036601725333</v>
      </c>
      <c r="I891" s="42">
        <f t="shared" si="418"/>
        <v>0</v>
      </c>
      <c r="J891" s="44">
        <f t="shared" si="419"/>
        <v>0</v>
      </c>
      <c r="K891" s="216">
        <f t="shared" si="420"/>
        <v>0.10690555522389532</v>
      </c>
      <c r="L891" s="42">
        <f t="shared" si="421"/>
        <v>2393.5336405685371</v>
      </c>
      <c r="M891" s="43">
        <f t="shared" si="422"/>
        <v>2273.8569585401101</v>
      </c>
      <c r="N891" s="42">
        <f t="shared" si="423"/>
        <v>0</v>
      </c>
      <c r="O891" s="44">
        <f t="shared" si="424"/>
        <v>0</v>
      </c>
      <c r="P891" s="37">
        <f t="shared" si="425"/>
        <v>0.11253216339357401</v>
      </c>
      <c r="Q891" s="42">
        <f t="shared" si="426"/>
        <v>2389.0036601725328</v>
      </c>
      <c r="R891" s="43">
        <f t="shared" si="427"/>
        <v>2389.0036601725333</v>
      </c>
      <c r="S891" s="42">
        <f t="shared" si="428"/>
        <v>0</v>
      </c>
      <c r="T891" s="44">
        <f t="shared" si="429"/>
        <v>0</v>
      </c>
      <c r="U891" s="37">
        <f t="shared" si="430"/>
        <v>0</v>
      </c>
      <c r="V891" s="42" t="e">
        <f t="shared" si="431"/>
        <v>#DIV/0!</v>
      </c>
      <c r="W891" s="43" t="e">
        <f t="shared" si="432"/>
        <v>#DIV/0!</v>
      </c>
      <c r="X891" s="42">
        <f t="shared" si="433"/>
        <v>0</v>
      </c>
      <c r="Y891" s="44">
        <f t="shared" si="434"/>
        <v>0</v>
      </c>
      <c r="Z891" s="42">
        <f t="shared" si="435"/>
        <v>-5211.5169932243862</v>
      </c>
      <c r="AA891" s="44">
        <f>IF(C891&lt;C$13,0,(IF(VLOOKUP(C$7,profiel!$A$3:$F$297,2,FALSE)&gt;4,VLOOKUP($C$7,profiel!$A$3:$F$297,3,FALSE),IF(B$9="flens loodrecht op gevel",(VLOOKUP(C$7,profiel!$A$3:$F$297,6,FALSE)-2*VLOOKUP(C$7,profiel!$A$3:$F$297,4,FALSE))/2,VLOOKUP(C$7,profiel!$A$3:$F$297,4,FALSE))))/1000*Z891*D$36)</f>
        <v>-9590.4594319444714</v>
      </c>
      <c r="AB891" s="42">
        <f t="shared" si="438"/>
        <v>63634.974416652891</v>
      </c>
      <c r="AC891" s="44">
        <f t="shared" si="436"/>
        <v>12726.994883330579</v>
      </c>
      <c r="AD891" s="41">
        <f t="shared" si="437"/>
        <v>0.2107578424937378</v>
      </c>
      <c r="AE891" s="41">
        <f t="shared" ref="AE891:AE954" si="442">AE890+AD891</f>
        <v>711.0087469938577</v>
      </c>
      <c r="AF891" s="201">
        <f t="shared" ref="AF891:AF954" si="443">IF(AE891&lt;600,425+0.773*AE891-0.00169*AE891^2+0.00000222*AE891^3,IF(AE891&lt;735,666+(13002/(738-AE891)),IF(AE891&lt;900,545+(17820/(AE891-731)),650)))</f>
        <v>1147.7116121671411</v>
      </c>
    </row>
    <row r="892" spans="1:32" ht="12" customHeight="1" x14ac:dyDescent="0.15">
      <c r="A892" s="202">
        <f t="shared" si="413"/>
        <v>711.0087469938577</v>
      </c>
      <c r="B892" s="54">
        <f t="shared" si="414"/>
        <v>4215</v>
      </c>
      <c r="C892" s="133">
        <f t="shared" si="439"/>
        <v>70.25</v>
      </c>
      <c r="D892" s="30">
        <f t="shared" si="440"/>
        <v>968.92539622371442</v>
      </c>
      <c r="E892" s="30">
        <f t="shared" si="441"/>
        <v>679.99999992173628</v>
      </c>
      <c r="F892" s="31">
        <f t="shared" si="415"/>
        <v>0.11216622014206443</v>
      </c>
      <c r="G892" s="30">
        <f t="shared" si="416"/>
        <v>2389.0926459825882</v>
      </c>
      <c r="H892" s="34">
        <f t="shared" si="417"/>
        <v>2389.0926459825882</v>
      </c>
      <c r="I892" s="33">
        <f t="shared" si="418"/>
        <v>0</v>
      </c>
      <c r="J892" s="35">
        <f t="shared" si="419"/>
        <v>0</v>
      </c>
      <c r="K892" s="60">
        <f t="shared" si="420"/>
        <v>0.1065579091349612</v>
      </c>
      <c r="L892" s="30">
        <f t="shared" si="421"/>
        <v>2393.6083140102978</v>
      </c>
      <c r="M892" s="34">
        <f t="shared" si="422"/>
        <v>2273.9278983097829</v>
      </c>
      <c r="N892" s="33">
        <f t="shared" si="423"/>
        <v>0</v>
      </c>
      <c r="O892" s="35">
        <f t="shared" si="424"/>
        <v>0</v>
      </c>
      <c r="P892" s="31">
        <f t="shared" si="425"/>
        <v>0.11216622014206443</v>
      </c>
      <c r="Q892" s="30">
        <f t="shared" si="426"/>
        <v>2389.0926459825882</v>
      </c>
      <c r="R892" s="34">
        <f t="shared" si="427"/>
        <v>2389.0926459825882</v>
      </c>
      <c r="S892" s="33">
        <f t="shared" si="428"/>
        <v>0</v>
      </c>
      <c r="T892" s="35">
        <f t="shared" si="429"/>
        <v>0</v>
      </c>
      <c r="U892" s="31">
        <f t="shared" si="430"/>
        <v>0</v>
      </c>
      <c r="V892" s="30" t="e">
        <f t="shared" si="431"/>
        <v>#DIV/0!</v>
      </c>
      <c r="W892" s="34" t="e">
        <f t="shared" si="432"/>
        <v>#DIV/0!</v>
      </c>
      <c r="X892" s="33">
        <f t="shared" si="433"/>
        <v>0</v>
      </c>
      <c r="Y892" s="35">
        <f t="shared" si="434"/>
        <v>0</v>
      </c>
      <c r="Z892" s="30">
        <f t="shared" si="435"/>
        <v>-5248.6559475697923</v>
      </c>
      <c r="AA892" s="35">
        <f>IF(C892&lt;C$13,0,(IF(VLOOKUP(C$7,profiel!$A$3:$F$297,2,FALSE)&gt;4,VLOOKUP($C$7,profiel!$A$3:$F$297,3,FALSE),IF(B$9="flens loodrecht op gevel",(VLOOKUP(C$7,profiel!$A$3:$F$297,6,FALSE)-2*VLOOKUP(C$7,profiel!$A$3:$F$297,4,FALSE))/2,VLOOKUP(C$7,profiel!$A$3:$F$297,4,FALSE))))/1000*Z892*D$36)</f>
        <v>-9658.8041452894595</v>
      </c>
      <c r="AB892" s="30">
        <f t="shared" si="438"/>
        <v>63656.248956805488</v>
      </c>
      <c r="AC892" s="35">
        <f t="shared" si="436"/>
        <v>12731.249791361099</v>
      </c>
      <c r="AD892" s="32">
        <f t="shared" si="437"/>
        <v>0.20875615722039267</v>
      </c>
      <c r="AE892" s="32">
        <f t="shared" si="442"/>
        <v>711.21750315107806</v>
      </c>
      <c r="AF892" s="204">
        <f t="shared" si="443"/>
        <v>1151.4663130679455</v>
      </c>
    </row>
    <row r="893" spans="1:32" ht="12" customHeight="1" x14ac:dyDescent="0.15">
      <c r="A893" s="199">
        <f t="shared" si="413"/>
        <v>711.21750315107806</v>
      </c>
      <c r="B893" s="38">
        <f t="shared" si="414"/>
        <v>4220</v>
      </c>
      <c r="C893" s="200">
        <f t="shared" si="439"/>
        <v>70.333333333333329</v>
      </c>
      <c r="D893" s="36">
        <f t="shared" si="440"/>
        <v>969.10271174293723</v>
      </c>
      <c r="E893" s="36">
        <f t="shared" si="441"/>
        <v>679.99999992379571</v>
      </c>
      <c r="F893" s="37">
        <f t="shared" si="415"/>
        <v>0.1118004685755378</v>
      </c>
      <c r="G893" s="42">
        <f t="shared" si="416"/>
        <v>2389.1984664665783</v>
      </c>
      <c r="H893" s="43">
        <f t="shared" si="417"/>
        <v>2389.1984664665783</v>
      </c>
      <c r="I893" s="42">
        <f t="shared" si="418"/>
        <v>0</v>
      </c>
      <c r="J893" s="44">
        <f t="shared" si="419"/>
        <v>0</v>
      </c>
      <c r="K893" s="216">
        <f t="shared" si="420"/>
        <v>0.10621044514676091</v>
      </c>
      <c r="L893" s="42">
        <f t="shared" si="421"/>
        <v>2393.6998578247794</v>
      </c>
      <c r="M893" s="43">
        <f t="shared" si="422"/>
        <v>2274.0148649335406</v>
      </c>
      <c r="N893" s="42">
        <f t="shared" si="423"/>
        <v>0</v>
      </c>
      <c r="O893" s="44">
        <f t="shared" si="424"/>
        <v>0</v>
      </c>
      <c r="P893" s="37">
        <f t="shared" si="425"/>
        <v>0.1118004685755378</v>
      </c>
      <c r="Q893" s="42">
        <f t="shared" si="426"/>
        <v>2389.1984664665783</v>
      </c>
      <c r="R893" s="43">
        <f t="shared" si="427"/>
        <v>2389.1984664665783</v>
      </c>
      <c r="S893" s="42">
        <f t="shared" si="428"/>
        <v>0</v>
      </c>
      <c r="T893" s="44">
        <f t="shared" si="429"/>
        <v>0</v>
      </c>
      <c r="U893" s="37">
        <f t="shared" si="430"/>
        <v>0</v>
      </c>
      <c r="V893" s="42" t="e">
        <f t="shared" si="431"/>
        <v>#DIV/0!</v>
      </c>
      <c r="W893" s="43" t="e">
        <f t="shared" si="432"/>
        <v>#DIV/0!</v>
      </c>
      <c r="X893" s="42">
        <f t="shared" si="433"/>
        <v>0</v>
      </c>
      <c r="Y893" s="44">
        <f t="shared" si="434"/>
        <v>0</v>
      </c>
      <c r="Z893" s="42">
        <f t="shared" si="435"/>
        <v>-5285.4623661487476</v>
      </c>
      <c r="AA893" s="44">
        <f>IF(C893&lt;C$13,0,(IF(VLOOKUP(C$7,profiel!$A$3:$F$297,2,FALSE)&gt;4,VLOOKUP($C$7,profiel!$A$3:$F$297,3,FALSE),IF(B$9="flens loodrecht op gevel",(VLOOKUP(C$7,profiel!$A$3:$F$297,6,FALSE)-2*VLOOKUP(C$7,profiel!$A$3:$F$297,4,FALSE))/2,VLOOKUP(C$7,profiel!$A$3:$F$297,4,FALSE))))/1000*Z893*D$36)</f>
        <v>-9726.5369119053157</v>
      </c>
      <c r="AB893" s="42">
        <f t="shared" si="438"/>
        <v>63677.81001453779</v>
      </c>
      <c r="AC893" s="44">
        <f t="shared" si="436"/>
        <v>12735.562002907558</v>
      </c>
      <c r="AD893" s="41">
        <f t="shared" si="437"/>
        <v>0.20677819094094643</v>
      </c>
      <c r="AE893" s="41">
        <f t="shared" si="442"/>
        <v>711.42428134201896</v>
      </c>
      <c r="AF893" s="201">
        <f t="shared" si="443"/>
        <v>1155.2435898848337</v>
      </c>
    </row>
    <row r="894" spans="1:32" ht="12" customHeight="1" x14ac:dyDescent="0.15">
      <c r="A894" s="202">
        <f t="shared" si="413"/>
        <v>711.42428134201896</v>
      </c>
      <c r="B894" s="54">
        <f t="shared" si="414"/>
        <v>4225</v>
      </c>
      <c r="C894" s="133">
        <f t="shared" si="439"/>
        <v>70.416666666666671</v>
      </c>
      <c r="D894" s="30">
        <f t="shared" si="440"/>
        <v>969.27981766929906</v>
      </c>
      <c r="E894" s="30">
        <f t="shared" si="441"/>
        <v>679.99999992580092</v>
      </c>
      <c r="F894" s="31">
        <f t="shared" si="415"/>
        <v>0.11143491682371227</v>
      </c>
      <c r="G894" s="30">
        <f t="shared" si="416"/>
        <v>2389.3208982046899</v>
      </c>
      <c r="H894" s="34">
        <f t="shared" si="417"/>
        <v>2389.3208982046899</v>
      </c>
      <c r="I894" s="33">
        <f t="shared" si="418"/>
        <v>0</v>
      </c>
      <c r="J894" s="35">
        <f t="shared" si="419"/>
        <v>0</v>
      </c>
      <c r="K894" s="60">
        <f t="shared" si="420"/>
        <v>0.10586317098252666</v>
      </c>
      <c r="L894" s="30">
        <f t="shared" si="421"/>
        <v>2393.8080482167147</v>
      </c>
      <c r="M894" s="34">
        <f t="shared" si="422"/>
        <v>2274.117645805879</v>
      </c>
      <c r="N894" s="33">
        <f t="shared" si="423"/>
        <v>0</v>
      </c>
      <c r="O894" s="35">
        <f t="shared" si="424"/>
        <v>0</v>
      </c>
      <c r="P894" s="31">
        <f t="shared" si="425"/>
        <v>0.11143491682371227</v>
      </c>
      <c r="Q894" s="30">
        <f t="shared" si="426"/>
        <v>2389.3208982046899</v>
      </c>
      <c r="R894" s="34">
        <f t="shared" si="427"/>
        <v>2389.3208982046899</v>
      </c>
      <c r="S894" s="33">
        <f t="shared" si="428"/>
        <v>0</v>
      </c>
      <c r="T894" s="35">
        <f t="shared" si="429"/>
        <v>0</v>
      </c>
      <c r="U894" s="31">
        <f t="shared" si="430"/>
        <v>0</v>
      </c>
      <c r="V894" s="30" t="e">
        <f t="shared" si="431"/>
        <v>#DIV/0!</v>
      </c>
      <c r="W894" s="34" t="e">
        <f t="shared" si="432"/>
        <v>#DIV/0!</v>
      </c>
      <c r="X894" s="33">
        <f t="shared" si="433"/>
        <v>0</v>
      </c>
      <c r="Y894" s="35">
        <f t="shared" si="434"/>
        <v>0</v>
      </c>
      <c r="Z894" s="30">
        <f t="shared" si="435"/>
        <v>-5321.9398646210711</v>
      </c>
      <c r="AA894" s="35">
        <f>IF(C894&lt;C$13,0,(IF(VLOOKUP(C$7,profiel!$A$3:$F$297,2,FALSE)&gt;4,VLOOKUP($C$7,profiel!$A$3:$F$297,3,FALSE),IF(B$9="flens loodrecht op gevel",(VLOOKUP(C$7,profiel!$A$3:$F$297,6,FALSE)-2*VLOOKUP(C$7,profiel!$A$3:$F$297,4,FALSE))/2,VLOOKUP(C$7,profiel!$A$3:$F$297,4,FALSE))))/1000*Z894*D$36)</f>
        <v>-9793.6643854859376</v>
      </c>
      <c r="AB894" s="30">
        <f t="shared" si="438"/>
        <v>63699.654062263078</v>
      </c>
      <c r="AC894" s="35">
        <f t="shared" si="436"/>
        <v>12739.930812452614</v>
      </c>
      <c r="AD894" s="32">
        <f t="shared" si="437"/>
        <v>0.20482364265633024</v>
      </c>
      <c r="AE894" s="32">
        <f t="shared" si="442"/>
        <v>711.62910498467534</v>
      </c>
      <c r="AF894" s="204">
        <f t="shared" si="443"/>
        <v>1159.0435615645306</v>
      </c>
    </row>
    <row r="895" spans="1:32" ht="12" customHeight="1" x14ac:dyDescent="0.15">
      <c r="A895" s="199">
        <f t="shared" si="413"/>
        <v>711.62910498467534</v>
      </c>
      <c r="B895" s="38">
        <f t="shared" si="414"/>
        <v>4230</v>
      </c>
      <c r="C895" s="200">
        <f t="shared" si="439"/>
        <v>70.5</v>
      </c>
      <c r="D895" s="36">
        <f t="shared" si="440"/>
        <v>969.45671449770634</v>
      </c>
      <c r="E895" s="36">
        <f t="shared" si="441"/>
        <v>679.99999992775349</v>
      </c>
      <c r="F895" s="37">
        <f t="shared" si="415"/>
        <v>0.11106957289523396</v>
      </c>
      <c r="G895" s="42">
        <f t="shared" si="416"/>
        <v>2389.4597206439889</v>
      </c>
      <c r="H895" s="43">
        <f t="shared" si="417"/>
        <v>2389.4597206439894</v>
      </c>
      <c r="I895" s="42">
        <f t="shared" si="418"/>
        <v>0</v>
      </c>
      <c r="J895" s="44">
        <f t="shared" si="419"/>
        <v>0</v>
      </c>
      <c r="K895" s="216">
        <f t="shared" si="420"/>
        <v>0.10551609425047226</v>
      </c>
      <c r="L895" s="42">
        <f t="shared" si="421"/>
        <v>2393.9326642637016</v>
      </c>
      <c r="M895" s="43">
        <f t="shared" si="422"/>
        <v>2274.2360310505164</v>
      </c>
      <c r="N895" s="42">
        <f t="shared" si="423"/>
        <v>0</v>
      </c>
      <c r="O895" s="44">
        <f t="shared" si="424"/>
        <v>0</v>
      </c>
      <c r="P895" s="37">
        <f t="shared" si="425"/>
        <v>0.11106957289523396</v>
      </c>
      <c r="Q895" s="42">
        <f t="shared" si="426"/>
        <v>2389.4597206439889</v>
      </c>
      <c r="R895" s="43">
        <f t="shared" si="427"/>
        <v>2389.4597206439894</v>
      </c>
      <c r="S895" s="42">
        <f t="shared" si="428"/>
        <v>0</v>
      </c>
      <c r="T895" s="44">
        <f t="shared" si="429"/>
        <v>0</v>
      </c>
      <c r="U895" s="37">
        <f t="shared" si="430"/>
        <v>0</v>
      </c>
      <c r="V895" s="42" t="e">
        <f t="shared" si="431"/>
        <v>#DIV/0!</v>
      </c>
      <c r="W895" s="43" t="e">
        <f t="shared" si="432"/>
        <v>#DIV/0!</v>
      </c>
      <c r="X895" s="42">
        <f t="shared" si="433"/>
        <v>0</v>
      </c>
      <c r="Y895" s="44">
        <f t="shared" si="434"/>
        <v>0</v>
      </c>
      <c r="Z895" s="42">
        <f t="shared" si="435"/>
        <v>-5358.0920195360723</v>
      </c>
      <c r="AA895" s="44">
        <f>IF(C895&lt;C$13,0,(IF(VLOOKUP(C$7,profiel!$A$3:$F$297,2,FALSE)&gt;4,VLOOKUP($C$7,profiel!$A$3:$F$297,3,FALSE),IF(B$9="flens loodrecht op gevel",(VLOOKUP(C$7,profiel!$A$3:$F$297,6,FALSE)-2*VLOOKUP(C$7,profiel!$A$3:$F$297,4,FALSE))/2,VLOOKUP(C$7,profiel!$A$3:$F$297,4,FALSE))))/1000*Z895*D$36)</f>
        <v>-9860.1931477523685</v>
      </c>
      <c r="AB895" s="42">
        <f t="shared" si="438"/>
        <v>63721.777611234938</v>
      </c>
      <c r="AC895" s="44">
        <f t="shared" si="436"/>
        <v>12744.355522246988</v>
      </c>
      <c r="AD895" s="41">
        <f t="shared" si="437"/>
        <v>0.20289221488454778</v>
      </c>
      <c r="AE895" s="41">
        <f t="shared" si="442"/>
        <v>711.83199719955985</v>
      </c>
      <c r="AF895" s="201">
        <f t="shared" si="443"/>
        <v>1162.8663485385023</v>
      </c>
    </row>
    <row r="896" spans="1:32" ht="12" customHeight="1" x14ac:dyDescent="0.15">
      <c r="A896" s="202">
        <f t="shared" si="413"/>
        <v>711.83199719955985</v>
      </c>
      <c r="B896" s="54">
        <f t="shared" si="414"/>
        <v>4235</v>
      </c>
      <c r="C896" s="133">
        <f t="shared" si="439"/>
        <v>70.583333333333329</v>
      </c>
      <c r="D896" s="30">
        <f t="shared" si="440"/>
        <v>969.63340272131461</v>
      </c>
      <c r="E896" s="30">
        <f t="shared" si="441"/>
        <v>679.99999992965456</v>
      </c>
      <c r="F896" s="31">
        <f t="shared" si="415"/>
        <v>0.11070444467821906</v>
      </c>
      <c r="G896" s="30">
        <f t="shared" si="416"/>
        <v>2389.6147160649894</v>
      </c>
      <c r="H896" s="34">
        <f t="shared" si="417"/>
        <v>2389.6147160649894</v>
      </c>
      <c r="I896" s="33">
        <f t="shared" si="418"/>
        <v>0</v>
      </c>
      <c r="J896" s="35">
        <f t="shared" si="419"/>
        <v>0</v>
      </c>
      <c r="K896" s="60">
        <f t="shared" si="420"/>
        <v>0.10516922244430811</v>
      </c>
      <c r="L896" s="30">
        <f t="shared" si="421"/>
        <v>2394.0734878826602</v>
      </c>
      <c r="M896" s="34">
        <f t="shared" si="422"/>
        <v>2274.3698134885271</v>
      </c>
      <c r="N896" s="33">
        <f t="shared" si="423"/>
        <v>0</v>
      </c>
      <c r="O896" s="35">
        <f t="shared" si="424"/>
        <v>0</v>
      </c>
      <c r="P896" s="31">
        <f t="shared" si="425"/>
        <v>0.11070444467821906</v>
      </c>
      <c r="Q896" s="30">
        <f t="shared" si="426"/>
        <v>2389.6147160649894</v>
      </c>
      <c r="R896" s="34">
        <f t="shared" si="427"/>
        <v>2389.6147160649894</v>
      </c>
      <c r="S896" s="33">
        <f t="shared" si="428"/>
        <v>0</v>
      </c>
      <c r="T896" s="35">
        <f t="shared" si="429"/>
        <v>0</v>
      </c>
      <c r="U896" s="31">
        <f t="shared" si="430"/>
        <v>0</v>
      </c>
      <c r="V896" s="30" t="e">
        <f t="shared" si="431"/>
        <v>#DIV/0!</v>
      </c>
      <c r="W896" s="34" t="e">
        <f t="shared" si="432"/>
        <v>#DIV/0!</v>
      </c>
      <c r="X896" s="33">
        <f t="shared" si="433"/>
        <v>0</v>
      </c>
      <c r="Y896" s="35">
        <f t="shared" si="434"/>
        <v>0</v>
      </c>
      <c r="Z896" s="30">
        <f t="shared" si="435"/>
        <v>-5393.922368618194</v>
      </c>
      <c r="AA896" s="35">
        <f>IF(C896&lt;C$13,0,(IF(VLOOKUP(C$7,profiel!$A$3:$F$297,2,FALSE)&gt;4,VLOOKUP($C$7,profiel!$A$3:$F$297,3,FALSE),IF(B$9="flens loodrecht op gevel",(VLOOKUP(C$7,profiel!$A$3:$F$297,6,FALSE)-2*VLOOKUP(C$7,profiel!$A$3:$F$297,4,FALSE))/2,VLOOKUP(C$7,profiel!$A$3:$F$297,4,FALSE))))/1000*Z896*D$36)</f>
        <v>-9926.1297089784493</v>
      </c>
      <c r="AB896" s="30">
        <f t="shared" si="438"/>
        <v>63744.177211263319</v>
      </c>
      <c r="AC896" s="35">
        <f t="shared" si="436"/>
        <v>12748.835442252665</v>
      </c>
      <c r="AD896" s="32">
        <f t="shared" si="437"/>
        <v>0.20098361363254569</v>
      </c>
      <c r="AE896" s="32">
        <f t="shared" si="442"/>
        <v>712.03298081319235</v>
      </c>
      <c r="AF896" s="204">
        <f t="shared" si="443"/>
        <v>1166.7120727436275</v>
      </c>
    </row>
    <row r="897" spans="1:32" ht="12" customHeight="1" x14ac:dyDescent="0.15">
      <c r="A897" s="199">
        <f t="shared" si="413"/>
        <v>712.03298081319235</v>
      </c>
      <c r="B897" s="38">
        <f t="shared" si="414"/>
        <v>4240</v>
      </c>
      <c r="C897" s="200">
        <f t="shared" si="439"/>
        <v>70.666666666666671</v>
      </c>
      <c r="D897" s="36">
        <f t="shared" si="440"/>
        <v>969.80988283153715</v>
      </c>
      <c r="E897" s="36">
        <f t="shared" si="441"/>
        <v>679.99999993150561</v>
      </c>
      <c r="F897" s="37">
        <f t="shared" si="415"/>
        <v>0.11033953994082929</v>
      </c>
      <c r="G897" s="42">
        <f t="shared" si="416"/>
        <v>2389.7856695490059</v>
      </c>
      <c r="H897" s="43">
        <f t="shared" si="417"/>
        <v>2389.7856695490059</v>
      </c>
      <c r="I897" s="42">
        <f t="shared" si="418"/>
        <v>0</v>
      </c>
      <c r="J897" s="44">
        <f t="shared" si="419"/>
        <v>0</v>
      </c>
      <c r="K897" s="216">
        <f t="shared" si="420"/>
        <v>0.10482256294378782</v>
      </c>
      <c r="L897" s="42">
        <f t="shared" si="421"/>
        <v>2394.2303037970896</v>
      </c>
      <c r="M897" s="43">
        <f t="shared" si="422"/>
        <v>2274.5187886072354</v>
      </c>
      <c r="N897" s="42">
        <f t="shared" si="423"/>
        <v>0</v>
      </c>
      <c r="O897" s="44">
        <f t="shared" si="424"/>
        <v>0</v>
      </c>
      <c r="P897" s="37">
        <f t="shared" si="425"/>
        <v>0.11033953994082929</v>
      </c>
      <c r="Q897" s="42">
        <f t="shared" si="426"/>
        <v>2389.7856695490059</v>
      </c>
      <c r="R897" s="43">
        <f t="shared" si="427"/>
        <v>2389.7856695490059</v>
      </c>
      <c r="S897" s="42">
        <f t="shared" si="428"/>
        <v>0</v>
      </c>
      <c r="T897" s="44">
        <f t="shared" si="429"/>
        <v>0</v>
      </c>
      <c r="U897" s="37">
        <f t="shared" si="430"/>
        <v>0</v>
      </c>
      <c r="V897" s="42" t="e">
        <f t="shared" si="431"/>
        <v>#DIV/0!</v>
      </c>
      <c r="W897" s="43" t="e">
        <f t="shared" si="432"/>
        <v>#DIV/0!</v>
      </c>
      <c r="X897" s="42">
        <f t="shared" si="433"/>
        <v>0</v>
      </c>
      <c r="Y897" s="44">
        <f t="shared" si="434"/>
        <v>0</v>
      </c>
      <c r="Z897" s="42">
        <f t="shared" si="435"/>
        <v>-5429.434411055342</v>
      </c>
      <c r="AA897" s="44">
        <f>IF(C897&lt;C$13,0,(IF(VLOOKUP(C$7,profiel!$A$3:$F$297,2,FALSE)&gt;4,VLOOKUP($C$7,profiel!$A$3:$F$297,3,FALSE),IF(B$9="flens loodrecht op gevel",(VLOOKUP(C$7,profiel!$A$3:$F$297,6,FALSE)-2*VLOOKUP(C$7,profiel!$A$3:$F$297,4,FALSE))/2,VLOOKUP(C$7,profiel!$A$3:$F$297,4,FALSE))))/1000*Z897*D$36)</f>
        <v>-9991.4805085214139</v>
      </c>
      <c r="AB897" s="42">
        <f t="shared" si="438"/>
        <v>63766.849450426977</v>
      </c>
      <c r="AC897" s="44">
        <f t="shared" si="436"/>
        <v>12753.369890085396</v>
      </c>
      <c r="AD897" s="41">
        <f t="shared" si="437"/>
        <v>0.19909754836789964</v>
      </c>
      <c r="AE897" s="41">
        <f t="shared" si="442"/>
        <v>712.2320783615603</v>
      </c>
      <c r="AF897" s="201">
        <f t="shared" si="443"/>
        <v>1170.5808576429408</v>
      </c>
    </row>
    <row r="898" spans="1:32" ht="12" customHeight="1" x14ac:dyDescent="0.15">
      <c r="A898" s="202">
        <f t="shared" si="413"/>
        <v>712.2320783615603</v>
      </c>
      <c r="B898" s="54">
        <f t="shared" si="414"/>
        <v>4245</v>
      </c>
      <c r="C898" s="133">
        <f t="shared" si="439"/>
        <v>70.75</v>
      </c>
      <c r="D898" s="30">
        <f t="shared" si="440"/>
        <v>969.98615531805274</v>
      </c>
      <c r="E898" s="30">
        <f t="shared" si="441"/>
        <v>679.999999933308</v>
      </c>
      <c r="F898" s="31">
        <f t="shared" si="415"/>
        <v>0.10997486633188287</v>
      </c>
      <c r="G898" s="30">
        <f t="shared" si="416"/>
        <v>2389.9723689462571</v>
      </c>
      <c r="H898" s="34">
        <f t="shared" si="417"/>
        <v>2389.9723689462571</v>
      </c>
      <c r="I898" s="33">
        <f t="shared" si="418"/>
        <v>0</v>
      </c>
      <c r="J898" s="35">
        <f t="shared" si="419"/>
        <v>0</v>
      </c>
      <c r="K898" s="60">
        <f t="shared" si="420"/>
        <v>0.10447612301528873</v>
      </c>
      <c r="L898" s="30">
        <f t="shared" si="421"/>
        <v>2394.4028995050598</v>
      </c>
      <c r="M898" s="34">
        <f t="shared" si="422"/>
        <v>2274.682754529807</v>
      </c>
      <c r="N898" s="33">
        <f t="shared" si="423"/>
        <v>0</v>
      </c>
      <c r="O898" s="35">
        <f t="shared" si="424"/>
        <v>0</v>
      </c>
      <c r="P898" s="31">
        <f t="shared" si="425"/>
        <v>0.10997486633188287</v>
      </c>
      <c r="Q898" s="30">
        <f t="shared" si="426"/>
        <v>2389.9723689462571</v>
      </c>
      <c r="R898" s="34">
        <f t="shared" si="427"/>
        <v>2389.9723689462571</v>
      </c>
      <c r="S898" s="33">
        <f t="shared" si="428"/>
        <v>0</v>
      </c>
      <c r="T898" s="35">
        <f t="shared" si="429"/>
        <v>0</v>
      </c>
      <c r="U898" s="31">
        <f t="shared" si="430"/>
        <v>0</v>
      </c>
      <c r="V898" s="30" t="e">
        <f t="shared" si="431"/>
        <v>#DIV/0!</v>
      </c>
      <c r="W898" s="34" t="e">
        <f t="shared" si="432"/>
        <v>#DIV/0!</v>
      </c>
      <c r="X898" s="33">
        <f t="shared" si="433"/>
        <v>0</v>
      </c>
      <c r="Y898" s="35">
        <f t="shared" si="434"/>
        <v>0</v>
      </c>
      <c r="Z898" s="30">
        <f t="shared" si="435"/>
        <v>-5464.6316077899464</v>
      </c>
      <c r="AA898" s="35">
        <f>IF(C898&lt;C$13,0,(IF(VLOOKUP(C$7,profiel!$A$3:$F$297,2,FALSE)&gt;4,VLOOKUP($C$7,profiel!$A$3:$F$297,3,FALSE),IF(B$9="flens loodrecht op gevel",(VLOOKUP(C$7,profiel!$A$3:$F$297,6,FALSE)-2*VLOOKUP(C$7,profiel!$A$3:$F$297,4,FALSE))/2,VLOOKUP(C$7,profiel!$A$3:$F$297,4,FALSE))))/1000*Z898*D$36)</f>
        <v>-10056.251915357516</v>
      </c>
      <c r="AB898" s="30">
        <f t="shared" si="438"/>
        <v>63789.790954783741</v>
      </c>
      <c r="AC898" s="35">
        <f t="shared" si="436"/>
        <v>12757.95819095675</v>
      </c>
      <c r="AD898" s="32">
        <f t="shared" si="437"/>
        <v>0.19723373199033195</v>
      </c>
      <c r="AE898" s="32">
        <f t="shared" si="442"/>
        <v>712.42931209355061</v>
      </c>
      <c r="AF898" s="204">
        <f t="shared" si="443"/>
        <v>1174.4728282464648</v>
      </c>
    </row>
    <row r="899" spans="1:32" ht="12" customHeight="1" x14ac:dyDescent="0.15">
      <c r="A899" s="199">
        <f t="shared" si="413"/>
        <v>712.42931209355061</v>
      </c>
      <c r="B899" s="38">
        <f t="shared" si="414"/>
        <v>4250</v>
      </c>
      <c r="C899" s="200">
        <f t="shared" si="439"/>
        <v>70.833333333333329</v>
      </c>
      <c r="D899" s="36">
        <f t="shared" si="440"/>
        <v>970.16222066881392</v>
      </c>
      <c r="E899" s="36">
        <f t="shared" si="441"/>
        <v>679.99999993506299</v>
      </c>
      <c r="F899" s="37">
        <f t="shared" si="415"/>
        <v>0.10961043138149816</v>
      </c>
      <c r="G899" s="42">
        <f t="shared" si="416"/>
        <v>2390.174604843397</v>
      </c>
      <c r="H899" s="43">
        <f t="shared" si="417"/>
        <v>2390.174604843397</v>
      </c>
      <c r="I899" s="42">
        <f t="shared" si="418"/>
        <v>0</v>
      </c>
      <c r="J899" s="44">
        <f t="shared" si="419"/>
        <v>0</v>
      </c>
      <c r="K899" s="216">
        <f t="shared" si="420"/>
        <v>0.10412990981242325</v>
      </c>
      <c r="L899" s="42">
        <f t="shared" si="421"/>
        <v>2394.5910652466414</v>
      </c>
      <c r="M899" s="43">
        <f t="shared" si="422"/>
        <v>2274.8615119843093</v>
      </c>
      <c r="N899" s="42">
        <f t="shared" si="423"/>
        <v>0</v>
      </c>
      <c r="O899" s="44">
        <f t="shared" si="424"/>
        <v>0</v>
      </c>
      <c r="P899" s="37">
        <f t="shared" si="425"/>
        <v>0.10961043138149816</v>
      </c>
      <c r="Q899" s="42">
        <f t="shared" si="426"/>
        <v>2390.174604843397</v>
      </c>
      <c r="R899" s="43">
        <f t="shared" si="427"/>
        <v>2390.174604843397</v>
      </c>
      <c r="S899" s="42">
        <f t="shared" si="428"/>
        <v>0</v>
      </c>
      <c r="T899" s="44">
        <f t="shared" si="429"/>
        <v>0</v>
      </c>
      <c r="U899" s="37">
        <f t="shared" si="430"/>
        <v>0</v>
      </c>
      <c r="V899" s="42" t="e">
        <f t="shared" si="431"/>
        <v>#DIV/0!</v>
      </c>
      <c r="W899" s="43" t="e">
        <f t="shared" si="432"/>
        <v>#DIV/0!</v>
      </c>
      <c r="X899" s="42">
        <f t="shared" si="433"/>
        <v>0</v>
      </c>
      <c r="Y899" s="44">
        <f t="shared" si="434"/>
        <v>0</v>
      </c>
      <c r="Z899" s="42">
        <f t="shared" si="435"/>
        <v>-5499.5173818121857</v>
      </c>
      <c r="AA899" s="44">
        <f>IF(C899&lt;C$13,0,(IF(VLOOKUP(C$7,profiel!$A$3:$F$297,2,FALSE)&gt;4,VLOOKUP($C$7,profiel!$A$3:$F$297,3,FALSE),IF(B$9="flens loodrecht op gevel",(VLOOKUP(C$7,profiel!$A$3:$F$297,6,FALSE)-2*VLOOKUP(C$7,profiel!$A$3:$F$297,4,FALSE))/2,VLOOKUP(C$7,profiel!$A$3:$F$297,4,FALSE))))/1000*Z899*D$36)</f>
        <v>-10120.450228621628</v>
      </c>
      <c r="AB899" s="42">
        <f t="shared" si="438"/>
        <v>63812.998388078435</v>
      </c>
      <c r="AC899" s="44">
        <f t="shared" si="436"/>
        <v>12762.599677615688</v>
      </c>
      <c r="AD899" s="41">
        <f t="shared" si="437"/>
        <v>0.19539188080300868</v>
      </c>
      <c r="AE899" s="41">
        <f t="shared" si="442"/>
        <v>712.62470397435357</v>
      </c>
      <c r="AF899" s="201">
        <f t="shared" si="443"/>
        <v>1178.3881111321448</v>
      </c>
    </row>
    <row r="900" spans="1:32" ht="12" customHeight="1" x14ac:dyDescent="0.15">
      <c r="A900" s="202">
        <f t="shared" si="413"/>
        <v>712.62470397435357</v>
      </c>
      <c r="B900" s="54">
        <f t="shared" si="414"/>
        <v>4255</v>
      </c>
      <c r="C900" s="133">
        <f t="shared" si="439"/>
        <v>70.916666666666671</v>
      </c>
      <c r="D900" s="30">
        <f t="shared" si="440"/>
        <v>970.33807937005463</v>
      </c>
      <c r="E900" s="30">
        <f t="shared" si="441"/>
        <v>679.9999999367717</v>
      </c>
      <c r="F900" s="31">
        <f t="shared" si="415"/>
        <v>0.1092462425017685</v>
      </c>
      <c r="G900" s="30">
        <f t="shared" si="416"/>
        <v>2390.3921705319617</v>
      </c>
      <c r="H900" s="34">
        <f t="shared" si="417"/>
        <v>2390.3921705319617</v>
      </c>
      <c r="I900" s="33">
        <f t="shared" si="418"/>
        <v>0</v>
      </c>
      <c r="J900" s="35">
        <f t="shared" si="419"/>
        <v>0</v>
      </c>
      <c r="K900" s="60">
        <f t="shared" si="420"/>
        <v>0.10378393037668006</v>
      </c>
      <c r="L900" s="30">
        <f t="shared" si="421"/>
        <v>2394.7945939722622</v>
      </c>
      <c r="M900" s="34">
        <f t="shared" si="422"/>
        <v>2275.0548642736489</v>
      </c>
      <c r="N900" s="33">
        <f t="shared" si="423"/>
        <v>0</v>
      </c>
      <c r="O900" s="35">
        <f t="shared" si="424"/>
        <v>0</v>
      </c>
      <c r="P900" s="31">
        <f t="shared" si="425"/>
        <v>0.1092462425017685</v>
      </c>
      <c r="Q900" s="30">
        <f t="shared" si="426"/>
        <v>2390.3921705319617</v>
      </c>
      <c r="R900" s="34">
        <f t="shared" si="427"/>
        <v>2390.3921705319617</v>
      </c>
      <c r="S900" s="33">
        <f t="shared" si="428"/>
        <v>0</v>
      </c>
      <c r="T900" s="35">
        <f t="shared" si="429"/>
        <v>0</v>
      </c>
      <c r="U900" s="31">
        <f t="shared" si="430"/>
        <v>0</v>
      </c>
      <c r="V900" s="30" t="e">
        <f t="shared" si="431"/>
        <v>#DIV/0!</v>
      </c>
      <c r="W900" s="34" t="e">
        <f t="shared" si="432"/>
        <v>#DIV/0!</v>
      </c>
      <c r="X900" s="33">
        <f t="shared" si="433"/>
        <v>0</v>
      </c>
      <c r="Y900" s="35">
        <f t="shared" si="434"/>
        <v>0</v>
      </c>
      <c r="Z900" s="30">
        <f t="shared" si="435"/>
        <v>-5534.0951184555834</v>
      </c>
      <c r="AA900" s="35">
        <f>IF(C900&lt;C$13,0,(IF(VLOOKUP(C$7,profiel!$A$3:$F$297,2,FALSE)&gt;4,VLOOKUP($C$7,profiel!$A$3:$F$297,3,FALSE),IF(B$9="flens loodrecht op gevel",(VLOOKUP(C$7,profiel!$A$3:$F$297,6,FALSE)-2*VLOOKUP(C$7,profiel!$A$3:$F$297,4,FALSE))/2,VLOOKUP(C$7,profiel!$A$3:$F$297,4,FALSE))))/1000*Z900*D$36)</f>
        <v>-10184.081678151219</v>
      </c>
      <c r="AB900" s="30">
        <f t="shared" si="438"/>
        <v>63836.468451447945</v>
      </c>
      <c r="AC900" s="35">
        <f t="shared" si="436"/>
        <v>12767.293690289589</v>
      </c>
      <c r="AD900" s="32">
        <f t="shared" si="437"/>
        <v>0.19357171448370286</v>
      </c>
      <c r="AE900" s="32">
        <f t="shared" si="442"/>
        <v>712.81827568883728</v>
      </c>
      <c r="AF900" s="204">
        <f t="shared" si="443"/>
        <v>1182.3268344668672</v>
      </c>
    </row>
    <row r="901" spans="1:32" ht="12" customHeight="1" x14ac:dyDescent="0.15">
      <c r="A901" s="199">
        <f t="shared" si="413"/>
        <v>712.81827568883728</v>
      </c>
      <c r="B901" s="38">
        <f t="shared" si="414"/>
        <v>4260</v>
      </c>
      <c r="C901" s="200">
        <f t="shared" si="439"/>
        <v>71</v>
      </c>
      <c r="D901" s="36">
        <f t="shared" si="440"/>
        <v>970.51373190629965</v>
      </c>
      <c r="E901" s="36">
        <f t="shared" si="441"/>
        <v>679.99999993843551</v>
      </c>
      <c r="F901" s="37">
        <f t="shared" si="415"/>
        <v>0.10888230698746844</v>
      </c>
      <c r="G901" s="42">
        <f t="shared" si="416"/>
        <v>2390.6248619757321</v>
      </c>
      <c r="H901" s="43">
        <f t="shared" si="417"/>
        <v>2390.6248619757321</v>
      </c>
      <c r="I901" s="42">
        <f t="shared" si="418"/>
        <v>0</v>
      </c>
      <c r="J901" s="44">
        <f t="shared" si="419"/>
        <v>0</v>
      </c>
      <c r="K901" s="216">
        <f t="shared" si="420"/>
        <v>0.10343819163809502</v>
      </c>
      <c r="L901" s="42">
        <f t="shared" si="421"/>
        <v>2395.0132813099576</v>
      </c>
      <c r="M901" s="43">
        <f t="shared" si="422"/>
        <v>2275.2626172444598</v>
      </c>
      <c r="N901" s="42">
        <f t="shared" si="423"/>
        <v>0</v>
      </c>
      <c r="O901" s="44">
        <f t="shared" si="424"/>
        <v>0</v>
      </c>
      <c r="P901" s="37">
        <f t="shared" si="425"/>
        <v>0.10888230698746844</v>
      </c>
      <c r="Q901" s="42">
        <f t="shared" si="426"/>
        <v>2390.6248619757321</v>
      </c>
      <c r="R901" s="43">
        <f t="shared" si="427"/>
        <v>2390.6248619757321</v>
      </c>
      <c r="S901" s="42">
        <f t="shared" si="428"/>
        <v>0</v>
      </c>
      <c r="T901" s="44">
        <f t="shared" si="429"/>
        <v>0</v>
      </c>
      <c r="U901" s="37">
        <f t="shared" si="430"/>
        <v>0</v>
      </c>
      <c r="V901" s="42" t="e">
        <f t="shared" si="431"/>
        <v>#DIV/0!</v>
      </c>
      <c r="W901" s="43" t="e">
        <f t="shared" si="432"/>
        <v>#DIV/0!</v>
      </c>
      <c r="X901" s="42">
        <f t="shared" si="433"/>
        <v>0</v>
      </c>
      <c r="Y901" s="44">
        <f t="shared" si="434"/>
        <v>0</v>
      </c>
      <c r="Z901" s="42">
        <f t="shared" si="435"/>
        <v>-5568.3681656944436</v>
      </c>
      <c r="AA901" s="44">
        <f>IF(C901&lt;C$13,0,(IF(VLOOKUP(C$7,profiel!$A$3:$F$297,2,FALSE)&gt;4,VLOOKUP($C$7,profiel!$A$3:$F$297,3,FALSE),IF(B$9="flens loodrecht op gevel",(VLOOKUP(C$7,profiel!$A$3:$F$297,6,FALSE)-2*VLOOKUP(C$7,profiel!$A$3:$F$297,4,FALSE))/2,VLOOKUP(C$7,profiel!$A$3:$F$297,4,FALSE))))/1000*Z901*D$36)</f>
        <v>-10247.152425033701</v>
      </c>
      <c r="AB901" s="42">
        <f t="shared" si="438"/>
        <v>63860.197883125664</v>
      </c>
      <c r="AC901" s="44">
        <f t="shared" si="436"/>
        <v>12772.039576625131</v>
      </c>
      <c r="AD901" s="41">
        <f t="shared" si="437"/>
        <v>0.19177295605574393</v>
      </c>
      <c r="AE901" s="41">
        <f t="shared" si="442"/>
        <v>713.010048644893</v>
      </c>
      <c r="AF901" s="201">
        <f t="shared" si="443"/>
        <v>1186.2891280275696</v>
      </c>
    </row>
    <row r="902" spans="1:32" ht="12" customHeight="1" x14ac:dyDescent="0.15">
      <c r="A902" s="202">
        <f t="shared" si="413"/>
        <v>713.010048644893</v>
      </c>
      <c r="B902" s="54">
        <f t="shared" si="414"/>
        <v>4265</v>
      </c>
      <c r="C902" s="133">
        <f t="shared" si="439"/>
        <v>71.083333333333329</v>
      </c>
      <c r="D902" s="30">
        <f t="shared" si="440"/>
        <v>970.68917876037074</v>
      </c>
      <c r="E902" s="30">
        <f t="shared" si="441"/>
        <v>679.99999994005555</v>
      </c>
      <c r="F902" s="31">
        <f t="shared" si="415"/>
        <v>0.10851863201679059</v>
      </c>
      <c r="G902" s="30">
        <f t="shared" si="416"/>
        <v>2390.8724777810899</v>
      </c>
      <c r="H902" s="34">
        <f t="shared" si="417"/>
        <v>2390.8724777810899</v>
      </c>
      <c r="I902" s="33">
        <f t="shared" si="418"/>
        <v>0</v>
      </c>
      <c r="J902" s="35">
        <f t="shared" si="419"/>
        <v>0</v>
      </c>
      <c r="K902" s="60">
        <f t="shared" si="420"/>
        <v>0.10309270041595106</v>
      </c>
      <c r="L902" s="30">
        <f t="shared" si="421"/>
        <v>2395.2469255356436</v>
      </c>
      <c r="M902" s="34">
        <f t="shared" si="422"/>
        <v>2275.4845792588612</v>
      </c>
      <c r="N902" s="33">
        <f t="shared" si="423"/>
        <v>0</v>
      </c>
      <c r="O902" s="35">
        <f t="shared" si="424"/>
        <v>0</v>
      </c>
      <c r="P902" s="31">
        <f t="shared" si="425"/>
        <v>0.10851863201679059</v>
      </c>
      <c r="Q902" s="30">
        <f t="shared" si="426"/>
        <v>2390.8724777810899</v>
      </c>
      <c r="R902" s="34">
        <f t="shared" si="427"/>
        <v>2390.8724777810899</v>
      </c>
      <c r="S902" s="33">
        <f t="shared" si="428"/>
        <v>0</v>
      </c>
      <c r="T902" s="35">
        <f t="shared" si="429"/>
        <v>0</v>
      </c>
      <c r="U902" s="31">
        <f t="shared" si="430"/>
        <v>0</v>
      </c>
      <c r="V902" s="30" t="e">
        <f t="shared" si="431"/>
        <v>#DIV/0!</v>
      </c>
      <c r="W902" s="34" t="e">
        <f t="shared" si="432"/>
        <v>#DIV/0!</v>
      </c>
      <c r="X902" s="33">
        <f t="shared" si="433"/>
        <v>0</v>
      </c>
      <c r="Y902" s="35">
        <f t="shared" si="434"/>
        <v>0</v>
      </c>
      <c r="Z902" s="30">
        <f t="shared" si="435"/>
        <v>-5602.3398344431471</v>
      </c>
      <c r="AA902" s="35">
        <f>IF(C902&lt;C$13,0,(IF(VLOOKUP(C$7,profiel!$A$3:$F$297,2,FALSE)&gt;4,VLOOKUP($C$7,profiel!$A$3:$F$297,3,FALSE),IF(B$9="flens loodrecht op gevel",(VLOOKUP(C$7,profiel!$A$3:$F$297,6,FALSE)-2*VLOOKUP(C$7,profiel!$A$3:$F$297,4,FALSE))/2,VLOOKUP(C$7,profiel!$A$3:$F$297,4,FALSE))))/1000*Z902*D$36)</f>
        <v>-10309.668562157207</v>
      </c>
      <c r="AB902" s="30">
        <f t="shared" si="438"/>
        <v>63884.18345814255</v>
      </c>
      <c r="AC902" s="35">
        <f t="shared" si="436"/>
        <v>12776.836691628509</v>
      </c>
      <c r="AD902" s="32">
        <f t="shared" si="437"/>
        <v>0.18999533185899273</v>
      </c>
      <c r="AE902" s="32">
        <f t="shared" si="442"/>
        <v>713.200043976752</v>
      </c>
      <c r="AF902" s="204">
        <f t="shared" si="443"/>
        <v>1190.2751232224628</v>
      </c>
    </row>
    <row r="903" spans="1:32" ht="12" customHeight="1" x14ac:dyDescent="0.15">
      <c r="A903" s="199">
        <f t="shared" si="413"/>
        <v>713.200043976752</v>
      </c>
      <c r="B903" s="38">
        <f t="shared" si="414"/>
        <v>4270</v>
      </c>
      <c r="C903" s="200">
        <f t="shared" si="439"/>
        <v>71.166666666666671</v>
      </c>
      <c r="D903" s="36">
        <f t="shared" si="440"/>
        <v>970.86442041339603</v>
      </c>
      <c r="E903" s="36">
        <f t="shared" si="441"/>
        <v>679.99999994163295</v>
      </c>
      <c r="F903" s="37">
        <f t="shared" si="415"/>
        <v>0.10815522465210987</v>
      </c>
      <c r="G903" s="42">
        <f t="shared" si="416"/>
        <v>2391.1348191640668</v>
      </c>
      <c r="H903" s="43">
        <f t="shared" si="417"/>
        <v>2391.1348191640668</v>
      </c>
      <c r="I903" s="42">
        <f t="shared" si="418"/>
        <v>0</v>
      </c>
      <c r="J903" s="44">
        <f t="shared" si="419"/>
        <v>0</v>
      </c>
      <c r="K903" s="216">
        <f t="shared" si="420"/>
        <v>0.10274746341950439</v>
      </c>
      <c r="L903" s="42">
        <f t="shared" si="421"/>
        <v>2395.4953275400667</v>
      </c>
      <c r="M903" s="43">
        <f t="shared" si="422"/>
        <v>2275.7205611630634</v>
      </c>
      <c r="N903" s="42">
        <f t="shared" si="423"/>
        <v>0</v>
      </c>
      <c r="O903" s="44">
        <f t="shared" si="424"/>
        <v>0</v>
      </c>
      <c r="P903" s="37">
        <f t="shared" si="425"/>
        <v>0.10815522465210987</v>
      </c>
      <c r="Q903" s="42">
        <f t="shared" si="426"/>
        <v>2391.1348191640668</v>
      </c>
      <c r="R903" s="43">
        <f t="shared" si="427"/>
        <v>2391.1348191640668</v>
      </c>
      <c r="S903" s="42">
        <f t="shared" si="428"/>
        <v>0</v>
      </c>
      <c r="T903" s="44">
        <f t="shared" si="429"/>
        <v>0</v>
      </c>
      <c r="U903" s="37">
        <f t="shared" si="430"/>
        <v>0</v>
      </c>
      <c r="V903" s="42" t="e">
        <f t="shared" si="431"/>
        <v>#DIV/0!</v>
      </c>
      <c r="W903" s="43" t="e">
        <f t="shared" si="432"/>
        <v>#DIV/0!</v>
      </c>
      <c r="X903" s="42">
        <f t="shared" si="433"/>
        <v>0</v>
      </c>
      <c r="Y903" s="44">
        <f t="shared" si="434"/>
        <v>0</v>
      </c>
      <c r="Z903" s="42">
        <f t="shared" si="435"/>
        <v>-5636.0133988571115</v>
      </c>
      <c r="AA903" s="44">
        <f>IF(C903&lt;C$13,0,(IF(VLOOKUP(C$7,profiel!$A$3:$F$297,2,FALSE)&gt;4,VLOOKUP($C$7,profiel!$A$3:$F$297,3,FALSE),IF(B$9="flens loodrecht op gevel",(VLOOKUP(C$7,profiel!$A$3:$F$297,6,FALSE)-2*VLOOKUP(C$7,profiel!$A$3:$F$297,4,FALSE))/2,VLOOKUP(C$7,profiel!$A$3:$F$297,4,FALSE))))/1000*Z903*D$36)</f>
        <v>-10371.636114764435</v>
      </c>
      <c r="AB903" s="42">
        <f t="shared" si="438"/>
        <v>63908.421988027672</v>
      </c>
      <c r="AC903" s="44">
        <f t="shared" si="436"/>
        <v>12781.684397605533</v>
      </c>
      <c r="AD903" s="41">
        <f t="shared" si="437"/>
        <v>0.18823857152049095</v>
      </c>
      <c r="AE903" s="41">
        <f t="shared" si="442"/>
        <v>713.38828254827251</v>
      </c>
      <c r="AF903" s="201">
        <f t="shared" si="443"/>
        <v>1194.2849531123393</v>
      </c>
    </row>
    <row r="904" spans="1:32" ht="12" customHeight="1" x14ac:dyDescent="0.15">
      <c r="A904" s="202">
        <f t="shared" si="413"/>
        <v>713.38828254827251</v>
      </c>
      <c r="B904" s="54">
        <f t="shared" si="414"/>
        <v>4275</v>
      </c>
      <c r="C904" s="133">
        <f t="shared" si="439"/>
        <v>71.25</v>
      </c>
      <c r="D904" s="30">
        <f t="shared" si="440"/>
        <v>971.03945734481761</v>
      </c>
      <c r="E904" s="30">
        <f t="shared" si="441"/>
        <v>679.99999994316886</v>
      </c>
      <c r="F904" s="31">
        <f t="shared" si="415"/>
        <v>0.1077920918407769</v>
      </c>
      <c r="G904" s="30">
        <f t="shared" si="416"/>
        <v>2391.4116899204751</v>
      </c>
      <c r="H904" s="34">
        <f t="shared" si="417"/>
        <v>2391.4116899204751</v>
      </c>
      <c r="I904" s="33">
        <f t="shared" si="418"/>
        <v>0</v>
      </c>
      <c r="J904" s="35">
        <f t="shared" si="419"/>
        <v>0</v>
      </c>
      <c r="K904" s="60">
        <f t="shared" si="420"/>
        <v>0.10240248724873806</v>
      </c>
      <c r="L904" s="30">
        <f t="shared" si="421"/>
        <v>2395.758290798849</v>
      </c>
      <c r="M904" s="34">
        <f t="shared" si="422"/>
        <v>2275.9703762589065</v>
      </c>
      <c r="N904" s="33">
        <f t="shared" si="423"/>
        <v>0</v>
      </c>
      <c r="O904" s="35">
        <f t="shared" si="424"/>
        <v>0</v>
      </c>
      <c r="P904" s="31">
        <f t="shared" si="425"/>
        <v>0.1077920918407769</v>
      </c>
      <c r="Q904" s="30">
        <f t="shared" si="426"/>
        <v>2391.4116899204751</v>
      </c>
      <c r="R904" s="34">
        <f t="shared" si="427"/>
        <v>2391.4116899204751</v>
      </c>
      <c r="S904" s="33">
        <f t="shared" si="428"/>
        <v>0</v>
      </c>
      <c r="T904" s="35">
        <f t="shared" si="429"/>
        <v>0</v>
      </c>
      <c r="U904" s="31">
        <f t="shared" si="430"/>
        <v>0</v>
      </c>
      <c r="V904" s="30" t="e">
        <f t="shared" si="431"/>
        <v>#DIV/0!</v>
      </c>
      <c r="W904" s="34" t="e">
        <f t="shared" si="432"/>
        <v>#DIV/0!</v>
      </c>
      <c r="X904" s="33">
        <f t="shared" si="433"/>
        <v>0</v>
      </c>
      <c r="Y904" s="35">
        <f t="shared" si="434"/>
        <v>0</v>
      </c>
      <c r="Z904" s="30">
        <f t="shared" si="435"/>
        <v>-5669.3920966351816</v>
      </c>
      <c r="AA904" s="35">
        <f>IF(C904&lt;C$13,0,(IF(VLOOKUP(C$7,profiel!$A$3:$F$297,2,FALSE)&gt;4,VLOOKUP($C$7,profiel!$A$3:$F$297,3,FALSE),IF(B$9="flens loodrecht op gevel",(VLOOKUP(C$7,profiel!$A$3:$F$297,6,FALSE)-2*VLOOKUP(C$7,profiel!$A$3:$F$297,4,FALSE))/2,VLOOKUP(C$7,profiel!$A$3:$F$297,4,FALSE))))/1000*Z904*D$36)</f>
        <v>-10433.061041009116</v>
      </c>
      <c r="AB904" s="30">
        <f t="shared" si="438"/>
        <v>63932.910320506911</v>
      </c>
      <c r="AC904" s="35">
        <f t="shared" si="436"/>
        <v>12786.582064101382</v>
      </c>
      <c r="AD904" s="32">
        <f t="shared" si="437"/>
        <v>0.18650240792517997</v>
      </c>
      <c r="AE904" s="32">
        <f t="shared" si="442"/>
        <v>713.57478495619773</v>
      </c>
      <c r="AF904" s="204">
        <f t="shared" si="443"/>
        <v>1198.3187524319942</v>
      </c>
    </row>
    <row r="905" spans="1:32" ht="12" customHeight="1" x14ac:dyDescent="0.15">
      <c r="A905" s="199">
        <f t="shared" si="413"/>
        <v>713.57478495619773</v>
      </c>
      <c r="B905" s="38">
        <f t="shared" si="414"/>
        <v>4280</v>
      </c>
      <c r="C905" s="200">
        <f t="shared" si="439"/>
        <v>71.333333333333329</v>
      </c>
      <c r="D905" s="36">
        <f t="shared" si="440"/>
        <v>971.21429003239882</v>
      </c>
      <c r="E905" s="36">
        <f t="shared" si="441"/>
        <v>679.9999999446643</v>
      </c>
      <c r="F905" s="37">
        <f t="shared" si="415"/>
        <v>0.10742924041593767</v>
      </c>
      <c r="G905" s="42">
        <f t="shared" si="416"/>
        <v>2391.7028963953112</v>
      </c>
      <c r="H905" s="43">
        <f t="shared" si="417"/>
        <v>2391.7028963953112</v>
      </c>
      <c r="I905" s="42">
        <f t="shared" si="418"/>
        <v>0</v>
      </c>
      <c r="J905" s="44">
        <f t="shared" si="419"/>
        <v>0</v>
      </c>
      <c r="K905" s="216">
        <f t="shared" si="420"/>
        <v>0.10205777839514078</v>
      </c>
      <c r="L905" s="42">
        <f t="shared" si="421"/>
        <v>2396.0356213417858</v>
      </c>
      <c r="M905" s="43">
        <f t="shared" si="422"/>
        <v>2276.2338402746964</v>
      </c>
      <c r="N905" s="42">
        <f t="shared" si="423"/>
        <v>0</v>
      </c>
      <c r="O905" s="44">
        <f t="shared" si="424"/>
        <v>0</v>
      </c>
      <c r="P905" s="37">
        <f t="shared" si="425"/>
        <v>0.10742924041593767</v>
      </c>
      <c r="Q905" s="42">
        <f t="shared" si="426"/>
        <v>2391.7028963953112</v>
      </c>
      <c r="R905" s="43">
        <f t="shared" si="427"/>
        <v>2391.7028963953112</v>
      </c>
      <c r="S905" s="42">
        <f t="shared" si="428"/>
        <v>0</v>
      </c>
      <c r="T905" s="44">
        <f t="shared" si="429"/>
        <v>0</v>
      </c>
      <c r="U905" s="37">
        <f t="shared" si="430"/>
        <v>0</v>
      </c>
      <c r="V905" s="42" t="e">
        <f t="shared" si="431"/>
        <v>#DIV/0!</v>
      </c>
      <c r="W905" s="43" t="e">
        <f t="shared" si="432"/>
        <v>#DIV/0!</v>
      </c>
      <c r="X905" s="42">
        <f t="shared" si="433"/>
        <v>0</v>
      </c>
      <c r="Y905" s="44">
        <f t="shared" si="434"/>
        <v>0</v>
      </c>
      <c r="Z905" s="42">
        <f t="shared" si="435"/>
        <v>-5702.4791293233584</v>
      </c>
      <c r="AA905" s="44">
        <f>IF(C905&lt;C$13,0,(IF(VLOOKUP(C$7,profiel!$A$3:$F$297,2,FALSE)&gt;4,VLOOKUP($C$7,profiel!$A$3:$F$297,3,FALSE),IF(B$9="flens loodrecht op gevel",(VLOOKUP(C$7,profiel!$A$3:$F$297,6,FALSE)-2*VLOOKUP(C$7,profiel!$A$3:$F$297,4,FALSE))/2,VLOOKUP(C$7,profiel!$A$3:$F$297,4,FALSE))))/1000*Z905*D$36)</f>
        <v>-10493.949232514955</v>
      </c>
      <c r="AB905" s="42">
        <f t="shared" si="438"/>
        <v>63957.645339200331</v>
      </c>
      <c r="AC905" s="44">
        <f t="shared" si="436"/>
        <v>12791.529067840065</v>
      </c>
      <c r="AD905" s="41">
        <f t="shared" si="437"/>
        <v>0.18478657718647204</v>
      </c>
      <c r="AE905" s="41">
        <f t="shared" si="442"/>
        <v>713.75957153338425</v>
      </c>
      <c r="AF905" s="201">
        <f t="shared" si="443"/>
        <v>1202.3766576117469</v>
      </c>
    </row>
    <row r="906" spans="1:32" ht="12" customHeight="1" x14ac:dyDescent="0.15">
      <c r="A906" s="202">
        <f t="shared" si="413"/>
        <v>713.75957153338425</v>
      </c>
      <c r="B906" s="54">
        <f t="shared" si="414"/>
        <v>4285</v>
      </c>
      <c r="C906" s="133">
        <f t="shared" si="439"/>
        <v>71.416666666666671</v>
      </c>
      <c r="D906" s="30">
        <f t="shared" si="440"/>
        <v>971.38891895223264</v>
      </c>
      <c r="E906" s="30">
        <f t="shared" si="441"/>
        <v>679.9999999461204</v>
      </c>
      <c r="F906" s="31">
        <f t="shared" si="415"/>
        <v>0.10706667709737941</v>
      </c>
      <c r="G906" s="30">
        <f t="shared" si="416"/>
        <v>2392.0082474518372</v>
      </c>
      <c r="H906" s="34">
        <f t="shared" si="417"/>
        <v>2392.0082474518372</v>
      </c>
      <c r="I906" s="33">
        <f t="shared" si="418"/>
        <v>0</v>
      </c>
      <c r="J906" s="35">
        <f t="shared" si="419"/>
        <v>0</v>
      </c>
      <c r="K906" s="60">
        <f t="shared" si="420"/>
        <v>0.10171334324251044</v>
      </c>
      <c r="L906" s="30">
        <f t="shared" si="421"/>
        <v>2396.3271277218655</v>
      </c>
      <c r="M906" s="34">
        <f t="shared" si="422"/>
        <v>2276.510771335772</v>
      </c>
      <c r="N906" s="33">
        <f t="shared" si="423"/>
        <v>0</v>
      </c>
      <c r="O906" s="35">
        <f t="shared" si="424"/>
        <v>0</v>
      </c>
      <c r="P906" s="31">
        <f t="shared" si="425"/>
        <v>0.10706667709737941</v>
      </c>
      <c r="Q906" s="30">
        <f t="shared" si="426"/>
        <v>2392.0082474518372</v>
      </c>
      <c r="R906" s="34">
        <f t="shared" si="427"/>
        <v>2392.0082474518372</v>
      </c>
      <c r="S906" s="33">
        <f t="shared" si="428"/>
        <v>0</v>
      </c>
      <c r="T906" s="35">
        <f t="shared" si="429"/>
        <v>0</v>
      </c>
      <c r="U906" s="31">
        <f t="shared" si="430"/>
        <v>0</v>
      </c>
      <c r="V906" s="30" t="e">
        <f t="shared" si="431"/>
        <v>#DIV/0!</v>
      </c>
      <c r="W906" s="34" t="e">
        <f t="shared" si="432"/>
        <v>#DIV/0!</v>
      </c>
      <c r="X906" s="33">
        <f t="shared" si="433"/>
        <v>0</v>
      </c>
      <c r="Y906" s="35">
        <f t="shared" si="434"/>
        <v>0</v>
      </c>
      <c r="Z906" s="30">
        <f t="shared" si="435"/>
        <v>-5735.2776626196346</v>
      </c>
      <c r="AA906" s="35">
        <f>IF(C906&lt;C$13,0,(IF(VLOOKUP(C$7,profiel!$A$3:$F$297,2,FALSE)&gt;4,VLOOKUP($C$7,profiel!$A$3:$F$297,3,FALSE),IF(B$9="flens loodrecht op gevel",(VLOOKUP(C$7,profiel!$A$3:$F$297,6,FALSE)-2*VLOOKUP(C$7,profiel!$A$3:$F$297,4,FALSE))/2,VLOOKUP(C$7,profiel!$A$3:$F$297,4,FALSE))))/1000*Z906*D$36)</f>
        <v>-10554.306514936596</v>
      </c>
      <c r="AB906" s="30">
        <f t="shared" si="438"/>
        <v>63982.62396331795</v>
      </c>
      <c r="AC906" s="35">
        <f t="shared" si="436"/>
        <v>12796.524792663589</v>
      </c>
      <c r="AD906" s="32">
        <f t="shared" si="437"/>
        <v>0.18309081861671689</v>
      </c>
      <c r="AE906" s="32">
        <f t="shared" si="442"/>
        <v>713.94266235200098</v>
      </c>
      <c r="AF906" s="204">
        <f t="shared" si="443"/>
        <v>1206.4588067990744</v>
      </c>
    </row>
    <row r="907" spans="1:32" ht="12" customHeight="1" x14ac:dyDescent="0.15">
      <c r="A907" s="199">
        <f t="shared" si="413"/>
        <v>713.94266235200098</v>
      </c>
      <c r="B907" s="38">
        <f t="shared" si="414"/>
        <v>4290</v>
      </c>
      <c r="C907" s="200">
        <f t="shared" si="439"/>
        <v>71.5</v>
      </c>
      <c r="D907" s="36">
        <f t="shared" si="440"/>
        <v>971.56334457874948</v>
      </c>
      <c r="E907" s="36">
        <f t="shared" si="441"/>
        <v>679.99999994753819</v>
      </c>
      <c r="F907" s="37">
        <f t="shared" si="415"/>
        <v>0.10670440849240108</v>
      </c>
      <c r="G907" s="42">
        <f t="shared" si="416"/>
        <v>2392.3275544417002</v>
      </c>
      <c r="H907" s="43">
        <f t="shared" si="417"/>
        <v>2392.3275544417002</v>
      </c>
      <c r="I907" s="42">
        <f t="shared" si="418"/>
        <v>0</v>
      </c>
      <c r="J907" s="44">
        <f t="shared" si="419"/>
        <v>0</v>
      </c>
      <c r="K907" s="216">
        <f t="shared" si="420"/>
        <v>0.10136918806778103</v>
      </c>
      <c r="L907" s="42">
        <f t="shared" si="421"/>
        <v>2396.6326209852728</v>
      </c>
      <c r="M907" s="43">
        <f t="shared" si="422"/>
        <v>2276.800989936009</v>
      </c>
      <c r="N907" s="42">
        <f t="shared" si="423"/>
        <v>0</v>
      </c>
      <c r="O907" s="44">
        <f t="shared" si="424"/>
        <v>0</v>
      </c>
      <c r="P907" s="37">
        <f t="shared" si="425"/>
        <v>0.10670440849240108</v>
      </c>
      <c r="Q907" s="42">
        <f t="shared" si="426"/>
        <v>2392.3275544417002</v>
      </c>
      <c r="R907" s="43">
        <f t="shared" si="427"/>
        <v>2392.3275544417002</v>
      </c>
      <c r="S907" s="42">
        <f t="shared" si="428"/>
        <v>0</v>
      </c>
      <c r="T907" s="44">
        <f t="shared" si="429"/>
        <v>0</v>
      </c>
      <c r="U907" s="37">
        <f t="shared" si="430"/>
        <v>0</v>
      </c>
      <c r="V907" s="42" t="e">
        <f t="shared" si="431"/>
        <v>#DIV/0!</v>
      </c>
      <c r="W907" s="43" t="e">
        <f t="shared" si="432"/>
        <v>#DIV/0!</v>
      </c>
      <c r="X907" s="42">
        <f t="shared" si="433"/>
        <v>0</v>
      </c>
      <c r="Y907" s="44">
        <f t="shared" si="434"/>
        <v>0</v>
      </c>
      <c r="Z907" s="42">
        <f t="shared" si="435"/>
        <v>-5767.7908266798258</v>
      </c>
      <c r="AA907" s="44">
        <f>IF(C907&lt;C$13,0,(IF(VLOOKUP(C$7,profiel!$A$3:$F$297,2,FALSE)&gt;4,VLOOKUP($C$7,profiel!$A$3:$F$297,3,FALSE),IF(B$9="flens loodrecht op gevel",(VLOOKUP(C$7,profiel!$A$3:$F$297,6,FALSE)-2*VLOOKUP(C$7,profiel!$A$3:$F$297,4,FALSE))/2,VLOOKUP(C$7,profiel!$A$3:$F$297,4,FALSE))))/1000*Z907*D$36)</f>
        <v>-10614.138648522423</v>
      </c>
      <c r="AB907" s="42">
        <f t="shared" si="438"/>
        <v>64007.843147355685</v>
      </c>
      <c r="AC907" s="44">
        <f t="shared" si="436"/>
        <v>12801.568629471138</v>
      </c>
      <c r="AD907" s="41">
        <f t="shared" si="437"/>
        <v>0.18141487469765807</v>
      </c>
      <c r="AE907" s="41">
        <f t="shared" si="442"/>
        <v>714.12407722669866</v>
      </c>
      <c r="AF907" s="201">
        <f t="shared" si="443"/>
        <v>1210.565339880357</v>
      </c>
    </row>
    <row r="908" spans="1:32" ht="12" customHeight="1" x14ac:dyDescent="0.15">
      <c r="A908" s="202">
        <f t="shared" si="413"/>
        <v>714.12407722669866</v>
      </c>
      <c r="B908" s="54">
        <f t="shared" si="414"/>
        <v>4295</v>
      </c>
      <c r="C908" s="133">
        <f t="shared" si="439"/>
        <v>71.583333333333329</v>
      </c>
      <c r="D908" s="30">
        <f t="shared" si="440"/>
        <v>971.73756738472468</v>
      </c>
      <c r="E908" s="30">
        <f t="shared" si="441"/>
        <v>679.99999994891868</v>
      </c>
      <c r="F908" s="31">
        <f t="shared" si="415"/>
        <v>0.10634244109670804</v>
      </c>
      <c r="G908" s="30">
        <f t="shared" si="416"/>
        <v>2392.660631175198</v>
      </c>
      <c r="H908" s="34">
        <f t="shared" si="417"/>
        <v>2392.6606311751984</v>
      </c>
      <c r="I908" s="33">
        <f t="shared" si="418"/>
        <v>0</v>
      </c>
      <c r="J908" s="35">
        <f t="shared" si="419"/>
        <v>0</v>
      </c>
      <c r="K908" s="60">
        <f t="shared" si="420"/>
        <v>0.10102531904187265</v>
      </c>
      <c r="L908" s="30">
        <f t="shared" si="421"/>
        <v>2396.951914641591</v>
      </c>
      <c r="M908" s="34">
        <f t="shared" si="422"/>
        <v>2277.1043189095117</v>
      </c>
      <c r="N908" s="33">
        <f t="shared" si="423"/>
        <v>0</v>
      </c>
      <c r="O908" s="35">
        <f t="shared" si="424"/>
        <v>0</v>
      </c>
      <c r="P908" s="31">
        <f t="shared" si="425"/>
        <v>0.10634244109670804</v>
      </c>
      <c r="Q908" s="30">
        <f t="shared" si="426"/>
        <v>2392.660631175198</v>
      </c>
      <c r="R908" s="34">
        <f t="shared" si="427"/>
        <v>2392.6606311751984</v>
      </c>
      <c r="S908" s="33">
        <f t="shared" si="428"/>
        <v>0</v>
      </c>
      <c r="T908" s="35">
        <f t="shared" si="429"/>
        <v>0</v>
      </c>
      <c r="U908" s="31">
        <f t="shared" si="430"/>
        <v>0</v>
      </c>
      <c r="V908" s="30" t="e">
        <f t="shared" si="431"/>
        <v>#DIV/0!</v>
      </c>
      <c r="W908" s="34" t="e">
        <f t="shared" si="432"/>
        <v>#DIV/0!</v>
      </c>
      <c r="X908" s="33">
        <f t="shared" si="433"/>
        <v>0</v>
      </c>
      <c r="Y908" s="35">
        <f t="shared" si="434"/>
        <v>0</v>
      </c>
      <c r="Z908" s="30">
        <f t="shared" si="435"/>
        <v>-5800.021716424335</v>
      </c>
      <c r="AA908" s="35">
        <f>IF(C908&lt;C$13,0,(IF(VLOOKUP(C$7,profiel!$A$3:$F$297,2,FALSE)&gt;4,VLOOKUP($C$7,profiel!$A$3:$F$297,3,FALSE),IF(B$9="flens loodrecht op gevel",(VLOOKUP(C$7,profiel!$A$3:$F$297,6,FALSE)-2*VLOOKUP(C$7,profiel!$A$3:$F$297,4,FALSE))/2,VLOOKUP(C$7,profiel!$A$3:$F$297,4,FALSE))))/1000*Z908*D$36)</f>
        <v>-10673.451328679097</v>
      </c>
      <c r="AB908" s="30">
        <f t="shared" si="438"/>
        <v>64033.299880789273</v>
      </c>
      <c r="AC908" s="35">
        <f t="shared" si="436"/>
        <v>12806.659976157853</v>
      </c>
      <c r="AD908" s="32">
        <f t="shared" si="437"/>
        <v>0.17975849105082975</v>
      </c>
      <c r="AE908" s="32">
        <f t="shared" si="442"/>
        <v>714.30383571774951</v>
      </c>
      <c r="AF908" s="204">
        <f t="shared" si="443"/>
        <v>1214.6963985027353</v>
      </c>
    </row>
    <row r="909" spans="1:32" ht="12" customHeight="1" x14ac:dyDescent="0.15">
      <c r="A909" s="199">
        <f t="shared" si="413"/>
        <v>714.30383571774951</v>
      </c>
      <c r="B909" s="38">
        <f t="shared" si="414"/>
        <v>4300</v>
      </c>
      <c r="C909" s="200">
        <f t="shared" si="439"/>
        <v>71.666666666666671</v>
      </c>
      <c r="D909" s="36">
        <f t="shared" si="440"/>
        <v>971.91158784128629</v>
      </c>
      <c r="E909" s="36">
        <f t="shared" si="441"/>
        <v>679.99999995026292</v>
      </c>
      <c r="F909" s="37">
        <f t="shared" si="415"/>
        <v>0.10598078129532983</v>
      </c>
      <c r="G909" s="42">
        <f t="shared" si="416"/>
        <v>2393.0072938915273</v>
      </c>
      <c r="H909" s="43">
        <f t="shared" si="417"/>
        <v>2393.0072938915273</v>
      </c>
      <c r="I909" s="42">
        <f t="shared" si="418"/>
        <v>0</v>
      </c>
      <c r="J909" s="44">
        <f t="shared" si="419"/>
        <v>0</v>
      </c>
      <c r="K909" s="216">
        <f t="shared" si="420"/>
        <v>0.10068174223056334</v>
      </c>
      <c r="L909" s="42">
        <f t="shared" si="421"/>
        <v>2397.2848246339677</v>
      </c>
      <c r="M909" s="43">
        <f t="shared" si="422"/>
        <v>2277.4205834022691</v>
      </c>
      <c r="N909" s="42">
        <f t="shared" si="423"/>
        <v>0</v>
      </c>
      <c r="O909" s="44">
        <f t="shared" si="424"/>
        <v>0</v>
      </c>
      <c r="P909" s="37">
        <f t="shared" si="425"/>
        <v>0.10598078129532983</v>
      </c>
      <c r="Q909" s="42">
        <f t="shared" si="426"/>
        <v>2393.0072938915273</v>
      </c>
      <c r="R909" s="43">
        <f t="shared" si="427"/>
        <v>2393.0072938915273</v>
      </c>
      <c r="S909" s="42">
        <f t="shared" si="428"/>
        <v>0</v>
      </c>
      <c r="T909" s="44">
        <f t="shared" si="429"/>
        <v>0</v>
      </c>
      <c r="U909" s="37">
        <f t="shared" si="430"/>
        <v>0</v>
      </c>
      <c r="V909" s="42" t="e">
        <f t="shared" si="431"/>
        <v>#DIV/0!</v>
      </c>
      <c r="W909" s="43" t="e">
        <f t="shared" si="432"/>
        <v>#DIV/0!</v>
      </c>
      <c r="X909" s="42">
        <f t="shared" si="433"/>
        <v>0</v>
      </c>
      <c r="Y909" s="44">
        <f t="shared" si="434"/>
        <v>0</v>
      </c>
      <c r="Z909" s="42">
        <f t="shared" si="435"/>
        <v>-5831.9733918454885</v>
      </c>
      <c r="AA909" s="44">
        <f>IF(C909&lt;C$13,0,(IF(VLOOKUP(C$7,profiel!$A$3:$F$297,2,FALSE)&gt;4,VLOOKUP($C$7,profiel!$A$3:$F$297,3,FALSE),IF(B$9="flens loodrecht op gevel",(VLOOKUP(C$7,profiel!$A$3:$F$297,6,FALSE)-2*VLOOKUP(C$7,profiel!$A$3:$F$297,4,FALSE))/2,VLOOKUP(C$7,profiel!$A$3:$F$297,4,FALSE))))/1000*Z909*D$36)</f>
        <v>-10732.250186537114</v>
      </c>
      <c r="AB909" s="42">
        <f t="shared" si="438"/>
        <v>64058.991187767984</v>
      </c>
      <c r="AC909" s="44">
        <f t="shared" si="436"/>
        <v>12811.798237553598</v>
      </c>
      <c r="AD909" s="41">
        <f t="shared" si="437"/>
        <v>0.17812141640791171</v>
      </c>
      <c r="AE909" s="41">
        <f t="shared" si="442"/>
        <v>714.48195713415737</v>
      </c>
      <c r="AF909" s="201">
        <f t="shared" si="443"/>
        <v>1218.8521260960865</v>
      </c>
    </row>
    <row r="910" spans="1:32" ht="12" customHeight="1" x14ac:dyDescent="0.15">
      <c r="A910" s="202">
        <f t="shared" si="413"/>
        <v>714.48195713415737</v>
      </c>
      <c r="B910" s="54">
        <f t="shared" si="414"/>
        <v>4305</v>
      </c>
      <c r="C910" s="133">
        <f t="shared" si="439"/>
        <v>71.75</v>
      </c>
      <c r="D910" s="30">
        <f t="shared" si="440"/>
        <v>972.08540641792251</v>
      </c>
      <c r="E910" s="30">
        <f t="shared" si="441"/>
        <v>679.99999995157168</v>
      </c>
      <c r="F910" s="31">
        <f t="shared" si="415"/>
        <v>0.10561943536355993</v>
      </c>
      <c r="G910" s="30">
        <f t="shared" si="416"/>
        <v>2393.3673612295333</v>
      </c>
      <c r="H910" s="34">
        <f t="shared" si="417"/>
        <v>2393.3673612295333</v>
      </c>
      <c r="I910" s="33">
        <f t="shared" si="418"/>
        <v>0</v>
      </c>
      <c r="J910" s="35">
        <f t="shared" si="419"/>
        <v>0</v>
      </c>
      <c r="K910" s="60">
        <f t="shared" si="420"/>
        <v>0.10033846359538194</v>
      </c>
      <c r="L910" s="30">
        <f t="shared" si="421"/>
        <v>2397.6311693097628</v>
      </c>
      <c r="M910" s="34">
        <f t="shared" si="422"/>
        <v>2277.7496108442747</v>
      </c>
      <c r="N910" s="33">
        <f t="shared" si="423"/>
        <v>0</v>
      </c>
      <c r="O910" s="35">
        <f t="shared" si="424"/>
        <v>0</v>
      </c>
      <c r="P910" s="31">
        <f t="shared" si="425"/>
        <v>0.10561943536355993</v>
      </c>
      <c r="Q910" s="30">
        <f t="shared" si="426"/>
        <v>2393.3673612295333</v>
      </c>
      <c r="R910" s="34">
        <f t="shared" si="427"/>
        <v>2393.3673612295333</v>
      </c>
      <c r="S910" s="33">
        <f t="shared" si="428"/>
        <v>0</v>
      </c>
      <c r="T910" s="35">
        <f t="shared" si="429"/>
        <v>0</v>
      </c>
      <c r="U910" s="31">
        <f t="shared" si="430"/>
        <v>0</v>
      </c>
      <c r="V910" s="30" t="e">
        <f t="shared" si="431"/>
        <v>#DIV/0!</v>
      </c>
      <c r="W910" s="34" t="e">
        <f t="shared" si="432"/>
        <v>#DIV/0!</v>
      </c>
      <c r="X910" s="33">
        <f t="shared" si="433"/>
        <v>0</v>
      </c>
      <c r="Y910" s="35">
        <f t="shared" si="434"/>
        <v>0</v>
      </c>
      <c r="Z910" s="30">
        <f t="shared" si="435"/>
        <v>-5863.6488783155928</v>
      </c>
      <c r="AA910" s="35">
        <f>IF(C910&lt;C$13,0,(IF(VLOOKUP(C$7,profiel!$A$3:$F$297,2,FALSE)&gt;4,VLOOKUP($C$7,profiel!$A$3:$F$297,3,FALSE),IF(B$9="flens loodrecht op gevel",(VLOOKUP(C$7,profiel!$A$3:$F$297,6,FALSE)-2*VLOOKUP(C$7,profiel!$A$3:$F$297,4,FALSE))/2,VLOOKUP(C$7,profiel!$A$3:$F$297,4,FALSE))))/1000*Z910*D$36)</f>
        <v>-10790.540789517705</v>
      </c>
      <c r="AB910" s="30">
        <f t="shared" si="438"/>
        <v>64084.914126807715</v>
      </c>
      <c r="AC910" s="35">
        <f t="shared" si="436"/>
        <v>12816.982825361545</v>
      </c>
      <c r="AD910" s="32">
        <f t="shared" si="437"/>
        <v>0.17650340258107047</v>
      </c>
      <c r="AE910" s="32">
        <f t="shared" si="442"/>
        <v>714.6584605367384</v>
      </c>
      <c r="AF910" s="204">
        <f t="shared" si="443"/>
        <v>1223.0326678951271</v>
      </c>
    </row>
    <row r="911" spans="1:32" ht="12" customHeight="1" x14ac:dyDescent="0.15">
      <c r="A911" s="199">
        <f t="shared" si="413"/>
        <v>714.6584605367384</v>
      </c>
      <c r="B911" s="38">
        <f t="shared" si="414"/>
        <v>4310</v>
      </c>
      <c r="C911" s="200">
        <f t="shared" si="439"/>
        <v>71.833333333333329</v>
      </c>
      <c r="D911" s="36">
        <f t="shared" si="440"/>
        <v>972.2590235824897</v>
      </c>
      <c r="E911" s="36">
        <f t="shared" si="441"/>
        <v>679.999999952846</v>
      </c>
      <c r="F911" s="37">
        <f t="shared" si="415"/>
        <v>0.10525840946791616</v>
      </c>
      <c r="G911" s="42">
        <f t="shared" si="416"/>
        <v>2393.7406541983269</v>
      </c>
      <c r="H911" s="43">
        <f t="shared" si="417"/>
        <v>2393.7406541983269</v>
      </c>
      <c r="I911" s="42">
        <f t="shared" si="418"/>
        <v>0</v>
      </c>
      <c r="J911" s="44">
        <f t="shared" si="419"/>
        <v>0</v>
      </c>
      <c r="K911" s="216">
        <f t="shared" si="420"/>
        <v>9.9995488994520348E-2</v>
      </c>
      <c r="L911" s="42">
        <f t="shared" si="421"/>
        <v>2397.9907693911136</v>
      </c>
      <c r="M911" s="43">
        <f t="shared" si="422"/>
        <v>2278.0912309215582</v>
      </c>
      <c r="N911" s="42">
        <f t="shared" si="423"/>
        <v>0</v>
      </c>
      <c r="O911" s="44">
        <f t="shared" si="424"/>
        <v>0</v>
      </c>
      <c r="P911" s="37">
        <f t="shared" si="425"/>
        <v>0.10525840946791616</v>
      </c>
      <c r="Q911" s="42">
        <f t="shared" si="426"/>
        <v>2393.7406541983269</v>
      </c>
      <c r="R911" s="43">
        <f t="shared" si="427"/>
        <v>2393.7406541983269</v>
      </c>
      <c r="S911" s="42">
        <f t="shared" si="428"/>
        <v>0</v>
      </c>
      <c r="T911" s="44">
        <f t="shared" si="429"/>
        <v>0</v>
      </c>
      <c r="U911" s="37">
        <f t="shared" si="430"/>
        <v>0</v>
      </c>
      <c r="V911" s="42" t="e">
        <f t="shared" si="431"/>
        <v>#DIV/0!</v>
      </c>
      <c r="W911" s="43" t="e">
        <f t="shared" si="432"/>
        <v>#DIV/0!</v>
      </c>
      <c r="X911" s="42">
        <f t="shared" si="433"/>
        <v>0</v>
      </c>
      <c r="Y911" s="44">
        <f t="shared" si="434"/>
        <v>0</v>
      </c>
      <c r="Z911" s="42">
        <f t="shared" si="435"/>
        <v>-5895.0511668952322</v>
      </c>
      <c r="AA911" s="44">
        <f>IF(C911&lt;C$13,0,(IF(VLOOKUP(C$7,profiel!$A$3:$F$297,2,FALSE)&gt;4,VLOOKUP($C$7,profiel!$A$3:$F$297,3,FALSE),IF(B$9="flens loodrecht op gevel",(VLOOKUP(C$7,profiel!$A$3:$F$297,6,FALSE)-2*VLOOKUP(C$7,profiel!$A$3:$F$297,4,FALSE))/2,VLOOKUP(C$7,profiel!$A$3:$F$297,4,FALSE))))/1000*Z911*D$36)</f>
        <v>-10848.328641900185</v>
      </c>
      <c r="AB911" s="42">
        <f t="shared" si="438"/>
        <v>64111.065790483619</v>
      </c>
      <c r="AC911" s="44">
        <f t="shared" si="436"/>
        <v>12822.213158096725</v>
      </c>
      <c r="AD911" s="41">
        <f t="shared" si="437"/>
        <v>0.17490420443327492</v>
      </c>
      <c r="AE911" s="41">
        <f t="shared" si="442"/>
        <v>714.83336474117164</v>
      </c>
      <c r="AF911" s="201">
        <f t="shared" si="443"/>
        <v>1227.2381709616284</v>
      </c>
    </row>
    <row r="912" spans="1:32" ht="12" customHeight="1" x14ac:dyDescent="0.15">
      <c r="A912" s="202">
        <f t="shared" si="413"/>
        <v>714.83336474117164</v>
      </c>
      <c r="B912" s="54">
        <f t="shared" si="414"/>
        <v>4315</v>
      </c>
      <c r="C912" s="133">
        <f t="shared" si="439"/>
        <v>71.916666666666671</v>
      </c>
      <c r="D912" s="30">
        <f t="shared" si="440"/>
        <v>972.43243980121974</v>
      </c>
      <c r="E912" s="30">
        <f t="shared" si="441"/>
        <v>679.99999995408689</v>
      </c>
      <c r="F912" s="31">
        <f t="shared" si="415"/>
        <v>0.10489770966712239</v>
      </c>
      <c r="G912" s="30">
        <f t="shared" si="416"/>
        <v>2394.1269961487524</v>
      </c>
      <c r="H912" s="34">
        <f t="shared" si="417"/>
        <v>2394.1269961487524</v>
      </c>
      <c r="I912" s="33">
        <f t="shared" si="418"/>
        <v>0</v>
      </c>
      <c r="J912" s="35">
        <f t="shared" si="419"/>
        <v>0</v>
      </c>
      <c r="K912" s="60">
        <f t="shared" si="420"/>
        <v>9.9652824183766267E-2</v>
      </c>
      <c r="L912" s="30">
        <f t="shared" si="421"/>
        <v>2398.3634479463085</v>
      </c>
      <c r="M912" s="34">
        <f t="shared" si="422"/>
        <v>2278.4452755489933</v>
      </c>
      <c r="N912" s="33">
        <f t="shared" si="423"/>
        <v>0</v>
      </c>
      <c r="O912" s="35">
        <f t="shared" si="424"/>
        <v>0</v>
      </c>
      <c r="P912" s="31">
        <f t="shared" si="425"/>
        <v>0.10489770966712239</v>
      </c>
      <c r="Q912" s="30">
        <f t="shared" si="426"/>
        <v>2394.1269961487524</v>
      </c>
      <c r="R912" s="34">
        <f t="shared" si="427"/>
        <v>2394.1269961487524</v>
      </c>
      <c r="S912" s="33">
        <f t="shared" si="428"/>
        <v>0</v>
      </c>
      <c r="T912" s="35">
        <f t="shared" si="429"/>
        <v>0</v>
      </c>
      <c r="U912" s="31">
        <f t="shared" si="430"/>
        <v>0</v>
      </c>
      <c r="V912" s="30" t="e">
        <f t="shared" si="431"/>
        <v>#DIV/0!</v>
      </c>
      <c r="W912" s="34" t="e">
        <f t="shared" si="432"/>
        <v>#DIV/0!</v>
      </c>
      <c r="X912" s="33">
        <f t="shared" si="433"/>
        <v>0</v>
      </c>
      <c r="Y912" s="35">
        <f t="shared" si="434"/>
        <v>0</v>
      </c>
      <c r="Z912" s="30">
        <f t="shared" si="435"/>
        <v>-5926.1832146420384</v>
      </c>
      <c r="AA912" s="35">
        <f>IF(C912&lt;C$13,0,(IF(VLOOKUP(C$7,profiel!$A$3:$F$297,2,FALSE)&gt;4,VLOOKUP($C$7,profiel!$A$3:$F$297,3,FALSE),IF(B$9="flens loodrecht op gevel",(VLOOKUP(C$7,profiel!$A$3:$F$297,6,FALSE)-2*VLOOKUP(C$7,profiel!$A$3:$F$297,4,FALSE))/2,VLOOKUP(C$7,profiel!$A$3:$F$297,4,FALSE))))/1000*Z912*D$36)</f>
        <v>-10905.619185390167</v>
      </c>
      <c r="AB912" s="30">
        <f t="shared" si="438"/>
        <v>64137.443305122753</v>
      </c>
      <c r="AC912" s="35">
        <f t="shared" si="436"/>
        <v>12827.488661024552</v>
      </c>
      <c r="AD912" s="32">
        <f t="shared" si="437"/>
        <v>0.17332357984864497</v>
      </c>
      <c r="AE912" s="32">
        <f t="shared" si="442"/>
        <v>715.00668832102031</v>
      </c>
      <c r="AF912" s="204">
        <f t="shared" si="443"/>
        <v>1231.468784206771</v>
      </c>
    </row>
    <row r="913" spans="1:32" ht="12" customHeight="1" x14ac:dyDescent="0.15">
      <c r="A913" s="199">
        <f t="shared" si="413"/>
        <v>715.00668832102031</v>
      </c>
      <c r="B913" s="38">
        <f t="shared" si="414"/>
        <v>4320</v>
      </c>
      <c r="C913" s="200">
        <f t="shared" si="439"/>
        <v>72</v>
      </c>
      <c r="D913" s="36">
        <f t="shared" si="440"/>
        <v>972.60565553872732</v>
      </c>
      <c r="E913" s="36">
        <f t="shared" si="441"/>
        <v>679.99999995529504</v>
      </c>
      <c r="F913" s="37">
        <f t="shared" si="415"/>
        <v>0.10453734191310847</v>
      </c>
      <c r="G913" s="42">
        <f t="shared" si="416"/>
        <v>2394.5262127448318</v>
      </c>
      <c r="H913" s="43">
        <f t="shared" si="417"/>
        <v>2394.5262127448318</v>
      </c>
      <c r="I913" s="42">
        <f t="shared" si="418"/>
        <v>0</v>
      </c>
      <c r="J913" s="44">
        <f t="shared" si="419"/>
        <v>0</v>
      </c>
      <c r="K913" s="216">
        <f t="shared" si="420"/>
        <v>9.9310474817453046E-2</v>
      </c>
      <c r="L913" s="42">
        <f t="shared" si="421"/>
        <v>2398.7490303611571</v>
      </c>
      <c r="M913" s="43">
        <f t="shared" si="422"/>
        <v>2278.8115788430991</v>
      </c>
      <c r="N913" s="42">
        <f t="shared" si="423"/>
        <v>0</v>
      </c>
      <c r="O913" s="44">
        <f t="shared" si="424"/>
        <v>0</v>
      </c>
      <c r="P913" s="37">
        <f t="shared" si="425"/>
        <v>0.10453734191310847</v>
      </c>
      <c r="Q913" s="42">
        <f t="shared" si="426"/>
        <v>2394.5262127448318</v>
      </c>
      <c r="R913" s="43">
        <f t="shared" si="427"/>
        <v>2394.5262127448318</v>
      </c>
      <c r="S913" s="42">
        <f t="shared" si="428"/>
        <v>0</v>
      </c>
      <c r="T913" s="44">
        <f t="shared" si="429"/>
        <v>0</v>
      </c>
      <c r="U913" s="37">
        <f t="shared" si="430"/>
        <v>0</v>
      </c>
      <c r="V913" s="42" t="e">
        <f t="shared" si="431"/>
        <v>#DIV/0!</v>
      </c>
      <c r="W913" s="43" t="e">
        <f t="shared" si="432"/>
        <v>#DIV/0!</v>
      </c>
      <c r="X913" s="42">
        <f t="shared" si="433"/>
        <v>0</v>
      </c>
      <c r="Y913" s="44">
        <f t="shared" si="434"/>
        <v>0</v>
      </c>
      <c r="Z913" s="42">
        <f t="shared" si="435"/>
        <v>-5957.04794491964</v>
      </c>
      <c r="AA913" s="44">
        <f>IF(C913&lt;C$13,0,(IF(VLOOKUP(C$7,profiel!$A$3:$F$297,2,FALSE)&gt;4,VLOOKUP($C$7,profiel!$A$3:$F$297,3,FALSE),IF(B$9="flens loodrecht op gevel",(VLOOKUP(C$7,profiel!$A$3:$F$297,6,FALSE)-2*VLOOKUP(C$7,profiel!$A$3:$F$297,4,FALSE))/2,VLOOKUP(C$7,profiel!$A$3:$F$297,4,FALSE))))/1000*Z913*D$36)</f>
        <v>-10962.417799688094</v>
      </c>
      <c r="AB913" s="42">
        <f t="shared" si="438"/>
        <v>64164.043830495553</v>
      </c>
      <c r="AC913" s="44">
        <f t="shared" si="436"/>
        <v>12832.808766099111</v>
      </c>
      <c r="AD913" s="41">
        <f t="shared" si="437"/>
        <v>0.17176128970279117</v>
      </c>
      <c r="AE913" s="41">
        <f t="shared" si="442"/>
        <v>715.17844961072308</v>
      </c>
      <c r="AF913" s="201">
        <f t="shared" si="443"/>
        <v>1235.7246584136196</v>
      </c>
    </row>
    <row r="914" spans="1:32" ht="12" customHeight="1" x14ac:dyDescent="0.15">
      <c r="A914" s="202">
        <f t="shared" si="413"/>
        <v>715.17844961072308</v>
      </c>
      <c r="B914" s="54">
        <f t="shared" si="414"/>
        <v>4325</v>
      </c>
      <c r="C914" s="133">
        <f t="shared" si="439"/>
        <v>72.083333333333329</v>
      </c>
      <c r="D914" s="30">
        <f t="shared" si="440"/>
        <v>972.77867125801788</v>
      </c>
      <c r="E914" s="30">
        <f t="shared" si="441"/>
        <v>679.99999995647136</v>
      </c>
      <c r="F914" s="31">
        <f t="shared" si="415"/>
        <v>0.10417731205202951</v>
      </c>
      <c r="G914" s="30">
        <f t="shared" si="416"/>
        <v>2394.9381319350769</v>
      </c>
      <c r="H914" s="34">
        <f t="shared" si="417"/>
        <v>2394.9381319350769</v>
      </c>
      <c r="I914" s="33">
        <f t="shared" si="418"/>
        <v>0</v>
      </c>
      <c r="J914" s="35">
        <f t="shared" si="419"/>
        <v>0</v>
      </c>
      <c r="K914" s="60">
        <f t="shared" si="420"/>
        <v>9.8968446449428038E-2</v>
      </c>
      <c r="L914" s="30">
        <f t="shared" si="421"/>
        <v>2399.14734431023</v>
      </c>
      <c r="M914" s="34">
        <f t="shared" si="422"/>
        <v>2279.1899770947184</v>
      </c>
      <c r="N914" s="33">
        <f t="shared" si="423"/>
        <v>0</v>
      </c>
      <c r="O914" s="35">
        <f t="shared" si="424"/>
        <v>0</v>
      </c>
      <c r="P914" s="31">
        <f t="shared" si="425"/>
        <v>0.10417731205202951</v>
      </c>
      <c r="Q914" s="30">
        <f t="shared" si="426"/>
        <v>2394.9381319350769</v>
      </c>
      <c r="R914" s="34">
        <f t="shared" si="427"/>
        <v>2394.9381319350769</v>
      </c>
      <c r="S914" s="33">
        <f t="shared" si="428"/>
        <v>0</v>
      </c>
      <c r="T914" s="35">
        <f t="shared" si="429"/>
        <v>0</v>
      </c>
      <c r="U914" s="31">
        <f t="shared" si="430"/>
        <v>0</v>
      </c>
      <c r="V914" s="30" t="e">
        <f t="shared" si="431"/>
        <v>#DIV/0!</v>
      </c>
      <c r="W914" s="34" t="e">
        <f t="shared" si="432"/>
        <v>#DIV/0!</v>
      </c>
      <c r="X914" s="33">
        <f t="shared" si="433"/>
        <v>0</v>
      </c>
      <c r="Y914" s="35">
        <f t="shared" si="434"/>
        <v>0</v>
      </c>
      <c r="Z914" s="30">
        <f t="shared" si="435"/>
        <v>-5987.6482477064956</v>
      </c>
      <c r="AA914" s="35">
        <f>IF(C914&lt;C$13,0,(IF(VLOOKUP(C$7,profiel!$A$3:$F$297,2,FALSE)&gt;4,VLOOKUP($C$7,profiel!$A$3:$F$297,3,FALSE),IF(B$9="flens loodrecht op gevel",(VLOOKUP(C$7,profiel!$A$3:$F$297,6,FALSE)-2*VLOOKUP(C$7,profiel!$A$3:$F$297,4,FALSE))/2,VLOOKUP(C$7,profiel!$A$3:$F$297,4,FALSE))))/1000*Z914*D$36)</f>
        <v>-11018.729803057575</v>
      </c>
      <c r="AB914" s="30">
        <f t="shared" si="438"/>
        <v>64190.864559508736</v>
      </c>
      <c r="AC914" s="35">
        <f t="shared" si="436"/>
        <v>12838.172911901747</v>
      </c>
      <c r="AD914" s="32">
        <f t="shared" si="437"/>
        <v>0.17021709783316888</v>
      </c>
      <c r="AE914" s="32">
        <f t="shared" si="442"/>
        <v>715.34866670855627</v>
      </c>
      <c r="AF914" s="204">
        <f t="shared" si="443"/>
        <v>1240.005946259744</v>
      </c>
    </row>
    <row r="915" spans="1:32" ht="12" customHeight="1" x14ac:dyDescent="0.15">
      <c r="A915" s="199">
        <f t="shared" si="413"/>
        <v>715.34866670855627</v>
      </c>
      <c r="B915" s="38">
        <f t="shared" si="414"/>
        <v>4330</v>
      </c>
      <c r="C915" s="200">
        <f t="shared" si="439"/>
        <v>72.166666666666671</v>
      </c>
      <c r="D915" s="36">
        <f t="shared" si="440"/>
        <v>972.95148742049446</v>
      </c>
      <c r="E915" s="36">
        <f t="shared" si="441"/>
        <v>679.99999995761675</v>
      </c>
      <c r="F915" s="37">
        <f t="shared" si="415"/>
        <v>0.10381762582530166</v>
      </c>
      <c r="G915" s="42">
        <f t="shared" si="416"/>
        <v>2395.3625839250039</v>
      </c>
      <c r="H915" s="43">
        <f t="shared" si="417"/>
        <v>2395.3625839250039</v>
      </c>
      <c r="I915" s="42">
        <f t="shared" si="418"/>
        <v>0</v>
      </c>
      <c r="J915" s="44">
        <f t="shared" si="419"/>
        <v>0</v>
      </c>
      <c r="K915" s="216">
        <f t="shared" si="420"/>
        <v>9.8626744534036567E-2</v>
      </c>
      <c r="L915" s="42">
        <f t="shared" si="421"/>
        <v>2399.5582197293083</v>
      </c>
      <c r="M915" s="43">
        <f t="shared" si="422"/>
        <v>2279.580308742843</v>
      </c>
      <c r="N915" s="42">
        <f t="shared" si="423"/>
        <v>0</v>
      </c>
      <c r="O915" s="44">
        <f t="shared" si="424"/>
        <v>0</v>
      </c>
      <c r="P915" s="37">
        <f t="shared" si="425"/>
        <v>0.10381762582530166</v>
      </c>
      <c r="Q915" s="42">
        <f t="shared" si="426"/>
        <v>2395.3625839250039</v>
      </c>
      <c r="R915" s="43">
        <f t="shared" si="427"/>
        <v>2395.3625839250039</v>
      </c>
      <c r="S915" s="42">
        <f t="shared" si="428"/>
        <v>0</v>
      </c>
      <c r="T915" s="44">
        <f t="shared" si="429"/>
        <v>0</v>
      </c>
      <c r="U915" s="37">
        <f t="shared" si="430"/>
        <v>0</v>
      </c>
      <c r="V915" s="42" t="e">
        <f t="shared" si="431"/>
        <v>#DIV/0!</v>
      </c>
      <c r="W915" s="43" t="e">
        <f t="shared" si="432"/>
        <v>#DIV/0!</v>
      </c>
      <c r="X915" s="42">
        <f t="shared" si="433"/>
        <v>0</v>
      </c>
      <c r="Y915" s="44">
        <f t="shared" si="434"/>
        <v>0</v>
      </c>
      <c r="Z915" s="42">
        <f t="shared" si="435"/>
        <v>-6017.9869799049002</v>
      </c>
      <c r="AA915" s="44">
        <f>IF(C915&lt;C$13,0,(IF(VLOOKUP(C$7,profiel!$A$3:$F$297,2,FALSE)&gt;4,VLOOKUP($C$7,profiel!$A$3:$F$297,3,FALSE),IF(B$9="flens loodrecht op gevel",(VLOOKUP(C$7,profiel!$A$3:$F$297,6,FALSE)-2*VLOOKUP(C$7,profiel!$A$3:$F$297,4,FALSE))/2,VLOOKUP(C$7,profiel!$A$3:$F$297,4,FALSE))))/1000*Z915*D$36)</f>
        <v>-11074.560452894028</v>
      </c>
      <c r="AB915" s="42">
        <f t="shared" si="438"/>
        <v>64217.902717896657</v>
      </c>
      <c r="AC915" s="44">
        <f t="shared" si="436"/>
        <v>12843.58054357933</v>
      </c>
      <c r="AD915" s="41">
        <f t="shared" si="437"/>
        <v>0.16869077100950469</v>
      </c>
      <c r="AE915" s="41">
        <f t="shared" si="442"/>
        <v>715.51735747956582</v>
      </c>
      <c r="AF915" s="201">
        <f t="shared" si="443"/>
        <v>1244.3128023399674</v>
      </c>
    </row>
    <row r="916" spans="1:32" ht="12" customHeight="1" x14ac:dyDescent="0.15">
      <c r="A916" s="202">
        <f t="shared" si="413"/>
        <v>715.51735747956582</v>
      </c>
      <c r="B916" s="54">
        <f t="shared" si="414"/>
        <v>4335</v>
      </c>
      <c r="C916" s="133">
        <f t="shared" si="439"/>
        <v>72.25</v>
      </c>
      <c r="D916" s="30">
        <f t="shared" si="440"/>
        <v>973.1241044859654</v>
      </c>
      <c r="E916" s="30">
        <f t="shared" si="441"/>
        <v>679.99999995873213</v>
      </c>
      <c r="F916" s="31">
        <f t="shared" si="415"/>
        <v>0.1034582888706555</v>
      </c>
      <c r="G916" s="30">
        <f t="shared" si="416"/>
        <v>2395.7994011488449</v>
      </c>
      <c r="H916" s="34">
        <f t="shared" si="417"/>
        <v>2395.7994011488449</v>
      </c>
      <c r="I916" s="33">
        <f t="shared" si="418"/>
        <v>0</v>
      </c>
      <c r="J916" s="35">
        <f t="shared" si="419"/>
        <v>0</v>
      </c>
      <c r="K916" s="60">
        <f t="shared" si="420"/>
        <v>9.8285374427122735E-2</v>
      </c>
      <c r="L916" s="30">
        <f t="shared" si="421"/>
        <v>2399.9814887870116</v>
      </c>
      <c r="M916" s="34">
        <f t="shared" si="422"/>
        <v>2279.9824143476608</v>
      </c>
      <c r="N916" s="33">
        <f t="shared" si="423"/>
        <v>0</v>
      </c>
      <c r="O916" s="35">
        <f t="shared" si="424"/>
        <v>0</v>
      </c>
      <c r="P916" s="31">
        <f t="shared" si="425"/>
        <v>0.1034582888706555</v>
      </c>
      <c r="Q916" s="30">
        <f t="shared" si="426"/>
        <v>2395.7994011488449</v>
      </c>
      <c r="R916" s="34">
        <f t="shared" si="427"/>
        <v>2395.7994011488449</v>
      </c>
      <c r="S916" s="33">
        <f t="shared" si="428"/>
        <v>0</v>
      </c>
      <c r="T916" s="35">
        <f t="shared" si="429"/>
        <v>0</v>
      </c>
      <c r="U916" s="31">
        <f t="shared" si="430"/>
        <v>0</v>
      </c>
      <c r="V916" s="30" t="e">
        <f t="shared" si="431"/>
        <v>#DIV/0!</v>
      </c>
      <c r="W916" s="34" t="e">
        <f t="shared" si="432"/>
        <v>#DIV/0!</v>
      </c>
      <c r="X916" s="33">
        <f t="shared" si="433"/>
        <v>0</v>
      </c>
      <c r="Y916" s="35">
        <f t="shared" si="434"/>
        <v>0</v>
      </c>
      <c r="Z916" s="30">
        <f t="shared" si="435"/>
        <v>-6048.0669656496639</v>
      </c>
      <c r="AA916" s="35">
        <f>IF(C916&lt;C$13,0,(IF(VLOOKUP(C$7,profiel!$A$3:$F$297,2,FALSE)&gt;4,VLOOKUP($C$7,profiel!$A$3:$F$297,3,FALSE),IF(B$9="flens loodrecht op gevel",(VLOOKUP(C$7,profiel!$A$3:$F$297,6,FALSE)-2*VLOOKUP(C$7,profiel!$A$3:$F$297,4,FALSE))/2,VLOOKUP(C$7,profiel!$A$3:$F$297,4,FALSE))))/1000*Z916*D$36)</f>
        <v>-11129.914946292722</v>
      </c>
      <c r="AB916" s="30">
        <f t="shared" si="438"/>
        <v>64245.155563913984</v>
      </c>
      <c r="AC916" s="35">
        <f t="shared" si="436"/>
        <v>12849.031112782797</v>
      </c>
      <c r="AD916" s="32">
        <f t="shared" si="437"/>
        <v>0.16718207890421699</v>
      </c>
      <c r="AE916" s="32">
        <f t="shared" si="442"/>
        <v>715.68453955847008</v>
      </c>
      <c r="AF916" s="204">
        <f t="shared" si="443"/>
        <v>1248.6453831892611</v>
      </c>
    </row>
    <row r="917" spans="1:32" ht="12" customHeight="1" x14ac:dyDescent="0.15">
      <c r="A917" s="199">
        <f t="shared" si="413"/>
        <v>715.68453955847008</v>
      </c>
      <c r="B917" s="38">
        <f t="shared" si="414"/>
        <v>4340</v>
      </c>
      <c r="C917" s="200">
        <f t="shared" si="439"/>
        <v>72.333333333333329</v>
      </c>
      <c r="D917" s="36">
        <f t="shared" si="440"/>
        <v>973.29652291265222</v>
      </c>
      <c r="E917" s="36">
        <f t="shared" si="441"/>
        <v>679.99999995981807</v>
      </c>
      <c r="F917" s="37">
        <f t="shared" si="415"/>
        <v>0.10309930672320482</v>
      </c>
      <c r="G917" s="42">
        <f t="shared" si="416"/>
        <v>2396.2484182419275</v>
      </c>
      <c r="H917" s="43">
        <f t="shared" si="417"/>
        <v>2396.2484182419275</v>
      </c>
      <c r="I917" s="42">
        <f t="shared" si="418"/>
        <v>0</v>
      </c>
      <c r="J917" s="44">
        <f t="shared" si="419"/>
        <v>0</v>
      </c>
      <c r="K917" s="216">
        <f t="shared" si="420"/>
        <v>9.7944341387044567E-2</v>
      </c>
      <c r="L917" s="42">
        <f t="shared" si="421"/>
        <v>2400.4169858571163</v>
      </c>
      <c r="M917" s="43">
        <f t="shared" si="422"/>
        <v>2280.3961365642604</v>
      </c>
      <c r="N917" s="42">
        <f t="shared" si="423"/>
        <v>0</v>
      </c>
      <c r="O917" s="44">
        <f t="shared" si="424"/>
        <v>0</v>
      </c>
      <c r="P917" s="37">
        <f t="shared" si="425"/>
        <v>0.10309930672320482</v>
      </c>
      <c r="Q917" s="42">
        <f t="shared" si="426"/>
        <v>2396.2484182419275</v>
      </c>
      <c r="R917" s="43">
        <f t="shared" si="427"/>
        <v>2396.2484182419275</v>
      </c>
      <c r="S917" s="42">
        <f t="shared" si="428"/>
        <v>0</v>
      </c>
      <c r="T917" s="44">
        <f t="shared" si="429"/>
        <v>0</v>
      </c>
      <c r="U917" s="37">
        <f t="shared" si="430"/>
        <v>0</v>
      </c>
      <c r="V917" s="42" t="e">
        <f t="shared" si="431"/>
        <v>#DIV/0!</v>
      </c>
      <c r="W917" s="43" t="e">
        <f t="shared" si="432"/>
        <v>#DIV/0!</v>
      </c>
      <c r="X917" s="42">
        <f t="shared" si="433"/>
        <v>0</v>
      </c>
      <c r="Y917" s="44">
        <f t="shared" si="434"/>
        <v>0</v>
      </c>
      <c r="Z917" s="42">
        <f t="shared" si="435"/>
        <v>-6077.8909966166593</v>
      </c>
      <c r="AA917" s="44">
        <f>IF(C917&lt;C$13,0,(IF(VLOOKUP(C$7,profiel!$A$3:$F$297,2,FALSE)&gt;4,VLOOKUP($C$7,profiel!$A$3:$F$297,3,FALSE),IF(B$9="flens loodrecht op gevel",(VLOOKUP(C$7,profiel!$A$3:$F$297,6,FALSE)-2*VLOOKUP(C$7,profiel!$A$3:$F$297,4,FALSE))/2,VLOOKUP(C$7,profiel!$A$3:$F$297,4,FALSE))))/1000*Z917*D$36)</f>
        <v>-11184.798420616587</v>
      </c>
      <c r="AB917" s="42">
        <f t="shared" si="438"/>
        <v>64272.620388028459</v>
      </c>
      <c r="AC917" s="44">
        <f t="shared" si="436"/>
        <v>12854.524077605691</v>
      </c>
      <c r="AD917" s="41">
        <f t="shared" si="437"/>
        <v>0.16569079406290657</v>
      </c>
      <c r="AE917" s="41">
        <f t="shared" si="442"/>
        <v>715.850230352533</v>
      </c>
      <c r="AF917" s="201">
        <f t="shared" si="443"/>
        <v>1253.0038473057839</v>
      </c>
    </row>
    <row r="918" spans="1:32" ht="12" customHeight="1" x14ac:dyDescent="0.15">
      <c r="A918" s="202">
        <f t="shared" si="413"/>
        <v>715.850230352533</v>
      </c>
      <c r="B918" s="54">
        <f t="shared" si="414"/>
        <v>4345</v>
      </c>
      <c r="C918" s="133">
        <f t="shared" si="439"/>
        <v>72.416666666666671</v>
      </c>
      <c r="D918" s="30">
        <f t="shared" si="440"/>
        <v>973.46874315719583</v>
      </c>
      <c r="E918" s="30">
        <f t="shared" si="441"/>
        <v>679.99999996087536</v>
      </c>
      <c r="F918" s="31">
        <f t="shared" si="415"/>
        <v>0.10274068481653015</v>
      </c>
      <c r="G918" s="30">
        <f t="shared" si="416"/>
        <v>2396.7094720142377</v>
      </c>
      <c r="H918" s="34">
        <f t="shared" si="417"/>
        <v>2396.7094720142377</v>
      </c>
      <c r="I918" s="33">
        <f t="shared" si="418"/>
        <v>0</v>
      </c>
      <c r="J918" s="35">
        <f t="shared" si="419"/>
        <v>0</v>
      </c>
      <c r="K918" s="60">
        <f t="shared" si="420"/>
        <v>9.7603650575703638E-2</v>
      </c>
      <c r="L918" s="30">
        <f t="shared" si="421"/>
        <v>2400.8645474920527</v>
      </c>
      <c r="M918" s="34">
        <f t="shared" si="422"/>
        <v>2280.8213201174503</v>
      </c>
      <c r="N918" s="33">
        <f t="shared" si="423"/>
        <v>0</v>
      </c>
      <c r="O918" s="35">
        <f t="shared" si="424"/>
        <v>0</v>
      </c>
      <c r="P918" s="31">
        <f t="shared" si="425"/>
        <v>0.10274068481653015</v>
      </c>
      <c r="Q918" s="30">
        <f t="shared" si="426"/>
        <v>2396.7094720142377</v>
      </c>
      <c r="R918" s="34">
        <f t="shared" si="427"/>
        <v>2396.7094720142377</v>
      </c>
      <c r="S918" s="33">
        <f t="shared" si="428"/>
        <v>0</v>
      </c>
      <c r="T918" s="35">
        <f t="shared" si="429"/>
        <v>0</v>
      </c>
      <c r="U918" s="31">
        <f t="shared" si="430"/>
        <v>0</v>
      </c>
      <c r="V918" s="30" t="e">
        <f t="shared" si="431"/>
        <v>#DIV/0!</v>
      </c>
      <c r="W918" s="34" t="e">
        <f t="shared" si="432"/>
        <v>#DIV/0!</v>
      </c>
      <c r="X918" s="33">
        <f t="shared" si="433"/>
        <v>0</v>
      </c>
      <c r="Y918" s="35">
        <f t="shared" si="434"/>
        <v>0</v>
      </c>
      <c r="Z918" s="30">
        <f t="shared" si="435"/>
        <v>-6107.4618323308632</v>
      </c>
      <c r="AA918" s="35">
        <f>IF(C918&lt;C$13,0,(IF(VLOOKUP(C$7,profiel!$A$3:$F$297,2,FALSE)&gt;4,VLOOKUP($C$7,profiel!$A$3:$F$297,3,FALSE),IF(B$9="flens loodrecht op gevel",(VLOOKUP(C$7,profiel!$A$3:$F$297,6,FALSE)-2*VLOOKUP(C$7,profiel!$A$3:$F$297,4,FALSE))/2,VLOOKUP(C$7,profiel!$A$3:$F$297,4,FALSE))))/1000*Z918*D$36)</f>
        <v>-11239.215954063084</v>
      </c>
      <c r="AB918" s="30">
        <f t="shared" si="438"/>
        <v>64300.294512613356</v>
      </c>
      <c r="AC918" s="35">
        <f t="shared" si="436"/>
        <v>12860.058902522669</v>
      </c>
      <c r="AD918" s="32">
        <f t="shared" si="437"/>
        <v>0.16421669187496415</v>
      </c>
      <c r="AE918" s="32">
        <f t="shared" si="442"/>
        <v>716.01444704440792</v>
      </c>
      <c r="AF918" s="204">
        <f t="shared" si="443"/>
        <v>1257.3883551740691</v>
      </c>
    </row>
    <row r="919" spans="1:32" ht="12" customHeight="1" x14ac:dyDescent="0.15">
      <c r="A919" s="199">
        <f t="shared" si="413"/>
        <v>716.01444704440792</v>
      </c>
      <c r="B919" s="38">
        <f t="shared" si="414"/>
        <v>4350</v>
      </c>
      <c r="C919" s="200">
        <f t="shared" si="439"/>
        <v>72.5</v>
      </c>
      <c r="D919" s="36">
        <f t="shared" si="440"/>
        <v>973.64076567466407</v>
      </c>
      <c r="E919" s="36">
        <f t="shared" si="441"/>
        <v>679.9999999619049</v>
      </c>
      <c r="F919" s="37">
        <f t="shared" si="415"/>
        <v>0.10238242848377707</v>
      </c>
      <c r="G919" s="42">
        <f t="shared" si="416"/>
        <v>2397.1824014227191</v>
      </c>
      <c r="H919" s="43">
        <f t="shared" si="417"/>
        <v>2397.1824014227191</v>
      </c>
      <c r="I919" s="42">
        <f t="shared" si="418"/>
        <v>0</v>
      </c>
      <c r="J919" s="44">
        <f t="shared" si="419"/>
        <v>0</v>
      </c>
      <c r="K919" s="216">
        <f t="shared" si="420"/>
        <v>9.726330705958823E-2</v>
      </c>
      <c r="L919" s="42">
        <f t="shared" si="421"/>
        <v>2401.3240123951246</v>
      </c>
      <c r="M919" s="43">
        <f t="shared" si="422"/>
        <v>2281.2578117753683</v>
      </c>
      <c r="N919" s="42">
        <f t="shared" si="423"/>
        <v>0</v>
      </c>
      <c r="O919" s="44">
        <f t="shared" si="424"/>
        <v>0</v>
      </c>
      <c r="P919" s="37">
        <f t="shared" si="425"/>
        <v>0.10238242848377707</v>
      </c>
      <c r="Q919" s="42">
        <f t="shared" si="426"/>
        <v>2397.1824014227191</v>
      </c>
      <c r="R919" s="43">
        <f t="shared" si="427"/>
        <v>2397.1824014227191</v>
      </c>
      <c r="S919" s="42">
        <f t="shared" si="428"/>
        <v>0</v>
      </c>
      <c r="T919" s="44">
        <f t="shared" si="429"/>
        <v>0</v>
      </c>
      <c r="U919" s="37">
        <f t="shared" si="430"/>
        <v>0</v>
      </c>
      <c r="V919" s="42" t="e">
        <f t="shared" si="431"/>
        <v>#DIV/0!</v>
      </c>
      <c r="W919" s="43" t="e">
        <f t="shared" si="432"/>
        <v>#DIV/0!</v>
      </c>
      <c r="X919" s="42">
        <f t="shared" si="433"/>
        <v>0</v>
      </c>
      <c r="Y919" s="44">
        <f t="shared" si="434"/>
        <v>0</v>
      </c>
      <c r="Z919" s="42">
        <f t="shared" si="435"/>
        <v>-6136.7822004739519</v>
      </c>
      <c r="AA919" s="44">
        <f>IF(C919&lt;C$13,0,(IF(VLOOKUP(C$7,profiel!$A$3:$F$297,2,FALSE)&gt;4,VLOOKUP($C$7,profiel!$A$3:$F$297,3,FALSE),IF(B$9="flens loodrecht op gevel",(VLOOKUP(C$7,profiel!$A$3:$F$297,6,FALSE)-2*VLOOKUP(C$7,profiel!$A$3:$F$297,4,FALSE))/2,VLOOKUP(C$7,profiel!$A$3:$F$297,4,FALSE))))/1000*Z919*D$36)</f>
        <v>-11293.172566230242</v>
      </c>
      <c r="AB919" s="42">
        <f t="shared" si="438"/>
        <v>64328.175291640888</v>
      </c>
      <c r="AC919" s="44">
        <f t="shared" si="436"/>
        <v>12865.635058328178</v>
      </c>
      <c r="AD919" s="41">
        <f t="shared" si="437"/>
        <v>0.16275955054416349</v>
      </c>
      <c r="AE919" s="41">
        <f t="shared" si="442"/>
        <v>716.17720659495205</v>
      </c>
      <c r="AF919" s="201">
        <f t="shared" si="443"/>
        <v>1261.7990692883725</v>
      </c>
    </row>
    <row r="920" spans="1:32" ht="12" customHeight="1" x14ac:dyDescent="0.15">
      <c r="A920" s="202">
        <f t="shared" si="413"/>
        <v>716.17720659495205</v>
      </c>
      <c r="B920" s="54">
        <f t="shared" si="414"/>
        <v>4355</v>
      </c>
      <c r="C920" s="133">
        <f t="shared" si="439"/>
        <v>72.583333333333329</v>
      </c>
      <c r="D920" s="30">
        <f t="shared" si="440"/>
        <v>973.81259091855998</v>
      </c>
      <c r="E920" s="30">
        <f t="shared" si="441"/>
        <v>679.9999999629074</v>
      </c>
      <c r="F920" s="31">
        <f t="shared" si="415"/>
        <v>0.10202454295876656</v>
      </c>
      <c r="G920" s="30">
        <f t="shared" si="416"/>
        <v>2397.6670475440615</v>
      </c>
      <c r="H920" s="34">
        <f t="shared" si="417"/>
        <v>2397.6670475440615</v>
      </c>
      <c r="I920" s="33">
        <f t="shared" si="418"/>
        <v>0</v>
      </c>
      <c r="J920" s="35">
        <f t="shared" si="419"/>
        <v>0</v>
      </c>
      <c r="K920" s="60">
        <f t="shared" si="420"/>
        <v>9.6923315810828234E-2</v>
      </c>
      <c r="L920" s="30">
        <f t="shared" si="421"/>
        <v>2401.7952213932604</v>
      </c>
      <c r="M920" s="34">
        <f t="shared" si="422"/>
        <v>2281.7054603235974</v>
      </c>
      <c r="N920" s="33">
        <f t="shared" si="423"/>
        <v>0</v>
      </c>
      <c r="O920" s="35">
        <f t="shared" si="424"/>
        <v>0</v>
      </c>
      <c r="P920" s="31">
        <f t="shared" si="425"/>
        <v>0.10202454295876656</v>
      </c>
      <c r="Q920" s="30">
        <f t="shared" si="426"/>
        <v>2397.6670475440615</v>
      </c>
      <c r="R920" s="34">
        <f t="shared" si="427"/>
        <v>2397.6670475440615</v>
      </c>
      <c r="S920" s="33">
        <f t="shared" si="428"/>
        <v>0</v>
      </c>
      <c r="T920" s="35">
        <f t="shared" si="429"/>
        <v>0</v>
      </c>
      <c r="U920" s="31">
        <f t="shared" si="430"/>
        <v>0</v>
      </c>
      <c r="V920" s="30" t="e">
        <f t="shared" si="431"/>
        <v>#DIV/0!</v>
      </c>
      <c r="W920" s="34" t="e">
        <f t="shared" si="432"/>
        <v>#DIV/0!</v>
      </c>
      <c r="X920" s="33">
        <f t="shared" si="433"/>
        <v>0</v>
      </c>
      <c r="Y920" s="35">
        <f t="shared" si="434"/>
        <v>0</v>
      </c>
      <c r="Z920" s="30">
        <f t="shared" si="435"/>
        <v>-6165.8547971914886</v>
      </c>
      <c r="AA920" s="35">
        <f>IF(C920&lt;C$13,0,(IF(VLOOKUP(C$7,profiel!$A$3:$F$297,2,FALSE)&gt;4,VLOOKUP($C$7,profiel!$A$3:$F$297,3,FALSE),IF(B$9="flens loodrecht op gevel",(VLOOKUP(C$7,profiel!$A$3:$F$297,6,FALSE)-2*VLOOKUP(C$7,profiel!$A$3:$F$297,4,FALSE))/2,VLOOKUP(C$7,profiel!$A$3:$F$297,4,FALSE))))/1000*Z920*D$36)</f>
        <v>-11346.673218681979</v>
      </c>
      <c r="AB920" s="30">
        <f t="shared" si="438"/>
        <v>64356.260110376548</v>
      </c>
      <c r="AC920" s="35">
        <f t="shared" si="436"/>
        <v>12871.25202207531</v>
      </c>
      <c r="AD920" s="32">
        <f t="shared" si="437"/>
        <v>0.16131915105934211</v>
      </c>
      <c r="AE920" s="32">
        <f t="shared" si="442"/>
        <v>716.33852574601144</v>
      </c>
      <c r="AF920" s="204">
        <f t="shared" si="443"/>
        <v>1266.2361541761602</v>
      </c>
    </row>
    <row r="921" spans="1:32" ht="12" customHeight="1" x14ac:dyDescent="0.15">
      <c r="A921" s="199">
        <f t="shared" si="413"/>
        <v>716.33852574601144</v>
      </c>
      <c r="B921" s="38">
        <f t="shared" si="414"/>
        <v>4360</v>
      </c>
      <c r="C921" s="200">
        <f t="shared" si="439"/>
        <v>72.666666666666671</v>
      </c>
      <c r="D921" s="36">
        <f t="shared" si="440"/>
        <v>973.98421934082762</v>
      </c>
      <c r="E921" s="36">
        <f t="shared" si="441"/>
        <v>679.99999996388351</v>
      </c>
      <c r="F921" s="37">
        <f t="shared" si="415"/>
        <v>0.10166703337711959</v>
      </c>
      <c r="G921" s="42">
        <f t="shared" si="416"/>
        <v>2398.1632535495696</v>
      </c>
      <c r="H921" s="43">
        <f t="shared" si="417"/>
        <v>2398.1632535495696</v>
      </c>
      <c r="I921" s="42">
        <f t="shared" si="418"/>
        <v>0</v>
      </c>
      <c r="J921" s="44">
        <f t="shared" si="419"/>
        <v>0</v>
      </c>
      <c r="K921" s="216">
        <f t="shared" si="420"/>
        <v>9.6583681708263605E-2</v>
      </c>
      <c r="L921" s="42">
        <f t="shared" si="421"/>
        <v>2402.2780174117843</v>
      </c>
      <c r="M921" s="43">
        <f t="shared" si="422"/>
        <v>2282.1641165411947</v>
      </c>
      <c r="N921" s="42">
        <f t="shared" si="423"/>
        <v>0</v>
      </c>
      <c r="O921" s="44">
        <f t="shared" si="424"/>
        <v>0</v>
      </c>
      <c r="P921" s="37">
        <f t="shared" si="425"/>
        <v>0.10166703337711959</v>
      </c>
      <c r="Q921" s="42">
        <f t="shared" si="426"/>
        <v>2398.1632535495696</v>
      </c>
      <c r="R921" s="43">
        <f t="shared" si="427"/>
        <v>2398.1632535495696</v>
      </c>
      <c r="S921" s="42">
        <f t="shared" si="428"/>
        <v>0</v>
      </c>
      <c r="T921" s="44">
        <f t="shared" si="429"/>
        <v>0</v>
      </c>
      <c r="U921" s="37">
        <f t="shared" si="430"/>
        <v>0</v>
      </c>
      <c r="V921" s="42" t="e">
        <f t="shared" si="431"/>
        <v>#DIV/0!</v>
      </c>
      <c r="W921" s="43" t="e">
        <f t="shared" si="432"/>
        <v>#DIV/0!</v>
      </c>
      <c r="X921" s="42">
        <f t="shared" si="433"/>
        <v>0</v>
      </c>
      <c r="Y921" s="44">
        <f t="shared" si="434"/>
        <v>0</v>
      </c>
      <c r="Z921" s="42">
        <f t="shared" si="435"/>
        <v>-6194.6822873992387</v>
      </c>
      <c r="AA921" s="44">
        <f>IF(C921&lt;C$13,0,(IF(VLOOKUP(C$7,profiel!$A$3:$F$297,2,FALSE)&gt;4,VLOOKUP($C$7,profiel!$A$3:$F$297,3,FALSE),IF(B$9="flens loodrecht op gevel",(VLOOKUP(C$7,profiel!$A$3:$F$297,6,FALSE)-2*VLOOKUP(C$7,profiel!$A$3:$F$297,4,FALSE))/2,VLOOKUP(C$7,profiel!$A$3:$F$297,4,FALSE))))/1000*Z921*D$36)</f>
        <v>-11399.722815511779</v>
      </c>
      <c r="AB921" s="42">
        <f t="shared" si="438"/>
        <v>64384.546385073292</v>
      </c>
      <c r="AC921" s="44">
        <f t="shared" si="436"/>
        <v>12876.909277014658</v>
      </c>
      <c r="AD921" s="41">
        <f t="shared" si="437"/>
        <v>0.15989527716527799</v>
      </c>
      <c r="AE921" s="41">
        <f t="shared" si="442"/>
        <v>716.49842102317677</v>
      </c>
      <c r="AF921" s="201">
        <f t="shared" si="443"/>
        <v>1270.6997764217685</v>
      </c>
    </row>
    <row r="922" spans="1:32" ht="12" customHeight="1" x14ac:dyDescent="0.15">
      <c r="A922" s="202">
        <f t="shared" si="413"/>
        <v>716.49842102317677</v>
      </c>
      <c r="B922" s="54">
        <f t="shared" si="414"/>
        <v>4365</v>
      </c>
      <c r="C922" s="133">
        <f t="shared" si="439"/>
        <v>72.75</v>
      </c>
      <c r="D922" s="30">
        <f t="shared" si="440"/>
        <v>974.15565139185981</v>
      </c>
      <c r="E922" s="30">
        <f t="shared" si="441"/>
        <v>679.99999996483382</v>
      </c>
      <c r="F922" s="31">
        <f t="shared" si="415"/>
        <v>0.10130990477739242</v>
      </c>
      <c r="G922" s="30">
        <f t="shared" si="416"/>
        <v>2398.6708646778407</v>
      </c>
      <c r="H922" s="34">
        <f t="shared" si="417"/>
        <v>2398.6708646778407</v>
      </c>
      <c r="I922" s="33">
        <f t="shared" si="418"/>
        <v>0</v>
      </c>
      <c r="J922" s="35">
        <f t="shared" si="419"/>
        <v>0</v>
      </c>
      <c r="K922" s="60">
        <f t="shared" si="420"/>
        <v>9.6244409538522799E-2</v>
      </c>
      <c r="L922" s="30">
        <f t="shared" si="421"/>
        <v>2402.7722454470581</v>
      </c>
      <c r="M922" s="34">
        <f t="shared" si="422"/>
        <v>2282.6336331747052</v>
      </c>
      <c r="N922" s="33">
        <f t="shared" si="423"/>
        <v>0</v>
      </c>
      <c r="O922" s="35">
        <f t="shared" si="424"/>
        <v>0</v>
      </c>
      <c r="P922" s="31">
        <f t="shared" si="425"/>
        <v>0.10130990477739242</v>
      </c>
      <c r="Q922" s="30">
        <f t="shared" si="426"/>
        <v>2398.6708646778407</v>
      </c>
      <c r="R922" s="34">
        <f t="shared" si="427"/>
        <v>2398.6708646778407</v>
      </c>
      <c r="S922" s="33">
        <f t="shared" si="428"/>
        <v>0</v>
      </c>
      <c r="T922" s="35">
        <f t="shared" si="429"/>
        <v>0</v>
      </c>
      <c r="U922" s="31">
        <f t="shared" si="430"/>
        <v>0</v>
      </c>
      <c r="V922" s="30" t="e">
        <f t="shared" si="431"/>
        <v>#DIV/0!</v>
      </c>
      <c r="W922" s="34" t="e">
        <f t="shared" si="432"/>
        <v>#DIV/0!</v>
      </c>
      <c r="X922" s="33">
        <f t="shared" si="433"/>
        <v>0</v>
      </c>
      <c r="Y922" s="35">
        <f t="shared" si="434"/>
        <v>0</v>
      </c>
      <c r="Z922" s="30">
        <f t="shared" si="435"/>
        <v>-6223.2673050888552</v>
      </c>
      <c r="AA922" s="35">
        <f>IF(C922&lt;C$13,0,(IF(VLOOKUP(C$7,profiel!$A$3:$F$297,2,FALSE)&gt;4,VLOOKUP($C$7,profiel!$A$3:$F$297,3,FALSE),IF(B$9="flens loodrecht op gevel",(VLOOKUP(C$7,profiel!$A$3:$F$297,6,FALSE)-2*VLOOKUP(C$7,profiel!$A$3:$F$297,4,FALSE))/2,VLOOKUP(C$7,profiel!$A$3:$F$297,4,FALSE))))/1000*Z922*D$36)</f>
        <v>-11452.326203905235</v>
      </c>
      <c r="AB922" s="30">
        <f t="shared" si="438"/>
        <v>64413.031562667231</v>
      </c>
      <c r="AC922" s="35">
        <f t="shared" si="436"/>
        <v>12882.606312533446</v>
      </c>
      <c r="AD922" s="32">
        <f t="shared" si="437"/>
        <v>0.15848771533352216</v>
      </c>
      <c r="AE922" s="32">
        <f t="shared" si="442"/>
        <v>716.65690873851031</v>
      </c>
      <c r="AF922" s="204">
        <f t="shared" si="443"/>
        <v>1275.1901046902283</v>
      </c>
    </row>
    <row r="923" spans="1:32" ht="12" customHeight="1" x14ac:dyDescent="0.15">
      <c r="A923" s="199">
        <f t="shared" si="413"/>
        <v>716.65690873851031</v>
      </c>
      <c r="B923" s="38">
        <f t="shared" si="414"/>
        <v>4370</v>
      </c>
      <c r="C923" s="200">
        <f t="shared" si="439"/>
        <v>72.833333333333329</v>
      </c>
      <c r="D923" s="36">
        <f t="shared" si="440"/>
        <v>974.32688752050535</v>
      </c>
      <c r="E923" s="36">
        <f t="shared" si="441"/>
        <v>679.99999996575912</v>
      </c>
      <c r="F923" s="37">
        <f t="shared" si="415"/>
        <v>0.10095316210222291</v>
      </c>
      <c r="G923" s="42">
        <f t="shared" si="416"/>
        <v>2399.1897282090417</v>
      </c>
      <c r="H923" s="43">
        <f t="shared" si="417"/>
        <v>2399.1897282090417</v>
      </c>
      <c r="I923" s="42">
        <f t="shared" si="418"/>
        <v>0</v>
      </c>
      <c r="J923" s="44">
        <f t="shared" si="419"/>
        <v>0</v>
      </c>
      <c r="K923" s="216">
        <f t="shared" si="420"/>
        <v>9.5905503997111771E-2</v>
      </c>
      <c r="L923" s="42">
        <f t="shared" si="421"/>
        <v>2403.2777525406964</v>
      </c>
      <c r="M923" s="43">
        <f t="shared" si="422"/>
        <v>2283.1138649136615</v>
      </c>
      <c r="N923" s="42">
        <f t="shared" si="423"/>
        <v>0</v>
      </c>
      <c r="O923" s="44">
        <f t="shared" si="424"/>
        <v>0</v>
      </c>
      <c r="P923" s="37">
        <f t="shared" si="425"/>
        <v>0.10095316210222291</v>
      </c>
      <c r="Q923" s="42">
        <f t="shared" si="426"/>
        <v>2399.1897282090417</v>
      </c>
      <c r="R923" s="43">
        <f t="shared" si="427"/>
        <v>2399.1897282090417</v>
      </c>
      <c r="S923" s="42">
        <f t="shared" si="428"/>
        <v>0</v>
      </c>
      <c r="T923" s="44">
        <f t="shared" si="429"/>
        <v>0</v>
      </c>
      <c r="U923" s="37">
        <f t="shared" si="430"/>
        <v>0</v>
      </c>
      <c r="V923" s="42" t="e">
        <f t="shared" si="431"/>
        <v>#DIV/0!</v>
      </c>
      <c r="W923" s="43" t="e">
        <f t="shared" si="432"/>
        <v>#DIV/0!</v>
      </c>
      <c r="X923" s="42">
        <f t="shared" si="433"/>
        <v>0</v>
      </c>
      <c r="Y923" s="44">
        <f t="shared" si="434"/>
        <v>0</v>
      </c>
      <c r="Z923" s="42">
        <f t="shared" si="435"/>
        <v>-6251.6124536326497</v>
      </c>
      <c r="AA923" s="44">
        <f>IF(C923&lt;C$13,0,(IF(VLOOKUP(C$7,profiel!$A$3:$F$297,2,FALSE)&gt;4,VLOOKUP($C$7,profiel!$A$3:$F$297,3,FALSE),IF(B$9="flens loodrecht op gevel",(VLOOKUP(C$7,profiel!$A$3:$F$297,6,FALSE)-2*VLOOKUP(C$7,profiel!$A$3:$F$297,4,FALSE))/2,VLOOKUP(C$7,profiel!$A$3:$F$297,4,FALSE))))/1000*Z923*D$36)</f>
        <v>-11504.488174700906</v>
      </c>
      <c r="AB923" s="42">
        <f t="shared" si="438"/>
        <v>64441.71312047336</v>
      </c>
      <c r="AC923" s="44">
        <f t="shared" si="436"/>
        <v>12888.342624094674</v>
      </c>
      <c r="AD923" s="41">
        <f t="shared" si="437"/>
        <v>0.15709625473340885</v>
      </c>
      <c r="AE923" s="41">
        <f t="shared" si="442"/>
        <v>716.81400499324377</v>
      </c>
      <c r="AF923" s="201">
        <f t="shared" si="443"/>
        <v>1279.7073097512603</v>
      </c>
    </row>
    <row r="924" spans="1:32" ht="12" customHeight="1" x14ac:dyDescent="0.15">
      <c r="A924" s="202">
        <f t="shared" si="413"/>
        <v>716.81400499324377</v>
      </c>
      <c r="B924" s="54">
        <f t="shared" si="414"/>
        <v>4375</v>
      </c>
      <c r="C924" s="133">
        <f t="shared" si="439"/>
        <v>72.916666666666671</v>
      </c>
      <c r="D924" s="30">
        <f t="shared" si="440"/>
        <v>974.49792817407581</v>
      </c>
      <c r="E924" s="30">
        <f t="shared" si="441"/>
        <v>679.9999999666602</v>
      </c>
      <c r="F924" s="31">
        <f t="shared" si="415"/>
        <v>0.10059681019948667</v>
      </c>
      <c r="G924" s="30">
        <f t="shared" si="416"/>
        <v>2399.7196934394851</v>
      </c>
      <c r="H924" s="34">
        <f t="shared" si="417"/>
        <v>2399.7196934394851</v>
      </c>
      <c r="I924" s="33">
        <f t="shared" si="418"/>
        <v>0</v>
      </c>
      <c r="J924" s="35">
        <f t="shared" si="419"/>
        <v>0</v>
      </c>
      <c r="K924" s="60">
        <f t="shared" si="420"/>
        <v>9.5566969689512338E-2</v>
      </c>
      <c r="L924" s="30">
        <f t="shared" si="421"/>
        <v>2403.7943877540642</v>
      </c>
      <c r="M924" s="34">
        <f t="shared" si="422"/>
        <v>2283.6046683663612</v>
      </c>
      <c r="N924" s="33">
        <f t="shared" si="423"/>
        <v>0</v>
      </c>
      <c r="O924" s="35">
        <f t="shared" si="424"/>
        <v>0</v>
      </c>
      <c r="P924" s="31">
        <f t="shared" si="425"/>
        <v>0.10059681019948667</v>
      </c>
      <c r="Q924" s="30">
        <f t="shared" si="426"/>
        <v>2399.7196934394851</v>
      </c>
      <c r="R924" s="34">
        <f t="shared" si="427"/>
        <v>2399.7196934394851</v>
      </c>
      <c r="S924" s="33">
        <f t="shared" si="428"/>
        <v>0</v>
      </c>
      <c r="T924" s="35">
        <f t="shared" si="429"/>
        <v>0</v>
      </c>
      <c r="U924" s="31">
        <f t="shared" si="430"/>
        <v>0</v>
      </c>
      <c r="V924" s="30" t="e">
        <f t="shared" si="431"/>
        <v>#DIV/0!</v>
      </c>
      <c r="W924" s="34" t="e">
        <f t="shared" si="432"/>
        <v>#DIV/0!</v>
      </c>
      <c r="X924" s="33">
        <f t="shared" si="433"/>
        <v>0</v>
      </c>
      <c r="Y924" s="35">
        <f t="shared" si="434"/>
        <v>0</v>
      </c>
      <c r="Z924" s="30">
        <f t="shared" si="435"/>
        <v>-6279.7203060875745</v>
      </c>
      <c r="AA924" s="35">
        <f>IF(C924&lt;C$13,0,(IF(VLOOKUP(C$7,profiel!$A$3:$F$297,2,FALSE)&gt;4,VLOOKUP($C$7,profiel!$A$3:$F$297,3,FALSE),IF(B$9="flens loodrecht op gevel",(VLOOKUP(C$7,profiel!$A$3:$F$297,6,FALSE)-2*VLOOKUP(C$7,profiel!$A$3:$F$297,4,FALSE))/2,VLOOKUP(C$7,profiel!$A$3:$F$297,4,FALSE))))/1000*Z924*D$36)</f>
        <v>-11556.213462949701</v>
      </c>
      <c r="AB924" s="30">
        <f t="shared" si="438"/>
        <v>64470.588565883052</v>
      </c>
      <c r="AC924" s="35">
        <f t="shared" si="436"/>
        <v>12894.117713176611</v>
      </c>
      <c r="AD924" s="32">
        <f t="shared" si="437"/>
        <v>0.15572068720317644</v>
      </c>
      <c r="AE924" s="32">
        <f t="shared" si="442"/>
        <v>716.96972568044691</v>
      </c>
      <c r="AF924" s="204">
        <f t="shared" si="443"/>
        <v>1284.25156450343</v>
      </c>
    </row>
    <row r="925" spans="1:32" ht="12" customHeight="1" x14ac:dyDescent="0.15">
      <c r="A925" s="199">
        <f t="shared" si="413"/>
        <v>716.96972568044691</v>
      </c>
      <c r="B925" s="38">
        <f t="shared" si="414"/>
        <v>4380</v>
      </c>
      <c r="C925" s="200">
        <f t="shared" si="439"/>
        <v>73</v>
      </c>
      <c r="D925" s="36">
        <f t="shared" si="440"/>
        <v>974.66877379835228</v>
      </c>
      <c r="E925" s="36">
        <f t="shared" si="441"/>
        <v>679.99999996753752</v>
      </c>
      <c r="F925" s="37">
        <f t="shared" si="415"/>
        <v>0.10024085382346395</v>
      </c>
      <c r="G925" s="42">
        <f t="shared" si="416"/>
        <v>2400.2606116560955</v>
      </c>
      <c r="H925" s="43">
        <f t="shared" si="417"/>
        <v>2400.2606116560955</v>
      </c>
      <c r="I925" s="42">
        <f t="shared" si="418"/>
        <v>0</v>
      </c>
      <c r="J925" s="44">
        <f t="shared" si="419"/>
        <v>0</v>
      </c>
      <c r="K925" s="216">
        <f t="shared" si="420"/>
        <v>9.5228811132290758E-2</v>
      </c>
      <c r="L925" s="42">
        <f t="shared" si="421"/>
        <v>2404.3220021427096</v>
      </c>
      <c r="M925" s="43">
        <f t="shared" si="422"/>
        <v>2284.1059020355742</v>
      </c>
      <c r="N925" s="42">
        <f t="shared" si="423"/>
        <v>0</v>
      </c>
      <c r="O925" s="44">
        <f t="shared" si="424"/>
        <v>0</v>
      </c>
      <c r="P925" s="37">
        <f t="shared" si="425"/>
        <v>0.10024085382346395</v>
      </c>
      <c r="Q925" s="42">
        <f t="shared" si="426"/>
        <v>2400.2606116560955</v>
      </c>
      <c r="R925" s="43">
        <f t="shared" si="427"/>
        <v>2400.2606116560955</v>
      </c>
      <c r="S925" s="42">
        <f t="shared" si="428"/>
        <v>0</v>
      </c>
      <c r="T925" s="44">
        <f t="shared" si="429"/>
        <v>0</v>
      </c>
      <c r="U925" s="37">
        <f t="shared" si="430"/>
        <v>0</v>
      </c>
      <c r="V925" s="42" t="e">
        <f t="shared" si="431"/>
        <v>#DIV/0!</v>
      </c>
      <c r="W925" s="43" t="e">
        <f t="shared" si="432"/>
        <v>#DIV/0!</v>
      </c>
      <c r="X925" s="42">
        <f t="shared" si="433"/>
        <v>0</v>
      </c>
      <c r="Y925" s="44">
        <f t="shared" si="434"/>
        <v>0</v>
      </c>
      <c r="Z925" s="42">
        <f t="shared" si="435"/>
        <v>-6307.593405498209</v>
      </c>
      <c r="AA925" s="44">
        <f>IF(C925&lt;C$13,0,(IF(VLOOKUP(C$7,profiel!$A$3:$F$297,2,FALSE)&gt;4,VLOOKUP($C$7,profiel!$A$3:$F$297,3,FALSE),IF(B$9="flens loodrecht op gevel",(VLOOKUP(C$7,profiel!$A$3:$F$297,6,FALSE)-2*VLOOKUP(C$7,profiel!$A$3:$F$297,4,FALSE))/2,VLOOKUP(C$7,profiel!$A$3:$F$297,4,FALSE))))/1000*Z925*D$36)</f>
        <v>-11607.506748472477</v>
      </c>
      <c r="AB925" s="42">
        <f t="shared" si="438"/>
        <v>64499.655436061788</v>
      </c>
      <c r="AC925" s="44">
        <f t="shared" si="436"/>
        <v>12899.931087212357</v>
      </c>
      <c r="AD925" s="41">
        <f t="shared" si="437"/>
        <v>0.15436080722118464</v>
      </c>
      <c r="AE925" s="41">
        <f t="shared" si="442"/>
        <v>717.12408648766814</v>
      </c>
      <c r="AF925" s="201">
        <f t="shared" si="443"/>
        <v>1288.8230439985025</v>
      </c>
    </row>
    <row r="926" spans="1:32" ht="12" customHeight="1" x14ac:dyDescent="0.15">
      <c r="A926" s="202">
        <f t="shared" si="413"/>
        <v>717.12408648766814</v>
      </c>
      <c r="B926" s="54">
        <f t="shared" si="414"/>
        <v>4385</v>
      </c>
      <c r="C926" s="133">
        <f t="shared" si="439"/>
        <v>73.083333333333329</v>
      </c>
      <c r="D926" s="30">
        <f t="shared" si="440"/>
        <v>974.83942483759313</v>
      </c>
      <c r="E926" s="30">
        <f t="shared" si="441"/>
        <v>679.99999996839176</v>
      </c>
      <c r="F926" s="31">
        <f t="shared" si="415"/>
        <v>9.9885297636013406E-2</v>
      </c>
      <c r="G926" s="30">
        <f t="shared" si="416"/>
        <v>2400.8123361107068</v>
      </c>
      <c r="H926" s="34">
        <f t="shared" si="417"/>
        <v>2400.8123361107068</v>
      </c>
      <c r="I926" s="33">
        <f t="shared" si="418"/>
        <v>0</v>
      </c>
      <c r="J926" s="35">
        <f t="shared" si="419"/>
        <v>0</v>
      </c>
      <c r="K926" s="60">
        <f t="shared" si="420"/>
        <v>9.4891032754212748E-2</v>
      </c>
      <c r="L926" s="30">
        <f t="shared" si="421"/>
        <v>2404.8604487305929</v>
      </c>
      <c r="M926" s="34">
        <f t="shared" si="422"/>
        <v>2284.6174262940631</v>
      </c>
      <c r="N926" s="33">
        <f t="shared" si="423"/>
        <v>0</v>
      </c>
      <c r="O926" s="35">
        <f t="shared" si="424"/>
        <v>0</v>
      </c>
      <c r="P926" s="31">
        <f t="shared" si="425"/>
        <v>9.9885297636013406E-2</v>
      </c>
      <c r="Q926" s="30">
        <f t="shared" si="426"/>
        <v>2400.8123361107068</v>
      </c>
      <c r="R926" s="34">
        <f t="shared" si="427"/>
        <v>2400.8123361107068</v>
      </c>
      <c r="S926" s="33">
        <f t="shared" si="428"/>
        <v>0</v>
      </c>
      <c r="T926" s="35">
        <f t="shared" si="429"/>
        <v>0</v>
      </c>
      <c r="U926" s="31">
        <f t="shared" si="430"/>
        <v>0</v>
      </c>
      <c r="V926" s="30" t="e">
        <f t="shared" si="431"/>
        <v>#DIV/0!</v>
      </c>
      <c r="W926" s="34" t="e">
        <f t="shared" si="432"/>
        <v>#DIV/0!</v>
      </c>
      <c r="X926" s="33">
        <f t="shared" si="433"/>
        <v>0</v>
      </c>
      <c r="Y926" s="35">
        <f t="shared" si="434"/>
        <v>0</v>
      </c>
      <c r="Z926" s="30">
        <f t="shared" si="435"/>
        <v>-6335.2342651985628</v>
      </c>
      <c r="AA926" s="35">
        <f>IF(C926&lt;C$13,0,(IF(VLOOKUP(C$7,profiel!$A$3:$F$297,2,FALSE)&gt;4,VLOOKUP($C$7,profiel!$A$3:$F$297,3,FALSE),IF(B$9="flens loodrecht op gevel",(VLOOKUP(C$7,profiel!$A$3:$F$297,6,FALSE)-2*VLOOKUP(C$7,profiel!$A$3:$F$297,4,FALSE))/2,VLOOKUP(C$7,profiel!$A$3:$F$297,4,FALSE))))/1000*Z926*D$36)</f>
        <v>-11658.372656415395</v>
      </c>
      <c r="AB926" s="30">
        <f t="shared" si="438"/>
        <v>64528.911297648236</v>
      </c>
      <c r="AC926" s="35">
        <f t="shared" si="436"/>
        <v>12905.782259529646</v>
      </c>
      <c r="AD926" s="32">
        <f t="shared" si="437"/>
        <v>0.15301641187723436</v>
      </c>
      <c r="AE926" s="32">
        <f t="shared" si="442"/>
        <v>717.27710289954541</v>
      </c>
      <c r="AF926" s="204">
        <f t="shared" si="443"/>
        <v>1293.4219254659515</v>
      </c>
    </row>
    <row r="927" spans="1:32" ht="12" customHeight="1" x14ac:dyDescent="0.15">
      <c r="A927" s="199">
        <f t="shared" si="413"/>
        <v>717.27710289954541</v>
      </c>
      <c r="B927" s="38">
        <f t="shared" si="414"/>
        <v>4390</v>
      </c>
      <c r="C927" s="200">
        <f t="shared" si="439"/>
        <v>73.166666666666671</v>
      </c>
      <c r="D927" s="36">
        <f t="shared" si="440"/>
        <v>975.00988173454061</v>
      </c>
      <c r="E927" s="36">
        <f t="shared" si="441"/>
        <v>679.9999999692235</v>
      </c>
      <c r="F927" s="37">
        <f t="shared" si="415"/>
        <v>9.953014620775584E-2</v>
      </c>
      <c r="G927" s="42">
        <f t="shared" si="416"/>
        <v>2401.3747219957395</v>
      </c>
      <c r="H927" s="43">
        <f t="shared" si="417"/>
        <v>2401.3747219957395</v>
      </c>
      <c r="I927" s="42">
        <f t="shared" si="418"/>
        <v>0</v>
      </c>
      <c r="J927" s="44">
        <f t="shared" si="419"/>
        <v>0</v>
      </c>
      <c r="K927" s="216">
        <f t="shared" si="420"/>
        <v>9.455363889736805E-2</v>
      </c>
      <c r="L927" s="42">
        <f t="shared" si="421"/>
        <v>2405.4095824857091</v>
      </c>
      <c r="M927" s="43">
        <f t="shared" si="422"/>
        <v>2285.1391033614236</v>
      </c>
      <c r="N927" s="42">
        <f t="shared" si="423"/>
        <v>0</v>
      </c>
      <c r="O927" s="44">
        <f t="shared" si="424"/>
        <v>0</v>
      </c>
      <c r="P927" s="37">
        <f t="shared" si="425"/>
        <v>9.953014620775584E-2</v>
      </c>
      <c r="Q927" s="42">
        <f t="shared" si="426"/>
        <v>2401.3747219957395</v>
      </c>
      <c r="R927" s="43">
        <f t="shared" si="427"/>
        <v>2401.3747219957395</v>
      </c>
      <c r="S927" s="42">
        <f t="shared" si="428"/>
        <v>0</v>
      </c>
      <c r="T927" s="44">
        <f t="shared" si="429"/>
        <v>0</v>
      </c>
      <c r="U927" s="37">
        <f t="shared" si="430"/>
        <v>0</v>
      </c>
      <c r="V927" s="42" t="e">
        <f t="shared" si="431"/>
        <v>#DIV/0!</v>
      </c>
      <c r="W927" s="43" t="e">
        <f t="shared" si="432"/>
        <v>#DIV/0!</v>
      </c>
      <c r="X927" s="42">
        <f t="shared" si="433"/>
        <v>0</v>
      </c>
      <c r="Y927" s="44">
        <f t="shared" si="434"/>
        <v>0</v>
      </c>
      <c r="Z927" s="42">
        <f t="shared" si="435"/>
        <v>-6362.6453691127936</v>
      </c>
      <c r="AA927" s="44">
        <f>IF(C927&lt;C$13,0,(IF(VLOOKUP(C$7,profiel!$A$3:$F$297,2,FALSE)&gt;4,VLOOKUP($C$7,profiel!$A$3:$F$297,3,FALSE),IF(B$9="flens loodrecht op gevel",(VLOOKUP(C$7,profiel!$A$3:$F$297,6,FALSE)-2*VLOOKUP(C$7,profiel!$A$3:$F$297,4,FALSE))/2,VLOOKUP(C$7,profiel!$A$3:$F$297,4,FALSE))))/1000*Z927*D$36)</f>
        <v>-11708.815757803346</v>
      </c>
      <c r="AB927" s="42">
        <f t="shared" si="438"/>
        <v>64558.353746455017</v>
      </c>
      <c r="AC927" s="44">
        <f t="shared" si="436"/>
        <v>12911.670749291005</v>
      </c>
      <c r="AD927" s="41">
        <f t="shared" si="437"/>
        <v>0.15168730084408236</v>
      </c>
      <c r="AE927" s="41">
        <f t="shared" si="442"/>
        <v>717.42879020038947</v>
      </c>
      <c r="AF927" s="201">
        <f t="shared" si="443"/>
        <v>1298.0483883376739</v>
      </c>
    </row>
    <row r="928" spans="1:32" ht="12" customHeight="1" x14ac:dyDescent="0.15">
      <c r="A928" s="202">
        <f t="shared" si="413"/>
        <v>717.42879020038947</v>
      </c>
      <c r="B928" s="54">
        <f t="shared" si="414"/>
        <v>4395</v>
      </c>
      <c r="C928" s="133">
        <f t="shared" si="439"/>
        <v>73.25</v>
      </c>
      <c r="D928" s="30">
        <f t="shared" si="440"/>
        <v>975.18014493042699</v>
      </c>
      <c r="E928" s="30">
        <f t="shared" si="441"/>
        <v>679.9999999700334</v>
      </c>
      <c r="F928" s="31">
        <f t="shared" si="415"/>
        <v>9.9175404019263932E-2</v>
      </c>
      <c r="G928" s="30">
        <f t="shared" si="416"/>
        <v>2401.9476264197297</v>
      </c>
      <c r="H928" s="34">
        <f t="shared" si="417"/>
        <v>2401.9476264197297</v>
      </c>
      <c r="I928" s="33">
        <f t="shared" si="418"/>
        <v>0</v>
      </c>
      <c r="J928" s="35">
        <f t="shared" si="419"/>
        <v>0</v>
      </c>
      <c r="K928" s="60">
        <f t="shared" si="420"/>
        <v>9.4216633818300741E-2</v>
      </c>
      <c r="L928" s="30">
        <f t="shared" si="421"/>
        <v>2405.9692602955729</v>
      </c>
      <c r="M928" s="34">
        <f t="shared" si="422"/>
        <v>2285.6707972807944</v>
      </c>
      <c r="N928" s="33">
        <f t="shared" si="423"/>
        <v>0</v>
      </c>
      <c r="O928" s="35">
        <f t="shared" si="424"/>
        <v>0</v>
      </c>
      <c r="P928" s="31">
        <f t="shared" si="425"/>
        <v>9.9175404019263932E-2</v>
      </c>
      <c r="Q928" s="30">
        <f t="shared" si="426"/>
        <v>2401.9476264197297</v>
      </c>
      <c r="R928" s="34">
        <f t="shared" si="427"/>
        <v>2401.9476264197297</v>
      </c>
      <c r="S928" s="33">
        <f t="shared" si="428"/>
        <v>0</v>
      </c>
      <c r="T928" s="35">
        <f t="shared" si="429"/>
        <v>0</v>
      </c>
      <c r="U928" s="31">
        <f t="shared" si="430"/>
        <v>0</v>
      </c>
      <c r="V928" s="30" t="e">
        <f t="shared" si="431"/>
        <v>#DIV/0!</v>
      </c>
      <c r="W928" s="34" t="e">
        <f t="shared" si="432"/>
        <v>#DIV/0!</v>
      </c>
      <c r="X928" s="33">
        <f t="shared" si="433"/>
        <v>0</v>
      </c>
      <c r="Y928" s="35">
        <f t="shared" si="434"/>
        <v>0</v>
      </c>
      <c r="Z928" s="30">
        <f t="shared" si="435"/>
        <v>-6389.8291720547786</v>
      </c>
      <c r="AA928" s="35">
        <f>IF(C928&lt;C$13,0,(IF(VLOOKUP(C$7,profiel!$A$3:$F$297,2,FALSE)&gt;4,VLOOKUP($C$7,profiel!$A$3:$F$297,3,FALSE),IF(B$9="flens loodrecht op gevel",(VLOOKUP(C$7,profiel!$A$3:$F$297,6,FALSE)-2*VLOOKUP(C$7,profiel!$A$3:$F$297,4,FALSE))/2,VLOOKUP(C$7,profiel!$A$3:$F$297,4,FALSE))))/1000*Z928*D$36)</f>
        <v>-11758.840570091214</v>
      </c>
      <c r="AB928" s="30">
        <f t="shared" si="438"/>
        <v>64587.980407169249</v>
      </c>
      <c r="AC928" s="35">
        <f t="shared" si="436"/>
        <v>12917.59608143385</v>
      </c>
      <c r="AD928" s="32">
        <f t="shared" si="437"/>
        <v>0.15037327634906031</v>
      </c>
      <c r="AE928" s="32">
        <f t="shared" si="442"/>
        <v>717.57916347673859</v>
      </c>
      <c r="AF928" s="204">
        <f t="shared" si="443"/>
        <v>1302.7026142728969</v>
      </c>
    </row>
    <row r="929" spans="1:32" ht="12" customHeight="1" x14ac:dyDescent="0.15">
      <c r="A929" s="199">
        <f t="shared" si="413"/>
        <v>717.57916347673859</v>
      </c>
      <c r="B929" s="38">
        <f t="shared" si="414"/>
        <v>4400</v>
      </c>
      <c r="C929" s="200">
        <f t="shared" si="439"/>
        <v>73.333333333333329</v>
      </c>
      <c r="D929" s="36">
        <f t="shared" si="440"/>
        <v>975.35021486498249</v>
      </c>
      <c r="E929" s="36">
        <f t="shared" si="441"/>
        <v>679.99999997082193</v>
      </c>
      <c r="F929" s="37">
        <f t="shared" si="415"/>
        <v>9.8821075462258379E-2</v>
      </c>
      <c r="G929" s="42">
        <f t="shared" si="416"/>
        <v>2402.5309083819247</v>
      </c>
      <c r="H929" s="43">
        <f t="shared" si="417"/>
        <v>2402.5309083819247</v>
      </c>
      <c r="I929" s="42">
        <f t="shared" si="418"/>
        <v>0</v>
      </c>
      <c r="J929" s="44">
        <f t="shared" si="419"/>
        <v>0</v>
      </c>
      <c r="K929" s="216">
        <f t="shared" si="420"/>
        <v>9.3880021689145457E-2</v>
      </c>
      <c r="L929" s="42">
        <f t="shared" si="421"/>
        <v>2406.5393409417488</v>
      </c>
      <c r="M929" s="43">
        <f t="shared" si="422"/>
        <v>2286.2123738946611</v>
      </c>
      <c r="N929" s="42">
        <f t="shared" si="423"/>
        <v>0</v>
      </c>
      <c r="O929" s="44">
        <f t="shared" si="424"/>
        <v>0</v>
      </c>
      <c r="P929" s="37">
        <f t="shared" si="425"/>
        <v>9.8821075462258379E-2</v>
      </c>
      <c r="Q929" s="42">
        <f t="shared" si="426"/>
        <v>2402.5309083819247</v>
      </c>
      <c r="R929" s="43">
        <f t="shared" si="427"/>
        <v>2402.5309083819247</v>
      </c>
      <c r="S929" s="42">
        <f t="shared" si="428"/>
        <v>0</v>
      </c>
      <c r="T929" s="44">
        <f t="shared" si="429"/>
        <v>0</v>
      </c>
      <c r="U929" s="37">
        <f t="shared" si="430"/>
        <v>0</v>
      </c>
      <c r="V929" s="42" t="e">
        <f t="shared" si="431"/>
        <v>#DIV/0!</v>
      </c>
      <c r="W929" s="43" t="e">
        <f t="shared" si="432"/>
        <v>#DIV/0!</v>
      </c>
      <c r="X929" s="42">
        <f t="shared" si="433"/>
        <v>0</v>
      </c>
      <c r="Y929" s="44">
        <f t="shared" si="434"/>
        <v>0</v>
      </c>
      <c r="Z929" s="42">
        <f t="shared" si="435"/>
        <v>-6416.788100026467</v>
      </c>
      <c r="AA929" s="44">
        <f>IF(C929&lt;C$13,0,(IF(VLOOKUP(C$7,profiel!$A$3:$F$297,2,FALSE)&gt;4,VLOOKUP($C$7,profiel!$A$3:$F$297,3,FALSE),IF(B$9="flens loodrecht op gevel",(VLOOKUP(C$7,profiel!$A$3:$F$297,6,FALSE)-2*VLOOKUP(C$7,profiel!$A$3:$F$297,4,FALSE))/2,VLOOKUP(C$7,profiel!$A$3:$F$297,4,FALSE))))/1000*Z929*D$36)</f>
        <v>-11808.451557712924</v>
      </c>
      <c r="AB929" s="42">
        <f t="shared" si="438"/>
        <v>64617.788933055781</v>
      </c>
      <c r="AC929" s="44">
        <f t="shared" si="436"/>
        <v>12923.557786611156</v>
      </c>
      <c r="AD929" s="41">
        <f t="shared" si="437"/>
        <v>0.14907414314577508</v>
      </c>
      <c r="AE929" s="41">
        <f t="shared" si="442"/>
        <v>717.72823761988434</v>
      </c>
      <c r="AF929" s="201">
        <f t="shared" si="443"/>
        <v>1307.384787183255</v>
      </c>
    </row>
    <row r="930" spans="1:32" ht="12" customHeight="1" x14ac:dyDescent="0.15">
      <c r="A930" s="202">
        <f t="shared" si="413"/>
        <v>717.72823761988434</v>
      </c>
      <c r="B930" s="54">
        <f t="shared" si="414"/>
        <v>4405</v>
      </c>
      <c r="C930" s="133">
        <f t="shared" si="439"/>
        <v>73.416666666666671</v>
      </c>
      <c r="D930" s="30">
        <f t="shared" si="440"/>
        <v>975.52009197644179</v>
      </c>
      <c r="E930" s="30">
        <f t="shared" si="441"/>
        <v>679.99999997158966</v>
      </c>
      <c r="F930" s="31">
        <f t="shared" si="415"/>
        <v>9.8467164840811791E-2</v>
      </c>
      <c r="G930" s="30">
        <f t="shared" si="416"/>
        <v>2403.1244287488917</v>
      </c>
      <c r="H930" s="34">
        <f t="shared" si="417"/>
        <v>2403.1244287488917</v>
      </c>
      <c r="I930" s="33">
        <f t="shared" si="418"/>
        <v>0</v>
      </c>
      <c r="J930" s="35">
        <f t="shared" si="419"/>
        <v>0</v>
      </c>
      <c r="K930" s="60">
        <f t="shared" si="420"/>
        <v>9.3543806598771206E-2</v>
      </c>
      <c r="L930" s="30">
        <f t="shared" si="421"/>
        <v>2407.1196850764181</v>
      </c>
      <c r="M930" s="34">
        <f t="shared" si="422"/>
        <v>2286.7637008225975</v>
      </c>
      <c r="N930" s="33">
        <f t="shared" si="423"/>
        <v>0</v>
      </c>
      <c r="O930" s="35">
        <f t="shared" si="424"/>
        <v>0</v>
      </c>
      <c r="P930" s="31">
        <f t="shared" si="425"/>
        <v>9.8467164840811791E-2</v>
      </c>
      <c r="Q930" s="30">
        <f t="shared" si="426"/>
        <v>2403.1244287488917</v>
      </c>
      <c r="R930" s="34">
        <f t="shared" si="427"/>
        <v>2403.1244287488917</v>
      </c>
      <c r="S930" s="33">
        <f t="shared" si="428"/>
        <v>0</v>
      </c>
      <c r="T930" s="35">
        <f t="shared" si="429"/>
        <v>0</v>
      </c>
      <c r="U930" s="31">
        <f t="shared" si="430"/>
        <v>0</v>
      </c>
      <c r="V930" s="30" t="e">
        <f t="shared" si="431"/>
        <v>#DIV/0!</v>
      </c>
      <c r="W930" s="34" t="e">
        <f t="shared" si="432"/>
        <v>#DIV/0!</v>
      </c>
      <c r="X930" s="33">
        <f t="shared" si="433"/>
        <v>0</v>
      </c>
      <c r="Y930" s="35">
        <f t="shared" si="434"/>
        <v>0</v>
      </c>
      <c r="Z930" s="30">
        <f t="shared" si="435"/>
        <v>-6443.524550514685</v>
      </c>
      <c r="AA930" s="35">
        <f>IF(C930&lt;C$13,0,(IF(VLOOKUP(C$7,profiel!$A$3:$F$297,2,FALSE)&gt;4,VLOOKUP($C$7,profiel!$A$3:$F$297,3,FALSE),IF(B$9="flens loodrecht op gevel",(VLOOKUP(C$7,profiel!$A$3:$F$297,6,FALSE)-2*VLOOKUP(C$7,profiel!$A$3:$F$297,4,FALSE))/2,VLOOKUP(C$7,profiel!$A$3:$F$297,4,FALSE))))/1000*Z930*D$36)</f>
        <v>-11857.65313262764</v>
      </c>
      <c r="AB930" s="30">
        <f t="shared" si="438"/>
        <v>64647.777005661424</v>
      </c>
      <c r="AC930" s="35">
        <f t="shared" si="436"/>
        <v>12929.555401132284</v>
      </c>
      <c r="AD930" s="32">
        <f t="shared" si="437"/>
        <v>0.14778970848606029</v>
      </c>
      <c r="AE930" s="32">
        <f t="shared" si="442"/>
        <v>717.87602732837036</v>
      </c>
      <c r="AF930" s="204">
        <f t="shared" si="443"/>
        <v>1312.0950932580995</v>
      </c>
    </row>
    <row r="931" spans="1:32" ht="12" customHeight="1" x14ac:dyDescent="0.15">
      <c r="A931" s="199">
        <f t="shared" si="413"/>
        <v>717.87602732837036</v>
      </c>
      <c r="B931" s="38">
        <f t="shared" si="414"/>
        <v>4410</v>
      </c>
      <c r="C931" s="200">
        <f t="shared" si="439"/>
        <v>73.5</v>
      </c>
      <c r="D931" s="36">
        <f t="shared" si="440"/>
        <v>975.68977670155004</v>
      </c>
      <c r="E931" s="36">
        <f t="shared" si="441"/>
        <v>679.99999997233738</v>
      </c>
      <c r="F931" s="37">
        <f t="shared" si="415"/>
        <v>9.8113676372555511E-2</v>
      </c>
      <c r="G931" s="42">
        <f t="shared" si="416"/>
        <v>2403.7280502308354</v>
      </c>
      <c r="H931" s="43">
        <f t="shared" si="417"/>
        <v>2403.7280502308354</v>
      </c>
      <c r="I931" s="42">
        <f t="shared" si="418"/>
        <v>0</v>
      </c>
      <c r="J931" s="44">
        <f t="shared" si="419"/>
        <v>0</v>
      </c>
      <c r="K931" s="216">
        <f t="shared" si="420"/>
        <v>9.320799255392774E-2</v>
      </c>
      <c r="L931" s="42">
        <f t="shared" si="421"/>
        <v>2407.7101551986525</v>
      </c>
      <c r="M931" s="43">
        <f t="shared" si="422"/>
        <v>2287.3246474387197</v>
      </c>
      <c r="N931" s="42">
        <f t="shared" si="423"/>
        <v>0</v>
      </c>
      <c r="O931" s="44">
        <f t="shared" si="424"/>
        <v>0</v>
      </c>
      <c r="P931" s="37">
        <f t="shared" si="425"/>
        <v>9.8113676372555511E-2</v>
      </c>
      <c r="Q931" s="42">
        <f t="shared" si="426"/>
        <v>2403.7280502308354</v>
      </c>
      <c r="R931" s="43">
        <f t="shared" si="427"/>
        <v>2403.7280502308354</v>
      </c>
      <c r="S931" s="42">
        <f t="shared" si="428"/>
        <v>0</v>
      </c>
      <c r="T931" s="44">
        <f t="shared" si="429"/>
        <v>0</v>
      </c>
      <c r="U931" s="37">
        <f t="shared" si="430"/>
        <v>0</v>
      </c>
      <c r="V931" s="42" t="e">
        <f t="shared" si="431"/>
        <v>#DIV/0!</v>
      </c>
      <c r="W931" s="43" t="e">
        <f t="shared" si="432"/>
        <v>#DIV/0!</v>
      </c>
      <c r="X931" s="42">
        <f t="shared" si="433"/>
        <v>0</v>
      </c>
      <c r="Y931" s="44">
        <f t="shared" si="434"/>
        <v>0</v>
      </c>
      <c r="Z931" s="42">
        <f t="shared" si="435"/>
        <v>-6470.0408927867684</v>
      </c>
      <c r="AA931" s="44">
        <f>IF(C931&lt;C$13,0,(IF(VLOOKUP(C$7,profiel!$A$3:$F$297,2,FALSE)&gt;4,VLOOKUP($C$7,profiel!$A$3:$F$297,3,FALSE),IF(B$9="flens loodrecht op gevel",(VLOOKUP(C$7,profiel!$A$3:$F$297,6,FALSE)-2*VLOOKUP(C$7,profiel!$A$3:$F$297,4,FALSE))/2,VLOOKUP(C$7,profiel!$A$3:$F$297,4,FALSE))))/1000*Z931*D$36)</f>
        <v>-11906.449654863793</v>
      </c>
      <c r="AB931" s="42">
        <f t="shared" si="438"/>
        <v>64677.942334519597</v>
      </c>
      <c r="AC931" s="44">
        <f t="shared" si="436"/>
        <v>12935.588466903919</v>
      </c>
      <c r="AD931" s="41">
        <f t="shared" si="437"/>
        <v>0.14651978209203628</v>
      </c>
      <c r="AE931" s="41">
        <f t="shared" si="442"/>
        <v>718.02254711046237</v>
      </c>
      <c r="AF931" s="201">
        <f t="shared" si="443"/>
        <v>1316.8337209899898</v>
      </c>
    </row>
    <row r="932" spans="1:32" ht="12" customHeight="1" x14ac:dyDescent="0.15">
      <c r="A932" s="202">
        <f t="shared" si="413"/>
        <v>718.02254711046237</v>
      </c>
      <c r="B932" s="54">
        <f t="shared" si="414"/>
        <v>4415</v>
      </c>
      <c r="C932" s="133">
        <f t="shared" si="439"/>
        <v>73.583333333333329</v>
      </c>
      <c r="D932" s="30">
        <f t="shared" si="440"/>
        <v>975.85926947557095</v>
      </c>
      <c r="E932" s="30">
        <f t="shared" si="441"/>
        <v>679.9999999730652</v>
      </c>
      <c r="F932" s="31">
        <f t="shared" si="415"/>
        <v>9.7760614189892694E-2</v>
      </c>
      <c r="G932" s="30">
        <f t="shared" si="416"/>
        <v>2404.3416373568193</v>
      </c>
      <c r="H932" s="34">
        <f t="shared" si="417"/>
        <v>2404.3416373568193</v>
      </c>
      <c r="I932" s="33">
        <f t="shared" si="418"/>
        <v>0</v>
      </c>
      <c r="J932" s="35">
        <f t="shared" si="419"/>
        <v>0</v>
      </c>
      <c r="K932" s="60">
        <f t="shared" si="420"/>
        <v>9.2872583480398063E-2</v>
      </c>
      <c r="L932" s="30">
        <f t="shared" si="421"/>
        <v>2408.3106156295712</v>
      </c>
      <c r="M932" s="34">
        <f t="shared" si="422"/>
        <v>2287.8950848480927</v>
      </c>
      <c r="N932" s="33">
        <f t="shared" si="423"/>
        <v>0</v>
      </c>
      <c r="O932" s="35">
        <f t="shared" si="424"/>
        <v>0</v>
      </c>
      <c r="P932" s="31">
        <f t="shared" si="425"/>
        <v>9.7760614189892694E-2</v>
      </c>
      <c r="Q932" s="30">
        <f t="shared" si="426"/>
        <v>2404.3416373568193</v>
      </c>
      <c r="R932" s="34">
        <f t="shared" si="427"/>
        <v>2404.3416373568193</v>
      </c>
      <c r="S932" s="33">
        <f t="shared" si="428"/>
        <v>0</v>
      </c>
      <c r="T932" s="35">
        <f t="shared" si="429"/>
        <v>0</v>
      </c>
      <c r="U932" s="31">
        <f t="shared" si="430"/>
        <v>0</v>
      </c>
      <c r="V932" s="30" t="e">
        <f t="shared" si="431"/>
        <v>#DIV/0!</v>
      </c>
      <c r="W932" s="34" t="e">
        <f t="shared" si="432"/>
        <v>#DIV/0!</v>
      </c>
      <c r="X932" s="33">
        <f t="shared" si="433"/>
        <v>0</v>
      </c>
      <c r="Y932" s="35">
        <f t="shared" si="434"/>
        <v>0</v>
      </c>
      <c r="Z932" s="30">
        <f t="shared" si="435"/>
        <v>-6496.3394681847867</v>
      </c>
      <c r="AA932" s="35">
        <f>IF(C932&lt;C$13,0,(IF(VLOOKUP(C$7,profiel!$A$3:$F$297,2,FALSE)&gt;4,VLOOKUP($C$7,profiel!$A$3:$F$297,3,FALSE),IF(B$9="flens loodrecht op gevel",(VLOOKUP(C$7,profiel!$A$3:$F$297,6,FALSE)-2*VLOOKUP(C$7,profiel!$A$3:$F$297,4,FALSE))/2,VLOOKUP(C$7,profiel!$A$3:$F$297,4,FALSE))))/1000*Z932*D$36)</f>
        <v>-11954.845433060535</v>
      </c>
      <c r="AB932" s="30">
        <f t="shared" si="438"/>
        <v>64708.282656857918</v>
      </c>
      <c r="AC932" s="35">
        <f t="shared" si="436"/>
        <v>12941.656531371584</v>
      </c>
      <c r="AD932" s="32">
        <f t="shared" si="437"/>
        <v>0.14526417612826228</v>
      </c>
      <c r="AE932" s="32">
        <f t="shared" si="442"/>
        <v>718.16781128659068</v>
      </c>
      <c r="AF932" s="204">
        <f t="shared" si="443"/>
        <v>1321.6008612003998</v>
      </c>
    </row>
    <row r="933" spans="1:32" ht="12" customHeight="1" x14ac:dyDescent="0.15">
      <c r="A933" s="199">
        <f t="shared" si="413"/>
        <v>718.16781128659068</v>
      </c>
      <c r="B933" s="38">
        <f t="shared" si="414"/>
        <v>4420</v>
      </c>
      <c r="C933" s="200">
        <f t="shared" si="439"/>
        <v>73.666666666666671</v>
      </c>
      <c r="D933" s="36">
        <f t="shared" si="440"/>
        <v>976.02857073229222</v>
      </c>
      <c r="E933" s="36">
        <f t="shared" si="441"/>
        <v>679.99999997377404</v>
      </c>
      <c r="F933" s="37">
        <f t="shared" si="415"/>
        <v>9.7407982341215102E-2</v>
      </c>
      <c r="G933" s="42">
        <f t="shared" si="416"/>
        <v>2404.9650564527569</v>
      </c>
      <c r="H933" s="43">
        <f t="shared" si="417"/>
        <v>2404.9650564527569</v>
      </c>
      <c r="I933" s="42">
        <f t="shared" si="418"/>
        <v>0</v>
      </c>
      <c r="J933" s="44">
        <f t="shared" si="419"/>
        <v>0</v>
      </c>
      <c r="K933" s="216">
        <f t="shared" si="420"/>
        <v>9.2537583224154354E-2</v>
      </c>
      <c r="L933" s="42">
        <f t="shared" si="421"/>
        <v>2408.9209324902977</v>
      </c>
      <c r="M933" s="43">
        <f t="shared" si="422"/>
        <v>2288.4748858657831</v>
      </c>
      <c r="N933" s="42">
        <f t="shared" si="423"/>
        <v>0</v>
      </c>
      <c r="O933" s="44">
        <f t="shared" si="424"/>
        <v>0</v>
      </c>
      <c r="P933" s="37">
        <f t="shared" si="425"/>
        <v>9.7407982341215102E-2</v>
      </c>
      <c r="Q933" s="42">
        <f t="shared" si="426"/>
        <v>2404.9650564527569</v>
      </c>
      <c r="R933" s="43">
        <f t="shared" si="427"/>
        <v>2404.9650564527569</v>
      </c>
      <c r="S933" s="42">
        <f t="shared" si="428"/>
        <v>0</v>
      </c>
      <c r="T933" s="44">
        <f t="shared" si="429"/>
        <v>0</v>
      </c>
      <c r="U933" s="37">
        <f t="shared" si="430"/>
        <v>0</v>
      </c>
      <c r="V933" s="42" t="e">
        <f t="shared" si="431"/>
        <v>#DIV/0!</v>
      </c>
      <c r="W933" s="43" t="e">
        <f t="shared" si="432"/>
        <v>#DIV/0!</v>
      </c>
      <c r="X933" s="42">
        <f t="shared" si="433"/>
        <v>0</v>
      </c>
      <c r="Y933" s="44">
        <f t="shared" si="434"/>
        <v>0</v>
      </c>
      <c r="Z933" s="42">
        <f t="shared" si="435"/>
        <v>-6522.4225904179448</v>
      </c>
      <c r="AA933" s="44">
        <f>IF(C933&lt;C$13,0,(IF(VLOOKUP(C$7,profiel!$A$3:$F$297,2,FALSE)&gt;4,VLOOKUP($C$7,profiel!$A$3:$F$297,3,FALSE),IF(B$9="flens loodrecht op gevel",(VLOOKUP(C$7,profiel!$A$3:$F$297,6,FALSE)-2*VLOOKUP(C$7,profiel!$A$3:$F$297,4,FALSE))/2,VLOOKUP(C$7,profiel!$A$3:$F$297,4,FALSE))))/1000*Z933*D$36)</f>
        <v>-12002.844725005813</v>
      </c>
      <c r="AB933" s="42">
        <f t="shared" si="438"/>
        <v>64738.795737305845</v>
      </c>
      <c r="AC933" s="44">
        <f t="shared" si="436"/>
        <v>12947.759147461167</v>
      </c>
      <c r="AD933" s="41">
        <f t="shared" si="437"/>
        <v>0.14402270517419086</v>
      </c>
      <c r="AE933" s="41">
        <f t="shared" si="442"/>
        <v>718.31183399176484</v>
      </c>
      <c r="AF933" s="201">
        <f t="shared" si="443"/>
        <v>1326.3967070656317</v>
      </c>
    </row>
    <row r="934" spans="1:32" ht="12" customHeight="1" x14ac:dyDescent="0.15">
      <c r="A934" s="202">
        <f t="shared" si="413"/>
        <v>718.31183399176484</v>
      </c>
      <c r="B934" s="54">
        <f t="shared" si="414"/>
        <v>4425</v>
      </c>
      <c r="C934" s="133">
        <f t="shared" si="439"/>
        <v>73.75</v>
      </c>
      <c r="D934" s="30">
        <f t="shared" si="440"/>
        <v>976.19768090403318</v>
      </c>
      <c r="E934" s="30">
        <f t="shared" si="441"/>
        <v>679.99999997446412</v>
      </c>
      <c r="F934" s="31">
        <f t="shared" si="415"/>
        <v>9.7055784792123484E-2</v>
      </c>
      <c r="G934" s="30">
        <f t="shared" si="416"/>
        <v>2405.5981756170663</v>
      </c>
      <c r="H934" s="34">
        <f t="shared" si="417"/>
        <v>2405.5981756170663</v>
      </c>
      <c r="I934" s="33">
        <f t="shared" si="418"/>
        <v>0</v>
      </c>
      <c r="J934" s="35">
        <f t="shared" si="419"/>
        <v>0</v>
      </c>
      <c r="K934" s="60">
        <f t="shared" si="420"/>
        <v>9.2202995552517319E-2</v>
      </c>
      <c r="L934" s="30">
        <f t="shared" si="421"/>
        <v>2409.5409736775709</v>
      </c>
      <c r="M934" s="34">
        <f t="shared" si="422"/>
        <v>2289.0639249936926</v>
      </c>
      <c r="N934" s="33">
        <f t="shared" si="423"/>
        <v>0</v>
      </c>
      <c r="O934" s="35">
        <f t="shared" si="424"/>
        <v>0</v>
      </c>
      <c r="P934" s="31">
        <f t="shared" si="425"/>
        <v>9.7055784792123484E-2</v>
      </c>
      <c r="Q934" s="30">
        <f t="shared" si="426"/>
        <v>2405.5981756170663</v>
      </c>
      <c r="R934" s="34">
        <f t="shared" si="427"/>
        <v>2405.5981756170663</v>
      </c>
      <c r="S934" s="33">
        <f t="shared" si="428"/>
        <v>0</v>
      </c>
      <c r="T934" s="35">
        <f t="shared" si="429"/>
        <v>0</v>
      </c>
      <c r="U934" s="31">
        <f t="shared" si="430"/>
        <v>0</v>
      </c>
      <c r="V934" s="30" t="e">
        <f t="shared" si="431"/>
        <v>#DIV/0!</v>
      </c>
      <c r="W934" s="34" t="e">
        <f t="shared" si="432"/>
        <v>#DIV/0!</v>
      </c>
      <c r="X934" s="33">
        <f t="shared" si="433"/>
        <v>0</v>
      </c>
      <c r="Y934" s="35">
        <f t="shared" si="434"/>
        <v>0</v>
      </c>
      <c r="Z934" s="30">
        <f t="shared" si="435"/>
        <v>-6548.2925458539012</v>
      </c>
      <c r="AA934" s="35">
        <f>IF(C934&lt;C$13,0,(IF(VLOOKUP(C$7,profiel!$A$3:$F$297,2,FALSE)&gt;4,VLOOKUP($C$7,profiel!$A$3:$F$297,3,FALSE),IF(B$9="flens loodrecht op gevel",(VLOOKUP(C$7,profiel!$A$3:$F$297,6,FALSE)-2*VLOOKUP(C$7,profiel!$A$3:$F$297,4,FALSE))/2,VLOOKUP(C$7,profiel!$A$3:$F$297,4,FALSE))))/1000*Z934*D$36)</f>
        <v>-12050.45173817248</v>
      </c>
      <c r="AB934" s="30">
        <f t="shared" si="438"/>
        <v>64769.479367605054</v>
      </c>
      <c r="AC934" s="35">
        <f t="shared" si="436"/>
        <v>12953.895873521011</v>
      </c>
      <c r="AD934" s="32">
        <f t="shared" si="437"/>
        <v>0.14279518619664047</v>
      </c>
      <c r="AE934" s="32">
        <f t="shared" si="442"/>
        <v>718.45462917796146</v>
      </c>
      <c r="AF934" s="204">
        <f t="shared" si="443"/>
        <v>1331.2214541429673</v>
      </c>
    </row>
    <row r="935" spans="1:32" ht="12" customHeight="1" x14ac:dyDescent="0.15">
      <c r="A935" s="199">
        <f t="shared" si="413"/>
        <v>718.45462917796146</v>
      </c>
      <c r="B935" s="38">
        <f t="shared" si="414"/>
        <v>4430</v>
      </c>
      <c r="C935" s="200">
        <f t="shared" si="439"/>
        <v>73.833333333333329</v>
      </c>
      <c r="D935" s="36">
        <f t="shared" si="440"/>
        <v>976.36660042165033</v>
      </c>
      <c r="E935" s="36">
        <f t="shared" si="441"/>
        <v>679.99999997513601</v>
      </c>
      <c r="F935" s="37">
        <f t="shared" si="415"/>
        <v>9.6704025426649798E-2</v>
      </c>
      <c r="G935" s="42">
        <f t="shared" si="416"/>
        <v>2406.240864698867</v>
      </c>
      <c r="H935" s="43">
        <f t="shared" si="417"/>
        <v>2406.240864698867</v>
      </c>
      <c r="I935" s="42">
        <f t="shared" si="418"/>
        <v>0</v>
      </c>
      <c r="J935" s="44">
        <f t="shared" si="419"/>
        <v>0</v>
      </c>
      <c r="K935" s="216">
        <f t="shared" si="420"/>
        <v>9.1868824155317302E-2</v>
      </c>
      <c r="L935" s="42">
        <f t="shared" si="421"/>
        <v>2410.1706088418832</v>
      </c>
      <c r="M935" s="43">
        <f t="shared" si="422"/>
        <v>2289.6620783997892</v>
      </c>
      <c r="N935" s="42">
        <f t="shared" si="423"/>
        <v>0</v>
      </c>
      <c r="O935" s="44">
        <f t="shared" si="424"/>
        <v>0</v>
      </c>
      <c r="P935" s="37">
        <f t="shared" si="425"/>
        <v>9.6704025426649798E-2</v>
      </c>
      <c r="Q935" s="42">
        <f t="shared" si="426"/>
        <v>2406.240864698867</v>
      </c>
      <c r="R935" s="43">
        <f t="shared" si="427"/>
        <v>2406.240864698867</v>
      </c>
      <c r="S935" s="42">
        <f t="shared" si="428"/>
        <v>0</v>
      </c>
      <c r="T935" s="44">
        <f t="shared" si="429"/>
        <v>0</v>
      </c>
      <c r="U935" s="37">
        <f t="shared" si="430"/>
        <v>0</v>
      </c>
      <c r="V935" s="42" t="e">
        <f t="shared" si="431"/>
        <v>#DIV/0!</v>
      </c>
      <c r="W935" s="43" t="e">
        <f t="shared" si="432"/>
        <v>#DIV/0!</v>
      </c>
      <c r="X935" s="42">
        <f t="shared" si="433"/>
        <v>0</v>
      </c>
      <c r="Y935" s="44">
        <f t="shared" si="434"/>
        <v>0</v>
      </c>
      <c r="Z935" s="42">
        <f t="shared" si="435"/>
        <v>-6573.9515938080885</v>
      </c>
      <c r="AA935" s="44">
        <f>IF(C935&lt;C$13,0,(IF(VLOOKUP(C$7,profiel!$A$3:$F$297,2,FALSE)&gt;4,VLOOKUP($C$7,profiel!$A$3:$F$297,3,FALSE),IF(B$9="flens loodrecht op gevel",(VLOOKUP(C$7,profiel!$A$3:$F$297,6,FALSE)-2*VLOOKUP(C$7,profiel!$A$3:$F$297,4,FALSE))/2,VLOOKUP(C$7,profiel!$A$3:$F$297,4,FALSE))))/1000*Z935*D$36)</f>
        <v>-12097.670630250715</v>
      </c>
      <c r="AB935" s="42">
        <f t="shared" si="438"/>
        <v>64800.331366320534</v>
      </c>
      <c r="AC935" s="44">
        <f t="shared" si="436"/>
        <v>12960.066273264109</v>
      </c>
      <c r="AD935" s="41">
        <f t="shared" si="437"/>
        <v>0.1415814385225688</v>
      </c>
      <c r="AE935" s="41">
        <f t="shared" si="442"/>
        <v>718.59621061648409</v>
      </c>
      <c r="AF935" s="201">
        <f t="shared" si="443"/>
        <v>1336.0753003970235</v>
      </c>
    </row>
    <row r="936" spans="1:32" ht="12" customHeight="1" x14ac:dyDescent="0.15">
      <c r="A936" s="202">
        <f t="shared" si="413"/>
        <v>718.59621061648409</v>
      </c>
      <c r="B936" s="54">
        <f t="shared" si="414"/>
        <v>4435</v>
      </c>
      <c r="C936" s="133">
        <f t="shared" si="439"/>
        <v>73.916666666666671</v>
      </c>
      <c r="D936" s="30">
        <f t="shared" si="440"/>
        <v>976.53532971454547</v>
      </c>
      <c r="E936" s="30">
        <f t="shared" si="441"/>
        <v>679.99999997579027</v>
      </c>
      <c r="F936" s="31">
        <f t="shared" si="415"/>
        <v>9.6352708048482699E-2</v>
      </c>
      <c r="G936" s="30">
        <f t="shared" si="416"/>
        <v>2406.8929952739422</v>
      </c>
      <c r="H936" s="34">
        <f t="shared" si="417"/>
        <v>2406.8929952739422</v>
      </c>
      <c r="I936" s="33">
        <f t="shared" si="418"/>
        <v>0</v>
      </c>
      <c r="J936" s="35">
        <f t="shared" si="419"/>
        <v>0</v>
      </c>
      <c r="K936" s="60">
        <f t="shared" si="420"/>
        <v>9.1535072646058563E-2</v>
      </c>
      <c r="L936" s="30">
        <f t="shared" si="421"/>
        <v>2410.8097093634142</v>
      </c>
      <c r="M936" s="34">
        <f t="shared" si="422"/>
        <v>2290.2692238952436</v>
      </c>
      <c r="N936" s="33">
        <f t="shared" si="423"/>
        <v>0</v>
      </c>
      <c r="O936" s="35">
        <f t="shared" si="424"/>
        <v>0</v>
      </c>
      <c r="P936" s="31">
        <f t="shared" si="425"/>
        <v>9.6352708048482699E-2</v>
      </c>
      <c r="Q936" s="30">
        <f t="shared" si="426"/>
        <v>2406.8929952739422</v>
      </c>
      <c r="R936" s="34">
        <f t="shared" si="427"/>
        <v>2406.8929952739422</v>
      </c>
      <c r="S936" s="33">
        <f t="shared" si="428"/>
        <v>0</v>
      </c>
      <c r="T936" s="35">
        <f t="shared" si="429"/>
        <v>0</v>
      </c>
      <c r="U936" s="31">
        <f t="shared" si="430"/>
        <v>0</v>
      </c>
      <c r="V936" s="30" t="e">
        <f t="shared" si="431"/>
        <v>#DIV/0!</v>
      </c>
      <c r="W936" s="34" t="e">
        <f t="shared" si="432"/>
        <v>#DIV/0!</v>
      </c>
      <c r="X936" s="33">
        <f t="shared" si="433"/>
        <v>0</v>
      </c>
      <c r="Y936" s="35">
        <f t="shared" si="434"/>
        <v>0</v>
      </c>
      <c r="Z936" s="30">
        <f t="shared" si="435"/>
        <v>-6599.4019668316141</v>
      </c>
      <c r="AA936" s="35">
        <f>IF(C936&lt;C$13,0,(IF(VLOOKUP(C$7,profiel!$A$3:$F$297,2,FALSE)&gt;4,VLOOKUP($C$7,profiel!$A$3:$F$297,3,FALSE),IF(B$9="flens loodrecht op gevel",(VLOOKUP(C$7,profiel!$A$3:$F$297,6,FALSE)-2*VLOOKUP(C$7,profiel!$A$3:$F$297,4,FALSE))/2,VLOOKUP(C$7,profiel!$A$3:$F$297,4,FALSE))))/1000*Z936*D$36)</f>
        <v>-12144.505509677821</v>
      </c>
      <c r="AB936" s="30">
        <f t="shared" si="438"/>
        <v>64831.349578554014</v>
      </c>
      <c r="AC936" s="35">
        <f t="shared" si="436"/>
        <v>12966.269915710804</v>
      </c>
      <c r="AD936" s="32">
        <f t="shared" si="437"/>
        <v>0.14038128381188797</v>
      </c>
      <c r="AE936" s="32">
        <f t="shared" si="442"/>
        <v>718.73659190029593</v>
      </c>
      <c r="AF936" s="204">
        <f t="shared" si="443"/>
        <v>1340.9584462263324</v>
      </c>
    </row>
    <row r="937" spans="1:32" ht="12" customHeight="1" x14ac:dyDescent="0.15">
      <c r="A937" s="199">
        <f t="shared" si="413"/>
        <v>718.73659190029593</v>
      </c>
      <c r="B937" s="38">
        <f t="shared" si="414"/>
        <v>4440</v>
      </c>
      <c r="C937" s="200">
        <f t="shared" si="439"/>
        <v>74</v>
      </c>
      <c r="D937" s="36">
        <f t="shared" si="440"/>
        <v>976.70386921067063</v>
      </c>
      <c r="E937" s="36">
        <f t="shared" si="441"/>
        <v>679.99999997642738</v>
      </c>
      <c r="F937" s="37">
        <f t="shared" si="415"/>
        <v>9.6001836382195324E-2</v>
      </c>
      <c r="G937" s="42">
        <f t="shared" si="416"/>
        <v>2407.5544406239878</v>
      </c>
      <c r="H937" s="43">
        <f t="shared" si="417"/>
        <v>2407.5544406239878</v>
      </c>
      <c r="I937" s="42">
        <f t="shared" si="418"/>
        <v>0</v>
      </c>
      <c r="J937" s="44">
        <f t="shared" si="419"/>
        <v>0</v>
      </c>
      <c r="K937" s="216">
        <f t="shared" si="420"/>
        <v>9.1201744563085552E-2</v>
      </c>
      <c r="L937" s="42">
        <f t="shared" si="421"/>
        <v>2411.4581483312336</v>
      </c>
      <c r="M937" s="43">
        <f t="shared" si="422"/>
        <v>2290.8852409146721</v>
      </c>
      <c r="N937" s="42">
        <f t="shared" si="423"/>
        <v>0</v>
      </c>
      <c r="O937" s="44">
        <f t="shared" si="424"/>
        <v>0</v>
      </c>
      <c r="P937" s="37">
        <f t="shared" si="425"/>
        <v>9.6001836382195324E-2</v>
      </c>
      <c r="Q937" s="42">
        <f t="shared" si="426"/>
        <v>2407.5544406239878</v>
      </c>
      <c r="R937" s="43">
        <f t="shared" si="427"/>
        <v>2407.5544406239878</v>
      </c>
      <c r="S937" s="42">
        <f t="shared" si="428"/>
        <v>0</v>
      </c>
      <c r="T937" s="44">
        <f t="shared" si="429"/>
        <v>0</v>
      </c>
      <c r="U937" s="37">
        <f t="shared" si="430"/>
        <v>0</v>
      </c>
      <c r="V937" s="42" t="e">
        <f t="shared" si="431"/>
        <v>#DIV/0!</v>
      </c>
      <c r="W937" s="43" t="e">
        <f t="shared" si="432"/>
        <v>#DIV/0!</v>
      </c>
      <c r="X937" s="42">
        <f t="shared" si="433"/>
        <v>0</v>
      </c>
      <c r="Y937" s="44">
        <f t="shared" si="434"/>
        <v>0</v>
      </c>
      <c r="Z937" s="42">
        <f t="shared" si="435"/>
        <v>-6624.6458709973904</v>
      </c>
      <c r="AA937" s="44">
        <f>IF(C937&lt;C$13,0,(IF(VLOOKUP(C$7,profiel!$A$3:$F$297,2,FALSE)&gt;4,VLOOKUP($C$7,profiel!$A$3:$F$297,3,FALSE),IF(B$9="flens loodrecht op gevel",(VLOOKUP(C$7,profiel!$A$3:$F$297,6,FALSE)-2*VLOOKUP(C$7,profiel!$A$3:$F$297,4,FALSE))/2,VLOOKUP(C$7,profiel!$A$3:$F$297,4,FALSE))))/1000*Z937*D$36)</f>
        <v>-12190.960436164778</v>
      </c>
      <c r="AB937" s="42">
        <f t="shared" si="438"/>
        <v>64862.531875658315</v>
      </c>
      <c r="AC937" s="44">
        <f t="shared" si="436"/>
        <v>12972.506375131663</v>
      </c>
      <c r="AD937" s="41">
        <f t="shared" si="437"/>
        <v>0.13919454603061918</v>
      </c>
      <c r="AE937" s="41">
        <f t="shared" si="442"/>
        <v>718.87578644632652</v>
      </c>
      <c r="AF937" s="201">
        <f t="shared" si="443"/>
        <v>1345.8710944901839</v>
      </c>
    </row>
    <row r="938" spans="1:32" ht="12" customHeight="1" x14ac:dyDescent="0.15">
      <c r="A938" s="202">
        <f t="shared" si="413"/>
        <v>718.87578644632652</v>
      </c>
      <c r="B938" s="54">
        <f t="shared" si="414"/>
        <v>4445</v>
      </c>
      <c r="C938" s="133">
        <f t="shared" si="439"/>
        <v>74.083333333333329</v>
      </c>
      <c r="D938" s="30">
        <f t="shared" si="440"/>
        <v>976.87221933653541</v>
      </c>
      <c r="E938" s="30">
        <f t="shared" si="441"/>
        <v>679.99999997704776</v>
      </c>
      <c r="F938" s="31">
        <f t="shared" si="415"/>
        <v>9.5651414074471863E-2</v>
      </c>
      <c r="G938" s="30">
        <f t="shared" si="416"/>
        <v>2408.225075713191</v>
      </c>
      <c r="H938" s="34">
        <f t="shared" si="417"/>
        <v>2408.225075713191</v>
      </c>
      <c r="I938" s="33">
        <f t="shared" si="418"/>
        <v>0</v>
      </c>
      <c r="J938" s="35">
        <f t="shared" si="419"/>
        <v>0</v>
      </c>
      <c r="K938" s="60">
        <f t="shared" si="420"/>
        <v>9.086884337074827E-2</v>
      </c>
      <c r="L938" s="30">
        <f t="shared" si="421"/>
        <v>2412.1158005198308</v>
      </c>
      <c r="M938" s="34">
        <f t="shared" si="422"/>
        <v>2291.5100104938392</v>
      </c>
      <c r="N938" s="33">
        <f t="shared" si="423"/>
        <v>0</v>
      </c>
      <c r="O938" s="35">
        <f t="shared" si="424"/>
        <v>0</v>
      </c>
      <c r="P938" s="31">
        <f t="shared" si="425"/>
        <v>9.5651414074471863E-2</v>
      </c>
      <c r="Q938" s="30">
        <f t="shared" si="426"/>
        <v>2408.225075713191</v>
      </c>
      <c r="R938" s="34">
        <f t="shared" si="427"/>
        <v>2408.225075713191</v>
      </c>
      <c r="S938" s="33">
        <f t="shared" si="428"/>
        <v>0</v>
      </c>
      <c r="T938" s="35">
        <f t="shared" si="429"/>
        <v>0</v>
      </c>
      <c r="U938" s="31">
        <f t="shared" si="430"/>
        <v>0</v>
      </c>
      <c r="V938" s="30" t="e">
        <f t="shared" si="431"/>
        <v>#DIV/0!</v>
      </c>
      <c r="W938" s="34" t="e">
        <f t="shared" si="432"/>
        <v>#DIV/0!</v>
      </c>
      <c r="X938" s="33">
        <f t="shared" si="433"/>
        <v>0</v>
      </c>
      <c r="Y938" s="35">
        <f t="shared" si="434"/>
        <v>0</v>
      </c>
      <c r="Z938" s="30">
        <f t="shared" si="435"/>
        <v>-6649.685486184675</v>
      </c>
      <c r="AA938" s="35">
        <f>IF(C938&lt;C$13,0,(IF(VLOOKUP(C$7,profiel!$A$3:$F$297,2,FALSE)&gt;4,VLOOKUP($C$7,profiel!$A$3:$F$297,3,FALSE),IF(B$9="flens loodrecht op gevel",(VLOOKUP(C$7,profiel!$A$3:$F$297,6,FALSE)-2*VLOOKUP(C$7,profiel!$A$3:$F$297,4,FALSE))/2,VLOOKUP(C$7,profiel!$A$3:$F$297,4,FALSE))))/1000*Z938*D$36)</f>
        <v>-12237.039421219872</v>
      </c>
      <c r="AB938" s="30">
        <f t="shared" si="438"/>
        <v>64893.876154953898</v>
      </c>
      <c r="AC938" s="35">
        <f t="shared" si="436"/>
        <v>12978.775230990779</v>
      </c>
      <c r="AD938" s="32">
        <f t="shared" si="437"/>
        <v>0.1380210514240702</v>
      </c>
      <c r="AE938" s="32">
        <f t="shared" si="442"/>
        <v>719.01380749775058</v>
      </c>
      <c r="AF938" s="204">
        <f t="shared" si="443"/>
        <v>1350.8134505356757</v>
      </c>
    </row>
    <row r="939" spans="1:32" ht="12" customHeight="1" x14ac:dyDescent="0.15">
      <c r="A939" s="199">
        <f t="shared" si="413"/>
        <v>719.01380749775058</v>
      </c>
      <c r="B939" s="38">
        <f t="shared" si="414"/>
        <v>4450</v>
      </c>
      <c r="C939" s="200">
        <f t="shared" si="439"/>
        <v>74.166666666666671</v>
      </c>
      <c r="D939" s="36">
        <f t="shared" si="440"/>
        <v>977.04038051721386</v>
      </c>
      <c r="E939" s="36">
        <f t="shared" si="441"/>
        <v>679.99999997765167</v>
      </c>
      <c r="F939" s="37">
        <f t="shared" si="415"/>
        <v>9.5301444695337148E-2</v>
      </c>
      <c r="G939" s="42">
        <f t="shared" si="416"/>
        <v>2408.9047771664932</v>
      </c>
      <c r="H939" s="43">
        <f t="shared" si="417"/>
        <v>2408.9047771664937</v>
      </c>
      <c r="I939" s="42">
        <f t="shared" si="418"/>
        <v>0</v>
      </c>
      <c r="J939" s="44">
        <f t="shared" si="419"/>
        <v>0</v>
      </c>
      <c r="K939" s="216">
        <f t="shared" si="420"/>
        <v>9.053637246057028E-2</v>
      </c>
      <c r="L939" s="42">
        <f t="shared" si="421"/>
        <v>2412.7825423673485</v>
      </c>
      <c r="M939" s="43">
        <f t="shared" si="422"/>
        <v>2292.143415248981</v>
      </c>
      <c r="N939" s="42">
        <f t="shared" si="423"/>
        <v>0</v>
      </c>
      <c r="O939" s="44">
        <f t="shared" si="424"/>
        <v>0</v>
      </c>
      <c r="P939" s="37">
        <f t="shared" si="425"/>
        <v>9.5301444695337148E-2</v>
      </c>
      <c r="Q939" s="42">
        <f t="shared" si="426"/>
        <v>2408.9047771664932</v>
      </c>
      <c r="R939" s="43">
        <f t="shared" si="427"/>
        <v>2408.9047771664937</v>
      </c>
      <c r="S939" s="42">
        <f t="shared" si="428"/>
        <v>0</v>
      </c>
      <c r="T939" s="44">
        <f t="shared" si="429"/>
        <v>0</v>
      </c>
      <c r="U939" s="37">
        <f t="shared" si="430"/>
        <v>0</v>
      </c>
      <c r="V939" s="42" t="e">
        <f t="shared" si="431"/>
        <v>#DIV/0!</v>
      </c>
      <c r="W939" s="43" t="e">
        <f t="shared" si="432"/>
        <v>#DIV/0!</v>
      </c>
      <c r="X939" s="42">
        <f t="shared" si="433"/>
        <v>0</v>
      </c>
      <c r="Y939" s="44">
        <f t="shared" si="434"/>
        <v>0</v>
      </c>
      <c r="Z939" s="42">
        <f t="shared" si="435"/>
        <v>-6674.5229663616519</v>
      </c>
      <c r="AA939" s="44">
        <f>IF(C939&lt;C$13,0,(IF(VLOOKUP(C$7,profiel!$A$3:$F$297,2,FALSE)&gt;4,VLOOKUP($C$7,profiel!$A$3:$F$297,3,FALSE),IF(B$9="flens loodrecht op gevel",(VLOOKUP(C$7,profiel!$A$3:$F$297,6,FALSE)-2*VLOOKUP(C$7,profiel!$A$3:$F$297,4,FALSE))/2,VLOOKUP(C$7,profiel!$A$3:$F$297,4,FALSE))))/1000*Z939*D$36)</f>
        <v>-12282.746428668705</v>
      </c>
      <c r="AB939" s="42">
        <f t="shared" si="438"/>
        <v>64925.380339447591</v>
      </c>
      <c r="AC939" s="44">
        <f t="shared" si="436"/>
        <v>12985.07606788952</v>
      </c>
      <c r="AD939" s="41">
        <f t="shared" si="437"/>
        <v>0.13686062849028727</v>
      </c>
      <c r="AE939" s="41">
        <f t="shared" si="442"/>
        <v>719.15066812624082</v>
      </c>
      <c r="AF939" s="201">
        <f t="shared" si="443"/>
        <v>1355.7857222250163</v>
      </c>
    </row>
    <row r="940" spans="1:32" ht="12" customHeight="1" x14ac:dyDescent="0.15">
      <c r="A940" s="202">
        <f t="shared" si="413"/>
        <v>719.15066812624082</v>
      </c>
      <c r="B940" s="54">
        <f t="shared" si="414"/>
        <v>4455</v>
      </c>
      <c r="C940" s="133">
        <f t="shared" si="439"/>
        <v>74.25</v>
      </c>
      <c r="D940" s="30">
        <f t="shared" si="440"/>
        <v>977.20835317634965</v>
      </c>
      <c r="E940" s="30">
        <f t="shared" si="441"/>
        <v>679.99999997823977</v>
      </c>
      <c r="F940" s="31">
        <f t="shared" si="415"/>
        <v>9.4951931739385487E-2</v>
      </c>
      <c r="G940" s="30">
        <f t="shared" si="416"/>
        <v>2409.5934232488771</v>
      </c>
      <c r="H940" s="34">
        <f t="shared" si="417"/>
        <v>2409.5934232488771</v>
      </c>
      <c r="I940" s="33">
        <f t="shared" si="418"/>
        <v>0</v>
      </c>
      <c r="J940" s="35">
        <f t="shared" si="419"/>
        <v>0</v>
      </c>
      <c r="K940" s="60">
        <f t="shared" si="420"/>
        <v>9.0204335152416215E-2</v>
      </c>
      <c r="L940" s="30">
        <f t="shared" si="421"/>
        <v>2413.4582519548276</v>
      </c>
      <c r="M940" s="34">
        <f t="shared" si="422"/>
        <v>2292.7853393570863</v>
      </c>
      <c r="N940" s="33">
        <f t="shared" si="423"/>
        <v>0</v>
      </c>
      <c r="O940" s="35">
        <f t="shared" si="424"/>
        <v>0</v>
      </c>
      <c r="P940" s="31">
        <f t="shared" si="425"/>
        <v>9.4951931739385487E-2</v>
      </c>
      <c r="Q940" s="30">
        <f t="shared" si="426"/>
        <v>2409.5934232488771</v>
      </c>
      <c r="R940" s="34">
        <f t="shared" si="427"/>
        <v>2409.5934232488771</v>
      </c>
      <c r="S940" s="33">
        <f t="shared" si="428"/>
        <v>0</v>
      </c>
      <c r="T940" s="35">
        <f t="shared" si="429"/>
        <v>0</v>
      </c>
      <c r="U940" s="31">
        <f t="shared" si="430"/>
        <v>0</v>
      </c>
      <c r="V940" s="30" t="e">
        <f t="shared" si="431"/>
        <v>#DIV/0!</v>
      </c>
      <c r="W940" s="34" t="e">
        <f t="shared" si="432"/>
        <v>#DIV/0!</v>
      </c>
      <c r="X940" s="33">
        <f t="shared" si="433"/>
        <v>0</v>
      </c>
      <c r="Y940" s="35">
        <f t="shared" si="434"/>
        <v>0</v>
      </c>
      <c r="Z940" s="30">
        <f t="shared" si="435"/>
        <v>-6699.1604398662557</v>
      </c>
      <c r="AA940" s="35">
        <f>IF(C940&lt;C$13,0,(IF(VLOOKUP(C$7,profiel!$A$3:$F$297,2,FALSE)&gt;4,VLOOKUP($C$7,profiel!$A$3:$F$297,3,FALSE),IF(B$9="flens loodrecht op gevel",(VLOOKUP(C$7,profiel!$A$3:$F$297,6,FALSE)-2*VLOOKUP(C$7,profiel!$A$3:$F$297,4,FALSE))/2,VLOOKUP(C$7,profiel!$A$3:$F$297,4,FALSE))))/1000*Z940*D$36)</f>
        <v>-12328.08537517098</v>
      </c>
      <c r="AB940" s="30">
        <f t="shared" si="438"/>
        <v>64957.042377551916</v>
      </c>
      <c r="AC940" s="35">
        <f t="shared" si="436"/>
        <v>12991.408475510381</v>
      </c>
      <c r="AD940" s="32">
        <f t="shared" si="437"/>
        <v>0.13571310795372821</v>
      </c>
      <c r="AE940" s="32">
        <f t="shared" si="442"/>
        <v>719.28638123419455</v>
      </c>
      <c r="AF940" s="204">
        <f t="shared" si="443"/>
        <v>1360.7881199630915</v>
      </c>
    </row>
    <row r="941" spans="1:32" ht="12" customHeight="1" x14ac:dyDescent="0.15">
      <c r="A941" s="199">
        <f t="shared" si="413"/>
        <v>719.28638123419455</v>
      </c>
      <c r="B941" s="38">
        <f t="shared" si="414"/>
        <v>4460</v>
      </c>
      <c r="C941" s="200">
        <f t="shared" si="439"/>
        <v>74.333333333333329</v>
      </c>
      <c r="D941" s="36">
        <f t="shared" si="440"/>
        <v>977.37613773616374</v>
      </c>
      <c r="E941" s="36">
        <f t="shared" si="441"/>
        <v>679.99999997881241</v>
      </c>
      <c r="F941" s="37">
        <f t="shared" si="415"/>
        <v>9.4602878627008349E-2</v>
      </c>
      <c r="G941" s="42">
        <f t="shared" si="416"/>
        <v>2410.2908938425071</v>
      </c>
      <c r="H941" s="43">
        <f t="shared" si="417"/>
        <v>2410.2908938425071</v>
      </c>
      <c r="I941" s="42">
        <f t="shared" si="418"/>
        <v>0</v>
      </c>
      <c r="J941" s="44">
        <f t="shared" si="419"/>
        <v>0</v>
      </c>
      <c r="K941" s="216">
        <f t="shared" si="420"/>
        <v>8.987273469565793E-2</v>
      </c>
      <c r="L941" s="42">
        <f t="shared" si="421"/>
        <v>2414.1428089833071</v>
      </c>
      <c r="M941" s="43">
        <f t="shared" si="422"/>
        <v>2293.4356685341418</v>
      </c>
      <c r="N941" s="42">
        <f t="shared" si="423"/>
        <v>0</v>
      </c>
      <c r="O941" s="44">
        <f t="shared" si="424"/>
        <v>0</v>
      </c>
      <c r="P941" s="37">
        <f t="shared" si="425"/>
        <v>9.4602878627008349E-2</v>
      </c>
      <c r="Q941" s="42">
        <f t="shared" si="426"/>
        <v>2410.2908938425071</v>
      </c>
      <c r="R941" s="43">
        <f t="shared" si="427"/>
        <v>2410.2908938425071</v>
      </c>
      <c r="S941" s="42">
        <f t="shared" si="428"/>
        <v>0</v>
      </c>
      <c r="T941" s="44">
        <f t="shared" si="429"/>
        <v>0</v>
      </c>
      <c r="U941" s="37">
        <f t="shared" si="430"/>
        <v>0</v>
      </c>
      <c r="V941" s="42" t="e">
        <f t="shared" si="431"/>
        <v>#DIV/0!</v>
      </c>
      <c r="W941" s="43" t="e">
        <f t="shared" si="432"/>
        <v>#DIV/0!</v>
      </c>
      <c r="X941" s="42">
        <f t="shared" si="433"/>
        <v>0</v>
      </c>
      <c r="Y941" s="44">
        <f t="shared" si="434"/>
        <v>0</v>
      </c>
      <c r="Z941" s="42">
        <f t="shared" si="435"/>
        <v>-6723.6000096853004</v>
      </c>
      <c r="AA941" s="44">
        <f>IF(C941&lt;C$13,0,(IF(VLOOKUP(C$7,profiel!$A$3:$F$297,2,FALSE)&gt;4,VLOOKUP($C$7,profiel!$A$3:$F$297,3,FALSE),IF(B$9="flens loodrecht op gevel",(VLOOKUP(C$7,profiel!$A$3:$F$297,6,FALSE)-2*VLOOKUP(C$7,profiel!$A$3:$F$297,4,FALSE))/2,VLOOKUP(C$7,profiel!$A$3:$F$297,4,FALSE))))/1000*Z941*D$36)</f>
        <v>-12373.060130734182</v>
      </c>
      <c r="AB941" s="42">
        <f t="shared" si="438"/>
        <v>64988.860242807503</v>
      </c>
      <c r="AC941" s="44">
        <f t="shared" si="436"/>
        <v>12997.772048561501</v>
      </c>
      <c r="AD941" s="41">
        <f t="shared" si="437"/>
        <v>0.13457832273900422</v>
      </c>
      <c r="AE941" s="41">
        <f t="shared" si="442"/>
        <v>719.42095955693355</v>
      </c>
      <c r="AF941" s="201">
        <f t="shared" si="443"/>
        <v>1365.8208567252591</v>
      </c>
    </row>
    <row r="942" spans="1:32" ht="12" customHeight="1" x14ac:dyDescent="0.15">
      <c r="A942" s="202">
        <f t="shared" si="413"/>
        <v>719.42095955693355</v>
      </c>
      <c r="B942" s="54">
        <f t="shared" si="414"/>
        <v>4465</v>
      </c>
      <c r="C942" s="133">
        <f t="shared" si="439"/>
        <v>74.416666666666671</v>
      </c>
      <c r="D942" s="30">
        <f t="shared" si="440"/>
        <v>977.54373461746013</v>
      </c>
      <c r="E942" s="30">
        <f t="shared" si="441"/>
        <v>679.99999997936982</v>
      </c>
      <c r="F942" s="31">
        <f t="shared" si="415"/>
        <v>9.4254288705622483E-2</v>
      </c>
      <c r="G942" s="30">
        <f t="shared" si="416"/>
        <v>2410.9970704266352</v>
      </c>
      <c r="H942" s="34">
        <f t="shared" si="417"/>
        <v>2410.9970704266352</v>
      </c>
      <c r="I942" s="33">
        <f t="shared" si="418"/>
        <v>0</v>
      </c>
      <c r="J942" s="35">
        <f t="shared" si="419"/>
        <v>0</v>
      </c>
      <c r="K942" s="60">
        <f t="shared" si="420"/>
        <v>8.9541574270341359E-2</v>
      </c>
      <c r="L942" s="30">
        <f t="shared" si="421"/>
        <v>2414.8360947536889</v>
      </c>
      <c r="M942" s="34">
        <f t="shared" si="422"/>
        <v>2294.0942900160044</v>
      </c>
      <c r="N942" s="33">
        <f t="shared" si="423"/>
        <v>0</v>
      </c>
      <c r="O942" s="35">
        <f t="shared" si="424"/>
        <v>0</v>
      </c>
      <c r="P942" s="31">
        <f t="shared" si="425"/>
        <v>9.4254288705622483E-2</v>
      </c>
      <c r="Q942" s="30">
        <f t="shared" si="426"/>
        <v>2410.9970704266352</v>
      </c>
      <c r="R942" s="34">
        <f t="shared" si="427"/>
        <v>2410.9970704266352</v>
      </c>
      <c r="S942" s="33">
        <f t="shared" si="428"/>
        <v>0</v>
      </c>
      <c r="T942" s="35">
        <f t="shared" si="429"/>
        <v>0</v>
      </c>
      <c r="U942" s="31">
        <f t="shared" si="430"/>
        <v>0</v>
      </c>
      <c r="V942" s="30" t="e">
        <f t="shared" si="431"/>
        <v>#DIV/0!</v>
      </c>
      <c r="W942" s="34" t="e">
        <f t="shared" si="432"/>
        <v>#DIV/0!</v>
      </c>
      <c r="X942" s="33">
        <f t="shared" si="433"/>
        <v>0</v>
      </c>
      <c r="Y942" s="35">
        <f t="shared" si="434"/>
        <v>0</v>
      </c>
      <c r="Z942" s="30">
        <f t="shared" si="435"/>
        <v>-6747.8437537316458</v>
      </c>
      <c r="AA942" s="35">
        <f>IF(C942&lt;C$13,0,(IF(VLOOKUP(C$7,profiel!$A$3:$F$297,2,FALSE)&gt;4,VLOOKUP($C$7,profiel!$A$3:$F$297,3,FALSE),IF(B$9="flens loodrecht op gevel",(VLOOKUP(C$7,profiel!$A$3:$F$297,6,FALSE)-2*VLOOKUP(C$7,profiel!$A$3:$F$297,4,FALSE))/2,VLOOKUP(C$7,profiel!$A$3:$F$297,4,FALSE))))/1000*Z942*D$36)</f>
        <v>-12417.674519223599</v>
      </c>
      <c r="AB942" s="30">
        <f t="shared" si="438"/>
        <v>65020.831933606431</v>
      </c>
      <c r="AC942" s="35">
        <f t="shared" si="436"/>
        <v>13004.166386721285</v>
      </c>
      <c r="AD942" s="32">
        <f t="shared" si="437"/>
        <v>0.13345610794494839</v>
      </c>
      <c r="AE942" s="32">
        <f t="shared" si="442"/>
        <v>719.55441566487855</v>
      </c>
      <c r="AF942" s="204">
        <f t="shared" si="443"/>
        <v>1370.884148085428</v>
      </c>
    </row>
    <row r="943" spans="1:32" ht="12" customHeight="1" x14ac:dyDescent="0.15">
      <c r="A943" s="199">
        <f t="shared" si="413"/>
        <v>719.55441566487855</v>
      </c>
      <c r="B943" s="38">
        <f t="shared" si="414"/>
        <v>4470</v>
      </c>
      <c r="C943" s="200">
        <f t="shared" si="439"/>
        <v>74.5</v>
      </c>
      <c r="D943" s="36">
        <f t="shared" si="440"/>
        <v>977.71114423963229</v>
      </c>
      <c r="E943" s="36">
        <f t="shared" si="441"/>
        <v>679.99999997991279</v>
      </c>
      <c r="F943" s="37">
        <f t="shared" si="415"/>
        <v>9.3906165250895443E-2</v>
      </c>
      <c r="G943" s="42">
        <f t="shared" si="416"/>
        <v>2411.7118360561954</v>
      </c>
      <c r="H943" s="43">
        <f t="shared" si="417"/>
        <v>2411.7118360561954</v>
      </c>
      <c r="I943" s="42">
        <f t="shared" si="418"/>
        <v>0</v>
      </c>
      <c r="J943" s="44">
        <f t="shared" si="419"/>
        <v>0</v>
      </c>
      <c r="K943" s="216">
        <f t="shared" si="420"/>
        <v>8.921085698835067E-2</v>
      </c>
      <c r="L943" s="42">
        <f t="shared" si="421"/>
        <v>2415.5379921453086</v>
      </c>
      <c r="M943" s="43">
        <f t="shared" si="422"/>
        <v>2294.7610925380432</v>
      </c>
      <c r="N943" s="42">
        <f t="shared" si="423"/>
        <v>0</v>
      </c>
      <c r="O943" s="44">
        <f t="shared" si="424"/>
        <v>0</v>
      </c>
      <c r="P943" s="37">
        <f t="shared" si="425"/>
        <v>9.3906165250895443E-2</v>
      </c>
      <c r="Q943" s="42">
        <f t="shared" si="426"/>
        <v>2411.7118360561954</v>
      </c>
      <c r="R943" s="43">
        <f t="shared" si="427"/>
        <v>2411.7118360561954</v>
      </c>
      <c r="S943" s="42">
        <f t="shared" si="428"/>
        <v>0</v>
      </c>
      <c r="T943" s="44">
        <f t="shared" si="429"/>
        <v>0</v>
      </c>
      <c r="U943" s="37">
        <f t="shared" si="430"/>
        <v>0</v>
      </c>
      <c r="V943" s="42" t="e">
        <f t="shared" si="431"/>
        <v>#DIV/0!</v>
      </c>
      <c r="W943" s="43" t="e">
        <f t="shared" si="432"/>
        <v>#DIV/0!</v>
      </c>
      <c r="X943" s="42">
        <f t="shared" si="433"/>
        <v>0</v>
      </c>
      <c r="Y943" s="44">
        <f t="shared" si="434"/>
        <v>0</v>
      </c>
      <c r="Z943" s="42">
        <f t="shared" si="435"/>
        <v>-6771.8937251193274</v>
      </c>
      <c r="AA943" s="44">
        <f>IF(C943&lt;C$13,0,(IF(VLOOKUP(C$7,profiel!$A$3:$F$297,2,FALSE)&gt;4,VLOOKUP($C$7,profiel!$A$3:$F$297,3,FALSE),IF(B$9="flens loodrecht op gevel",(VLOOKUP(C$7,profiel!$A$3:$F$297,6,FALSE)-2*VLOOKUP(C$7,profiel!$A$3:$F$297,4,FALSE))/2,VLOOKUP(C$7,profiel!$A$3:$F$297,4,FALSE))))/1000*Z943*D$36)</f>
        <v>-12461.932318868667</v>
      </c>
      <c r="AB943" s="42">
        <f t="shared" si="438"/>
        <v>65052.955472918242</v>
      </c>
      <c r="AC943" s="44">
        <f t="shared" si="436"/>
        <v>13010.591094583648</v>
      </c>
      <c r="AD943" s="41">
        <f t="shared" si="437"/>
        <v>0.13234630081880788</v>
      </c>
      <c r="AE943" s="41">
        <f t="shared" si="442"/>
        <v>719.68676196569731</v>
      </c>
      <c r="AF943" s="201">
        <f t="shared" si="443"/>
        <v>1375.9782122443798</v>
      </c>
    </row>
    <row r="944" spans="1:32" ht="12" customHeight="1" x14ac:dyDescent="0.15">
      <c r="A944" s="202">
        <f t="shared" si="413"/>
        <v>719.68676196569731</v>
      </c>
      <c r="B944" s="54">
        <f t="shared" si="414"/>
        <v>4475</v>
      </c>
      <c r="C944" s="133">
        <f t="shared" si="439"/>
        <v>74.583333333333329</v>
      </c>
      <c r="D944" s="30">
        <f t="shared" si="440"/>
        <v>977.87836702066954</v>
      </c>
      <c r="E944" s="30">
        <f t="shared" si="441"/>
        <v>679.99999998044132</v>
      </c>
      <c r="F944" s="31">
        <f t="shared" si="415"/>
        <v>9.3558511467970396E-2</v>
      </c>
      <c r="G944" s="30">
        <f t="shared" si="416"/>
        <v>2412.43507534114</v>
      </c>
      <c r="H944" s="34">
        <f t="shared" si="417"/>
        <v>2412.43507534114</v>
      </c>
      <c r="I944" s="33">
        <f t="shared" si="418"/>
        <v>0</v>
      </c>
      <c r="J944" s="35">
        <f t="shared" si="419"/>
        <v>0</v>
      </c>
      <c r="K944" s="60">
        <f t="shared" si="420"/>
        <v>8.8880585894571873E-2</v>
      </c>
      <c r="L944" s="30">
        <f t="shared" si="421"/>
        <v>2416.24838559523</v>
      </c>
      <c r="M944" s="34">
        <f t="shared" si="422"/>
        <v>2295.4359663154682</v>
      </c>
      <c r="N944" s="33">
        <f t="shared" si="423"/>
        <v>0</v>
      </c>
      <c r="O944" s="35">
        <f t="shared" si="424"/>
        <v>0</v>
      </c>
      <c r="P944" s="31">
        <f t="shared" si="425"/>
        <v>9.3558511467970396E-2</v>
      </c>
      <c r="Q944" s="30">
        <f t="shared" si="426"/>
        <v>2412.43507534114</v>
      </c>
      <c r="R944" s="34">
        <f t="shared" si="427"/>
        <v>2412.43507534114</v>
      </c>
      <c r="S944" s="33">
        <f t="shared" si="428"/>
        <v>0</v>
      </c>
      <c r="T944" s="35">
        <f t="shared" si="429"/>
        <v>0</v>
      </c>
      <c r="U944" s="31">
        <f t="shared" si="430"/>
        <v>0</v>
      </c>
      <c r="V944" s="30" t="e">
        <f t="shared" si="431"/>
        <v>#DIV/0!</v>
      </c>
      <c r="W944" s="34" t="e">
        <f t="shared" si="432"/>
        <v>#DIV/0!</v>
      </c>
      <c r="X944" s="33">
        <f t="shared" si="433"/>
        <v>0</v>
      </c>
      <c r="Y944" s="35">
        <f t="shared" si="434"/>
        <v>0</v>
      </c>
      <c r="Z944" s="30">
        <f t="shared" si="435"/>
        <v>-6795.7519524370982</v>
      </c>
      <c r="AA944" s="35">
        <f>IF(C944&lt;C$13,0,(IF(VLOOKUP(C$7,profiel!$A$3:$F$297,2,FALSE)&gt;4,VLOOKUP($C$7,profiel!$A$3:$F$297,3,FALSE),IF(B$9="flens loodrecht op gevel",(VLOOKUP(C$7,profiel!$A$3:$F$297,6,FALSE)-2*VLOOKUP(C$7,profiel!$A$3:$F$297,4,FALSE))/2,VLOOKUP(C$7,profiel!$A$3:$F$297,4,FALSE))))/1000*Z944*D$36)</f>
        <v>-12505.837262766323</v>
      </c>
      <c r="AB944" s="30">
        <f t="shared" si="438"/>
        <v>65085.228908017118</v>
      </c>
      <c r="AC944" s="35">
        <f t="shared" si="436"/>
        <v>13017.045781603425</v>
      </c>
      <c r="AD944" s="32">
        <f t="shared" si="437"/>
        <v>0.13124874073065051</v>
      </c>
      <c r="AE944" s="32">
        <f t="shared" si="442"/>
        <v>719.81801070642791</v>
      </c>
      <c r="AF944" s="204">
        <f t="shared" si="443"/>
        <v>1381.103270058388</v>
      </c>
    </row>
    <row r="945" spans="1:32" ht="12" customHeight="1" x14ac:dyDescent="0.15">
      <c r="A945" s="199">
        <f t="shared" si="413"/>
        <v>719.81801070642791</v>
      </c>
      <c r="B945" s="38">
        <f t="shared" si="414"/>
        <v>4480</v>
      </c>
      <c r="C945" s="200">
        <f t="shared" si="439"/>
        <v>74.666666666666671</v>
      </c>
      <c r="D945" s="36">
        <f t="shared" si="440"/>
        <v>978.0454033771631</v>
      </c>
      <c r="E945" s="36">
        <f t="shared" si="441"/>
        <v>679.99999998095609</v>
      </c>
      <c r="F945" s="37">
        <f t="shared" si="415"/>
        <v>9.3211330492687053E-2</v>
      </c>
      <c r="G945" s="42">
        <f t="shared" si="416"/>
        <v>2413.1666744261356</v>
      </c>
      <c r="H945" s="43">
        <f t="shared" si="417"/>
        <v>2413.1666744261356</v>
      </c>
      <c r="I945" s="42">
        <f t="shared" si="418"/>
        <v>0</v>
      </c>
      <c r="J945" s="44">
        <f t="shared" si="419"/>
        <v>0</v>
      </c>
      <c r="K945" s="216">
        <f t="shared" si="420"/>
        <v>8.8550763968052698E-2</v>
      </c>
      <c r="L945" s="42">
        <f t="shared" si="421"/>
        <v>2416.9671610779042</v>
      </c>
      <c r="M945" s="43">
        <f t="shared" si="422"/>
        <v>2296.1188030240091</v>
      </c>
      <c r="N945" s="42">
        <f t="shared" si="423"/>
        <v>0</v>
      </c>
      <c r="O945" s="44">
        <f t="shared" si="424"/>
        <v>0</v>
      </c>
      <c r="P945" s="37">
        <f t="shared" si="425"/>
        <v>9.3211330492687053E-2</v>
      </c>
      <c r="Q945" s="42">
        <f t="shared" si="426"/>
        <v>2413.1666744261356</v>
      </c>
      <c r="R945" s="43">
        <f t="shared" si="427"/>
        <v>2413.1666744261356</v>
      </c>
      <c r="S945" s="42">
        <f t="shared" si="428"/>
        <v>0</v>
      </c>
      <c r="T945" s="44">
        <f t="shared" si="429"/>
        <v>0</v>
      </c>
      <c r="U945" s="37">
        <f t="shared" si="430"/>
        <v>0</v>
      </c>
      <c r="V945" s="42" t="e">
        <f t="shared" si="431"/>
        <v>#DIV/0!</v>
      </c>
      <c r="W945" s="43" t="e">
        <f t="shared" si="432"/>
        <v>#DIV/0!</v>
      </c>
      <c r="X945" s="42">
        <f t="shared" si="433"/>
        <v>0</v>
      </c>
      <c r="Y945" s="44">
        <f t="shared" si="434"/>
        <v>0</v>
      </c>
      <c r="Z945" s="42">
        <f t="shared" si="435"/>
        <v>-6819.4204400196195</v>
      </c>
      <c r="AA945" s="44">
        <f>IF(C945&lt;C$13,0,(IF(VLOOKUP(C$7,profiel!$A$3:$F$297,2,FALSE)&gt;4,VLOOKUP($C$7,profiel!$A$3:$F$297,3,FALSE),IF(B$9="flens loodrecht op gevel",(VLOOKUP(C$7,profiel!$A$3:$F$297,6,FALSE)-2*VLOOKUP(C$7,profiel!$A$3:$F$297,4,FALSE))/2,VLOOKUP(C$7,profiel!$A$3:$F$297,4,FALSE))))/1000*Z945*D$36)</f>
        <v>-12549.393039380073</v>
      </c>
      <c r="AB945" s="42">
        <f t="shared" si="438"/>
        <v>65117.650310211626</v>
      </c>
      <c r="AC945" s="44">
        <f t="shared" si="436"/>
        <v>13023.530062042326</v>
      </c>
      <c r="AD945" s="41">
        <f t="shared" si="437"/>
        <v>0.13016326914799264</v>
      </c>
      <c r="AE945" s="41">
        <f t="shared" si="442"/>
        <v>719.94817397557586</v>
      </c>
      <c r="AF945" s="201">
        <f t="shared" si="443"/>
        <v>1386.2595450680876</v>
      </c>
    </row>
    <row r="946" spans="1:32" ht="12" customHeight="1" x14ac:dyDescent="0.15">
      <c r="A946" s="202">
        <f t="shared" ref="A946:A1009" si="444">AE945</f>
        <v>719.94817397557586</v>
      </c>
      <c r="B946" s="54">
        <f t="shared" ref="B946:B1009" si="445">B945+D$36</f>
        <v>4485</v>
      </c>
      <c r="C946" s="133">
        <f t="shared" si="439"/>
        <v>74.75</v>
      </c>
      <c r="D946" s="30">
        <f t="shared" si="440"/>
        <v>978.21225372431252</v>
      </c>
      <c r="E946" s="30">
        <f t="shared" si="441"/>
        <v>679.99999998145722</v>
      </c>
      <c r="F946" s="31">
        <f t="shared" ref="F946:F1009" si="446">IF($C$16="onbeschermd","--",$L$16*$L$17*$F$17/1000*$I$16*((100-$C$17)/100)/($AF945*$D$37*$C$8))</f>
        <v>9.2864625392801381E-2</v>
      </c>
      <c r="G946" s="30">
        <f t="shared" ref="G946:G1009" si="447">IF($C$16="onbeschermd",$D$35*($D946-$AE945)+$D$33*$D$32*$D$34*(($D946+273)^4-($AE945+273)^4),$I$18/($F$17/1000)*($D946-$AE945)/(1+F946/3)-(EXP(F946/10)-1)*($D946-$D945)*$AF945*$D$37*$C$8/($I$16*((100-$C$17)/100)*$D$36))</f>
        <v>2413.9065209700466</v>
      </c>
      <c r="H946" s="34">
        <f t="shared" ref="H946:H1009" si="448">IF($C$16="onbeschermd",G946*$I$17*$I$16*$D$36,G946*$I$17*$I$16*((100-$C$17)/100)*$D$36)</f>
        <v>2413.9065209700466</v>
      </c>
      <c r="I946" s="33">
        <f t="shared" ref="I946:I1009" si="449">IF(OR($C$17=0,$C$16="onbeschermd"),0,$D$35*($D946-$AE945)+$D$33*$D$32*$D$34*(($D946+273)^4-($AE945+273)^4))</f>
        <v>0</v>
      </c>
      <c r="J946" s="35">
        <f t="shared" ref="J946:J1009" si="450">IF($C$16="onbeschermd",0,I946*$I$17*$I$16*($C$17/100)*$D$36)</f>
        <v>0</v>
      </c>
      <c r="K946" s="60">
        <f t="shared" ref="K946:K1009" si="451">IF($C$19="onbeschermd","--",$L$19*$L$20*$F$20/1000*$I$19*((100-$C$20)/100)/($AF945*$D$37*$C$8))</f>
        <v>8.8221394123161309E-2</v>
      </c>
      <c r="L946" s="30">
        <f t="shared" ref="L946:L1009" si="452">IF($C$19="onbeschermd",$D$35*($D946-$AE945)+$D$33*$D$32*$D$34*(($D946+273)^4-($AE945+273)^4),$I$21/($F$20/1000)*($D946-$AE945)/(1+K946/3)-(EXP($K946/10)-1)*(D946-$D945)*$AF945*$D$37*$C$8/($I$19*((100-$C$20)/100)*$D$36))</f>
        <v>2417.6942060846218</v>
      </c>
      <c r="M946" s="34">
        <f t="shared" ref="M946:M1009" si="453">IF($C$19="onbeschermd",L946*$I$20*$I$19*$D$36,L946*$I$20*$I$19*((100-$C$20)/100)*$D$36)</f>
        <v>2296.8094957803905</v>
      </c>
      <c r="N946" s="33">
        <f t="shared" ref="N946:N1009" si="454">IF(OR($C$20=0,$C$19="onbeschermd"),0,$D$35*($D946-$AE945)+$D$33*$D$32*$D$34*(($D946+273)^4-($AE945+273)^4))</f>
        <v>0</v>
      </c>
      <c r="O946" s="35">
        <f t="shared" ref="O946:O1009" si="455">IF($C$19="onbeschermd",0,N946*$I$20*$I$19*($C$20/100)*$D$36)</f>
        <v>0</v>
      </c>
      <c r="P946" s="31">
        <f t="shared" ref="P946:P1009" si="456">IF($C$22="onbeschermd","--",$L$22*$L$23*$F$23/1000*$I$22*((100-$C$23)/100)/($AF945*$D$37*$C$8))</f>
        <v>9.2864625392801381E-2</v>
      </c>
      <c r="Q946" s="30">
        <f t="shared" ref="Q946:Q1009" si="457">IF($C$22="onbeschermd",$D$35*($D946-$AE945)+$D$33*$D$32*$D$34*(($D946+273)^4-($AE945+273)^4),$I$24/($F$23/1000)*($D946-$AE945)/(1+P946/3)-(EXP(P946/10)-1)*($D946-$D945)*$AF945*$D$37*$C$8/($I$22*((100-$C$23)/100)*$D$36))</f>
        <v>2413.9065209700466</v>
      </c>
      <c r="R946" s="34">
        <f t="shared" ref="R946:R1009" si="458">IF($C$22="onbeschermd",Q946*$I$23*$I$22*$D$36,Q946*$I$23*$I$22*((100-$C$23)/100)*$D$36)</f>
        <v>2413.9065209700466</v>
      </c>
      <c r="S946" s="33">
        <f t="shared" ref="S946:S1009" si="459">IF(OR($C$23=0,$C$22="onbeschermd"),0,$D$35*($D946-$AE945)+$D$33*$D$32*$D$34*(($D946+273)^4-($AE945+273)^4))</f>
        <v>0</v>
      </c>
      <c r="T946" s="35">
        <f t="shared" ref="T946:T1009" si="460">IF($C$22="onbeschermd",0,S946*$I$23*$I$22*($C$23/100)*$D$36)</f>
        <v>0</v>
      </c>
      <c r="U946" s="31">
        <f t="shared" ref="U946:U1009" si="461">IF($C$25="onbeschermd","--",$L$25*$L$26*$F$26/1000*$I$25*((100-$C$26)/100)/($AF945*$D$37*$C$8))</f>
        <v>0</v>
      </c>
      <c r="V946" s="30" t="e">
        <f t="shared" ref="V946:V1009" si="462">IF($C$25="onbeschermd",$D$35*($D946-$AE945)+$D$33*$D$32*$D$34*(($D946+273)^4-($AE945+273)^4),$I$27/($F$26/1000)*($D946-$AE945)/(1+U946/3)-(EXP(U946/10)-1)*($D946-$D945)*$AF945*$D$37*$C$8/($I$25*((100-$C$26)/100)*$D$36))</f>
        <v>#DIV/0!</v>
      </c>
      <c r="W946" s="34" t="e">
        <f t="shared" ref="W946:W1009" si="463">IF($C$25="onbeschermd",V946*$I$26*$I$25*$D$36,V946*$I$26*$I$25*((100-$C$26)/100)*$D$36)</f>
        <v>#DIV/0!</v>
      </c>
      <c r="X946" s="33">
        <f t="shared" ref="X946:X1009" si="464">IF(OR($C$26=0,$C$25="onbeschermd"),0,$D$35*($D946-$AE945)+$D$33*$D$32*$D$34*(($D946+273)^4-($AE945+273)^4))</f>
        <v>0</v>
      </c>
      <c r="Y946" s="35">
        <f t="shared" ref="Y946:Y1009" si="465">IF($C$25="onbeschermd",0,X946*$I$26*$I$25*($C$26/100)*$D$36)</f>
        <v>0</v>
      </c>
      <c r="Z946" s="30">
        <f t="shared" ref="Z946:Z1009" si="466">IF(C946&lt;C$13,$D$35*($D946-$AE945)+$D$33*$D$32*$D$34*(($D946+273)^4-($AE945+273)^4),$D$35*($E946-$AE945)+$D$33*$D$32*$D$34*(($E946+273)^4-($AE945+273)^4))</f>
        <v>-6842.9011682170485</v>
      </c>
      <c r="AA946" s="35">
        <f>IF(C946&lt;C$13,0,(IF(VLOOKUP(C$7,profiel!$A$3:$F$297,2,FALSE)&gt;4,VLOOKUP($C$7,profiel!$A$3:$F$297,3,FALSE),IF(B$9="flens loodrecht op gevel",(VLOOKUP(C$7,profiel!$A$3:$F$297,6,FALSE)-2*VLOOKUP(C$7,profiel!$A$3:$F$297,4,FALSE))/2,VLOOKUP(C$7,profiel!$A$3:$F$297,4,FALSE))))/1000*Z946*D$36)</f>
        <v>-12592.603293036107</v>
      </c>
      <c r="AB946" s="30">
        <f t="shared" si="438"/>
        <v>65150.2177745761</v>
      </c>
      <c r="AC946" s="35">
        <f t="shared" ref="AC946:AC1009" si="467">AB946*2*C$14/1000*$D$36</f>
        <v>13030.043554915219</v>
      </c>
      <c r="AD946" s="32">
        <f t="shared" ref="AD946:AD1009" si="468">IF($C$14&gt;30,MAX((H946+J946+M946+O946+R946+T946+W946+Y946)/(AF945*D$37*C$8),0),MAX((H946+J946+M946+O946+R946+T946+AA946+AC946)/(AF945*D$37*C$8),0))</f>
        <v>0.12908972961059839</v>
      </c>
      <c r="AE946" s="32">
        <f t="shared" si="442"/>
        <v>720.07726370518651</v>
      </c>
      <c r="AF946" s="204">
        <f t="shared" si="443"/>
        <v>1391.4472635276422</v>
      </c>
    </row>
    <row r="947" spans="1:32" ht="12" customHeight="1" x14ac:dyDescent="0.15">
      <c r="A947" s="199">
        <f t="shared" si="444"/>
        <v>720.07726370518651</v>
      </c>
      <c r="B947" s="38">
        <f t="shared" si="445"/>
        <v>4490</v>
      </c>
      <c r="C947" s="200">
        <f t="shared" si="439"/>
        <v>74.833333333333329</v>
      </c>
      <c r="D947" s="36">
        <f t="shared" si="440"/>
        <v>978.37891847593164</v>
      </c>
      <c r="E947" s="36">
        <f t="shared" si="441"/>
        <v>679.99999998194517</v>
      </c>
      <c r="F947" s="37">
        <f t="shared" si="446"/>
        <v>9.2518399169201279E-2</v>
      </c>
      <c r="G947" s="42">
        <f t="shared" si="447"/>
        <v>2414.6545041262302</v>
      </c>
      <c r="H947" s="43">
        <f t="shared" si="448"/>
        <v>2414.6545041262302</v>
      </c>
      <c r="I947" s="42">
        <f t="shared" si="449"/>
        <v>0</v>
      </c>
      <c r="J947" s="44">
        <f t="shared" si="450"/>
        <v>0</v>
      </c>
      <c r="K947" s="216">
        <f t="shared" si="451"/>
        <v>8.7892479210741212E-2</v>
      </c>
      <c r="L947" s="42">
        <f t="shared" si="452"/>
        <v>2418.4294096037856</v>
      </c>
      <c r="M947" s="43">
        <f t="shared" si="453"/>
        <v>2297.5079391235963</v>
      </c>
      <c r="N947" s="42">
        <f t="shared" si="454"/>
        <v>0</v>
      </c>
      <c r="O947" s="44">
        <f t="shared" si="455"/>
        <v>0</v>
      </c>
      <c r="P947" s="37">
        <f t="shared" si="456"/>
        <v>9.2518399169201279E-2</v>
      </c>
      <c r="Q947" s="42">
        <f t="shared" si="457"/>
        <v>2414.6545041262302</v>
      </c>
      <c r="R947" s="43">
        <f t="shared" si="458"/>
        <v>2414.6545041262302</v>
      </c>
      <c r="S947" s="42">
        <f t="shared" si="459"/>
        <v>0</v>
      </c>
      <c r="T947" s="44">
        <f t="shared" si="460"/>
        <v>0</v>
      </c>
      <c r="U947" s="37">
        <f t="shared" si="461"/>
        <v>0</v>
      </c>
      <c r="V947" s="42" t="e">
        <f t="shared" si="462"/>
        <v>#DIV/0!</v>
      </c>
      <c r="W947" s="43" t="e">
        <f t="shared" si="463"/>
        <v>#DIV/0!</v>
      </c>
      <c r="X947" s="42">
        <f t="shared" si="464"/>
        <v>0</v>
      </c>
      <c r="Y947" s="44">
        <f t="shared" si="465"/>
        <v>0</v>
      </c>
      <c r="Z947" s="42">
        <f t="shared" si="466"/>
        <v>-6866.1960936622945</v>
      </c>
      <c r="AA947" s="44">
        <f>IF(C947&lt;C$13,0,(IF(VLOOKUP(C$7,profiel!$A$3:$F$297,2,FALSE)&gt;4,VLOOKUP($C$7,profiel!$A$3:$F$297,3,FALSE),IF(B$9="flens loodrecht op gevel",(VLOOKUP(C$7,profiel!$A$3:$F$297,6,FALSE)-2*VLOOKUP(C$7,profiel!$A$3:$F$297,4,FALSE))/2,VLOOKUP(C$7,profiel!$A$3:$F$297,4,FALSE))))/1000*Z947*D$36)</f>
        <v>-12635.471624415102</v>
      </c>
      <c r="AB947" s="42">
        <f t="shared" ref="AB947:AB1010" si="469">$D$35*($D947-$AE946)+$D$33*$D$32*$D$34*(($D947+273)^4-($AE946+273)^4)</f>
        <v>65182.929419683765</v>
      </c>
      <c r="AC947" s="44">
        <f t="shared" si="467"/>
        <v>13036.585883936754</v>
      </c>
      <c r="AD947" s="41">
        <f t="shared" si="468"/>
        <v>0.12802796770552377</v>
      </c>
      <c r="AE947" s="41">
        <f t="shared" si="442"/>
        <v>720.20529167289203</v>
      </c>
      <c r="AF947" s="201">
        <f t="shared" si="443"/>
        <v>1396.6666544341788</v>
      </c>
    </row>
    <row r="948" spans="1:32" ht="12" customHeight="1" x14ac:dyDescent="0.15">
      <c r="A948" s="202">
        <f t="shared" si="444"/>
        <v>720.20529167289203</v>
      </c>
      <c r="B948" s="54">
        <f t="shared" si="445"/>
        <v>4495</v>
      </c>
      <c r="C948" s="133">
        <f t="shared" si="439"/>
        <v>74.916666666666671</v>
      </c>
      <c r="D948" s="30">
        <f t="shared" si="440"/>
        <v>978.54539804445551</v>
      </c>
      <c r="E948" s="30">
        <f t="shared" si="441"/>
        <v>679.99999998242015</v>
      </c>
      <c r="F948" s="31">
        <f t="shared" si="446"/>
        <v>9.2172654757119887E-2</v>
      </c>
      <c r="G948" s="30">
        <f t="shared" si="447"/>
        <v>2415.4105145221824</v>
      </c>
      <c r="H948" s="34">
        <f t="shared" si="448"/>
        <v>2415.4105145221824</v>
      </c>
      <c r="I948" s="33">
        <f t="shared" si="449"/>
        <v>0</v>
      </c>
      <c r="J948" s="35">
        <f t="shared" si="450"/>
        <v>0</v>
      </c>
      <c r="K948" s="60">
        <f t="shared" si="451"/>
        <v>8.7564022019263887E-2</v>
      </c>
      <c r="L948" s="30">
        <f t="shared" si="452"/>
        <v>2419.1726621005078</v>
      </c>
      <c r="M948" s="34">
        <f t="shared" si="453"/>
        <v>2298.2140289954823</v>
      </c>
      <c r="N948" s="33">
        <f t="shared" si="454"/>
        <v>0</v>
      </c>
      <c r="O948" s="35">
        <f t="shared" si="455"/>
        <v>0</v>
      </c>
      <c r="P948" s="31">
        <f t="shared" si="456"/>
        <v>9.2172654757119887E-2</v>
      </c>
      <c r="Q948" s="30">
        <f t="shared" si="457"/>
        <v>2415.4105145221824</v>
      </c>
      <c r="R948" s="34">
        <f t="shared" si="458"/>
        <v>2415.4105145221824</v>
      </c>
      <c r="S948" s="33">
        <f t="shared" si="459"/>
        <v>0</v>
      </c>
      <c r="T948" s="35">
        <f t="shared" si="460"/>
        <v>0</v>
      </c>
      <c r="U948" s="31">
        <f t="shared" si="461"/>
        <v>0</v>
      </c>
      <c r="V948" s="30" t="e">
        <f t="shared" si="462"/>
        <v>#DIV/0!</v>
      </c>
      <c r="W948" s="34" t="e">
        <f t="shared" si="463"/>
        <v>#DIV/0!</v>
      </c>
      <c r="X948" s="33">
        <f t="shared" si="464"/>
        <v>0</v>
      </c>
      <c r="Y948" s="35">
        <f t="shared" si="465"/>
        <v>0</v>
      </c>
      <c r="Z948" s="30">
        <f t="shared" si="466"/>
        <v>-6889.3071495364447</v>
      </c>
      <c r="AA948" s="35">
        <f>IF(C948&lt;C$13,0,(IF(VLOOKUP(C$7,profiel!$A$3:$F$297,2,FALSE)&gt;4,VLOOKUP($C$7,profiel!$A$3:$F$297,3,FALSE),IF(B$9="flens loodrecht op gevel",(VLOOKUP(C$7,profiel!$A$3:$F$297,6,FALSE)-2*VLOOKUP(C$7,profiel!$A$3:$F$297,4,FALSE))/2,VLOOKUP(C$7,profiel!$A$3:$F$297,4,FALSE))))/1000*Z948*D$36)</f>
        <v>-12678.001591040675</v>
      </c>
      <c r="AB948" s="30">
        <f t="shared" si="469"/>
        <v>65215.783387343195</v>
      </c>
      <c r="AC948" s="35">
        <f t="shared" si="467"/>
        <v>13043.156677468636</v>
      </c>
      <c r="AD948" s="32">
        <f t="shared" si="468"/>
        <v>0.12697783104232382</v>
      </c>
      <c r="AE948" s="32">
        <f t="shared" si="442"/>
        <v>720.3322695039343</v>
      </c>
      <c r="AF948" s="204">
        <f t="shared" si="443"/>
        <v>1401.9179495575463</v>
      </c>
    </row>
    <row r="949" spans="1:32" ht="12" customHeight="1" x14ac:dyDescent="0.15">
      <c r="A949" s="199">
        <f t="shared" si="444"/>
        <v>720.3322695039343</v>
      </c>
      <c r="B949" s="38">
        <f t="shared" si="445"/>
        <v>4500</v>
      </c>
      <c r="C949" s="200">
        <f t="shared" si="439"/>
        <v>75</v>
      </c>
      <c r="D949" s="36">
        <f t="shared" si="440"/>
        <v>978.71169284094515</v>
      </c>
      <c r="E949" s="36">
        <f t="shared" si="441"/>
        <v>679.99999998288285</v>
      </c>
      <c r="F949" s="37">
        <f t="shared" si="446"/>
        <v>9.1827395027342773E-2</v>
      </c>
      <c r="G949" s="42">
        <f t="shared" si="447"/>
        <v>2416.1744442411496</v>
      </c>
      <c r="H949" s="43">
        <f t="shared" si="448"/>
        <v>2416.17444424115</v>
      </c>
      <c r="I949" s="42">
        <f t="shared" si="449"/>
        <v>0</v>
      </c>
      <c r="J949" s="44">
        <f t="shared" si="450"/>
        <v>0</v>
      </c>
      <c r="K949" s="216">
        <f t="shared" si="451"/>
        <v>8.723602527597564E-2</v>
      </c>
      <c r="L949" s="42">
        <f t="shared" si="452"/>
        <v>2419.9238554982021</v>
      </c>
      <c r="M949" s="43">
        <f t="shared" si="453"/>
        <v>2298.9276627232921</v>
      </c>
      <c r="N949" s="42">
        <f t="shared" si="454"/>
        <v>0</v>
      </c>
      <c r="O949" s="44">
        <f t="shared" si="455"/>
        <v>0</v>
      </c>
      <c r="P949" s="37">
        <f t="shared" si="456"/>
        <v>9.1827395027342773E-2</v>
      </c>
      <c r="Q949" s="42">
        <f t="shared" si="457"/>
        <v>2416.1744442411496</v>
      </c>
      <c r="R949" s="43">
        <f t="shared" si="458"/>
        <v>2416.17444424115</v>
      </c>
      <c r="S949" s="42">
        <f t="shared" si="459"/>
        <v>0</v>
      </c>
      <c r="T949" s="44">
        <f t="shared" si="460"/>
        <v>0</v>
      </c>
      <c r="U949" s="37">
        <f t="shared" si="461"/>
        <v>0</v>
      </c>
      <c r="V949" s="42" t="e">
        <f t="shared" si="462"/>
        <v>#DIV/0!</v>
      </c>
      <c r="W949" s="43" t="e">
        <f t="shared" si="463"/>
        <v>#DIV/0!</v>
      </c>
      <c r="X949" s="42">
        <f t="shared" si="464"/>
        <v>0</v>
      </c>
      <c r="Y949" s="44">
        <f t="shared" si="465"/>
        <v>0</v>
      </c>
      <c r="Z949" s="42">
        <f t="shared" si="466"/>
        <v>-6912.236245832014</v>
      </c>
      <c r="AA949" s="44">
        <f>IF(C949&lt;C$13,0,(IF(VLOOKUP(C$7,profiel!$A$3:$F$297,2,FALSE)&gt;4,VLOOKUP($C$7,profiel!$A$3:$F$297,3,FALSE),IF(B$9="flens loodrecht op gevel",(VLOOKUP(C$7,profiel!$A$3:$F$297,6,FALSE)-2*VLOOKUP(C$7,profiel!$A$3:$F$297,4,FALSE))/2,VLOOKUP(C$7,profiel!$A$3:$F$297,4,FALSE))))/1000*Z949*D$36)</f>
        <v>-12720.196707763827</v>
      </c>
      <c r="AB949" s="42">
        <f t="shared" si="469"/>
        <v>65248.777842334806</v>
      </c>
      <c r="AC949" s="44">
        <f t="shared" si="467"/>
        <v>13049.755568466962</v>
      </c>
      <c r="AD949" s="41">
        <f t="shared" si="468"/>
        <v>0.12593916922855336</v>
      </c>
      <c r="AE949" s="41">
        <f t="shared" si="442"/>
        <v>720.45820867316286</v>
      </c>
      <c r="AF949" s="201">
        <f t="shared" si="443"/>
        <v>1407.2013834703571</v>
      </c>
    </row>
    <row r="950" spans="1:32" ht="12" customHeight="1" x14ac:dyDescent="0.15">
      <c r="A950" s="202">
        <f t="shared" si="444"/>
        <v>720.45820867316286</v>
      </c>
      <c r="B950" s="54">
        <f t="shared" si="445"/>
        <v>4505</v>
      </c>
      <c r="C950" s="133">
        <f t="shared" si="439"/>
        <v>75.083333333333329</v>
      </c>
      <c r="D950" s="30">
        <f t="shared" si="440"/>
        <v>978.87780327509495</v>
      </c>
      <c r="E950" s="30">
        <f t="shared" si="441"/>
        <v>679.99999998333328</v>
      </c>
      <c r="F950" s="31">
        <f t="shared" si="446"/>
        <v>9.1482622787412163E-2</v>
      </c>
      <c r="G950" s="30">
        <f t="shared" si="447"/>
        <v>2416.9461868013668</v>
      </c>
      <c r="H950" s="34">
        <f t="shared" si="448"/>
        <v>2416.9461868013668</v>
      </c>
      <c r="I950" s="33">
        <f t="shared" si="449"/>
        <v>0</v>
      </c>
      <c r="J950" s="35">
        <f t="shared" si="450"/>
        <v>0</v>
      </c>
      <c r="K950" s="60">
        <f t="shared" si="451"/>
        <v>8.6908491648041555E-2</v>
      </c>
      <c r="L950" s="30">
        <f t="shared" si="452"/>
        <v>2420.6828831577968</v>
      </c>
      <c r="M950" s="34">
        <f t="shared" si="453"/>
        <v>2299.648738999907</v>
      </c>
      <c r="N950" s="33">
        <f t="shared" si="454"/>
        <v>0</v>
      </c>
      <c r="O950" s="35">
        <f t="shared" si="455"/>
        <v>0</v>
      </c>
      <c r="P950" s="31">
        <f t="shared" si="456"/>
        <v>9.1482622787412163E-2</v>
      </c>
      <c r="Q950" s="30">
        <f t="shared" si="457"/>
        <v>2416.9461868013668</v>
      </c>
      <c r="R950" s="34">
        <f t="shared" si="458"/>
        <v>2416.9461868013668</v>
      </c>
      <c r="S950" s="33">
        <f t="shared" si="459"/>
        <v>0</v>
      </c>
      <c r="T950" s="35">
        <f t="shared" si="460"/>
        <v>0</v>
      </c>
      <c r="U950" s="31">
        <f t="shared" si="461"/>
        <v>0</v>
      </c>
      <c r="V950" s="30" t="e">
        <f t="shared" si="462"/>
        <v>#DIV/0!</v>
      </c>
      <c r="W950" s="34" t="e">
        <f t="shared" si="463"/>
        <v>#DIV/0!</v>
      </c>
      <c r="X950" s="33">
        <f t="shared" si="464"/>
        <v>0</v>
      </c>
      <c r="Y950" s="35">
        <f t="shared" si="465"/>
        <v>0</v>
      </c>
      <c r="Z950" s="30">
        <f t="shared" si="466"/>
        <v>-6934.9852696145008</v>
      </c>
      <c r="AA950" s="35">
        <f>IF(C950&lt;C$13,0,(IF(VLOOKUP(C$7,profiel!$A$3:$F$297,2,FALSE)&gt;4,VLOOKUP($C$7,profiel!$A$3:$F$297,3,FALSE),IF(B$9="flens loodrecht op gevel",(VLOOKUP(C$7,profiel!$A$3:$F$297,6,FALSE)-2*VLOOKUP(C$7,profiel!$A$3:$F$297,4,FALSE))/2,VLOOKUP(C$7,profiel!$A$3:$F$297,4,FALSE))))/1000*Z950*D$36)</f>
        <v>-12762.060447244277</v>
      </c>
      <c r="AB950" s="30">
        <f t="shared" si="469"/>
        <v>65281.910972150981</v>
      </c>
      <c r="AC950" s="35">
        <f t="shared" si="467"/>
        <v>13056.382194430198</v>
      </c>
      <c r="AD950" s="32">
        <f t="shared" si="468"/>
        <v>0.12491183384534292</v>
      </c>
      <c r="AE950" s="32">
        <f t="shared" si="442"/>
        <v>720.58312050700818</v>
      </c>
      <c r="AF950" s="204">
        <f t="shared" si="443"/>
        <v>1412.5171935783171</v>
      </c>
    </row>
    <row r="951" spans="1:32" ht="12" customHeight="1" x14ac:dyDescent="0.15">
      <c r="A951" s="199">
        <f t="shared" si="444"/>
        <v>720.58312050700818</v>
      </c>
      <c r="B951" s="38">
        <f t="shared" si="445"/>
        <v>4510</v>
      </c>
      <c r="C951" s="200">
        <f t="shared" si="439"/>
        <v>75.166666666666671</v>
      </c>
      <c r="D951" s="36">
        <f t="shared" si="440"/>
        <v>979.04372975523791</v>
      </c>
      <c r="E951" s="36">
        <f t="shared" si="441"/>
        <v>679.99999998377177</v>
      </c>
      <c r="F951" s="37">
        <f t="shared" si="446"/>
        <v>9.1138340782827107E-2</v>
      </c>
      <c r="G951" s="42">
        <f t="shared" si="447"/>
        <v>2417.7256371381263</v>
      </c>
      <c r="H951" s="43">
        <f t="shared" si="448"/>
        <v>2417.7256371381263</v>
      </c>
      <c r="I951" s="42">
        <f t="shared" si="449"/>
        <v>0</v>
      </c>
      <c r="J951" s="44">
        <f t="shared" si="450"/>
        <v>0</v>
      </c>
      <c r="K951" s="216">
        <f t="shared" si="451"/>
        <v>8.6581423743685756E-2</v>
      </c>
      <c r="L951" s="42">
        <f t="shared" si="452"/>
        <v>2421.4496398597598</v>
      </c>
      <c r="M951" s="43">
        <f t="shared" si="453"/>
        <v>2300.377157866772</v>
      </c>
      <c r="N951" s="42">
        <f t="shared" si="454"/>
        <v>0</v>
      </c>
      <c r="O951" s="44">
        <f t="shared" si="455"/>
        <v>0</v>
      </c>
      <c r="P951" s="37">
        <f t="shared" si="456"/>
        <v>9.1138340782827107E-2</v>
      </c>
      <c r="Q951" s="42">
        <f t="shared" si="457"/>
        <v>2417.7256371381263</v>
      </c>
      <c r="R951" s="43">
        <f t="shared" si="458"/>
        <v>2417.7256371381263</v>
      </c>
      <c r="S951" s="42">
        <f t="shared" si="459"/>
        <v>0</v>
      </c>
      <c r="T951" s="44">
        <f t="shared" si="460"/>
        <v>0</v>
      </c>
      <c r="U951" s="37">
        <f t="shared" si="461"/>
        <v>0</v>
      </c>
      <c r="V951" s="42" t="e">
        <f t="shared" si="462"/>
        <v>#DIV/0!</v>
      </c>
      <c r="W951" s="43" t="e">
        <f t="shared" si="463"/>
        <v>#DIV/0!</v>
      </c>
      <c r="X951" s="42">
        <f t="shared" si="464"/>
        <v>0</v>
      </c>
      <c r="Y951" s="44">
        <f t="shared" si="465"/>
        <v>0</v>
      </c>
      <c r="Z951" s="42">
        <f t="shared" si="466"/>
        <v>-6957.5560852812387</v>
      </c>
      <c r="AA951" s="44">
        <f>IF(C951&lt;C$13,0,(IF(VLOOKUP(C$7,profiel!$A$3:$F$297,2,FALSE)&gt;4,VLOOKUP($C$7,profiel!$A$3:$F$297,3,FALSE),IF(B$9="flens loodrecht op gevel",(VLOOKUP(C$7,profiel!$A$3:$F$297,6,FALSE)-2*VLOOKUP(C$7,profiel!$A$3:$F$297,4,FALSE))/2,VLOOKUP(C$7,profiel!$A$3:$F$297,4,FALSE))))/1000*Z951*D$36)</f>
        <v>-12803.596240426796</v>
      </c>
      <c r="AB951" s="42">
        <f t="shared" si="469"/>
        <v>65315.180986737541</v>
      </c>
      <c r="AC951" s="44">
        <f t="shared" si="467"/>
        <v>13063.036197347508</v>
      </c>
      <c r="AD951" s="41">
        <f t="shared" si="468"/>
        <v>0.12389567842333819</v>
      </c>
      <c r="AE951" s="41">
        <f t="shared" si="442"/>
        <v>720.70701618543148</v>
      </c>
      <c r="AF951" s="201">
        <f t="shared" si="443"/>
        <v>1417.8656201508979</v>
      </c>
    </row>
    <row r="952" spans="1:32" ht="12" customHeight="1" x14ac:dyDescent="0.15">
      <c r="A952" s="202">
        <f t="shared" si="444"/>
        <v>720.70701618543148</v>
      </c>
      <c r="B952" s="54">
        <f t="shared" si="445"/>
        <v>4515</v>
      </c>
      <c r="C952" s="133">
        <f t="shared" si="439"/>
        <v>75.25</v>
      </c>
      <c r="D952" s="30">
        <f t="shared" si="440"/>
        <v>979.20947268835221</v>
      </c>
      <c r="E952" s="30">
        <f t="shared" si="441"/>
        <v>679.99999998419878</v>
      </c>
      <c r="F952" s="31">
        <f t="shared" si="446"/>
        <v>9.0794551698236747E-2</v>
      </c>
      <c r="G952" s="30">
        <f t="shared" si="447"/>
        <v>2418.5126915841547</v>
      </c>
      <c r="H952" s="34">
        <f t="shared" si="448"/>
        <v>2418.5126915841547</v>
      </c>
      <c r="I952" s="33">
        <f t="shared" si="449"/>
        <v>0</v>
      </c>
      <c r="J952" s="35">
        <f t="shared" si="450"/>
        <v>0</v>
      </c>
      <c r="K952" s="60">
        <f t="shared" si="451"/>
        <v>8.6254824113324913E-2</v>
      </c>
      <c r="L952" s="30">
        <f t="shared" si="452"/>
        <v>2422.2240217844637</v>
      </c>
      <c r="M952" s="34">
        <f t="shared" si="453"/>
        <v>2301.1128206952408</v>
      </c>
      <c r="N952" s="33">
        <f t="shared" si="454"/>
        <v>0</v>
      </c>
      <c r="O952" s="35">
        <f t="shared" si="455"/>
        <v>0</v>
      </c>
      <c r="P952" s="31">
        <f t="shared" si="456"/>
        <v>9.0794551698236747E-2</v>
      </c>
      <c r="Q952" s="30">
        <f t="shared" si="457"/>
        <v>2418.5126915841547</v>
      </c>
      <c r="R952" s="34">
        <f t="shared" si="458"/>
        <v>2418.5126915841547</v>
      </c>
      <c r="S952" s="33">
        <f t="shared" si="459"/>
        <v>0</v>
      </c>
      <c r="T952" s="35">
        <f t="shared" si="460"/>
        <v>0</v>
      </c>
      <c r="U952" s="31">
        <f t="shared" si="461"/>
        <v>0</v>
      </c>
      <c r="V952" s="30" t="e">
        <f t="shared" si="462"/>
        <v>#DIV/0!</v>
      </c>
      <c r="W952" s="34" t="e">
        <f t="shared" si="463"/>
        <v>#DIV/0!</v>
      </c>
      <c r="X952" s="33">
        <f t="shared" si="464"/>
        <v>0</v>
      </c>
      <c r="Y952" s="35">
        <f t="shared" si="465"/>
        <v>0</v>
      </c>
      <c r="Z952" s="30">
        <f t="shared" si="466"/>
        <v>-6979.9505348186422</v>
      </c>
      <c r="AA952" s="35">
        <f>IF(C952&lt;C$13,0,(IF(VLOOKUP(C$7,profiel!$A$3:$F$297,2,FALSE)&gt;4,VLOOKUP($C$7,profiel!$A$3:$F$297,3,FALSE),IF(B$9="flens loodrecht op gevel",(VLOOKUP(C$7,profiel!$A$3:$F$297,6,FALSE)-2*VLOOKUP(C$7,profiel!$A$3:$F$297,4,FALSE))/2,VLOOKUP(C$7,profiel!$A$3:$F$297,4,FALSE))))/1000*Z952*D$36)</f>
        <v>-12844.807477014612</v>
      </c>
      <c r="AB952" s="30">
        <f t="shared" si="469"/>
        <v>65348.586118237588</v>
      </c>
      <c r="AC952" s="35">
        <f t="shared" si="467"/>
        <v>13069.71722364752</v>
      </c>
      <c r="AD952" s="32">
        <f t="shared" si="468"/>
        <v>0.12289055841874022</v>
      </c>
      <c r="AE952" s="32">
        <f t="shared" si="442"/>
        <v>720.82990674385019</v>
      </c>
      <c r="AF952" s="204">
        <f t="shared" si="443"/>
        <v>1423.2469063523038</v>
      </c>
    </row>
    <row r="953" spans="1:32" ht="12" customHeight="1" x14ac:dyDescent="0.15">
      <c r="A953" s="199">
        <f t="shared" si="444"/>
        <v>720.82990674385019</v>
      </c>
      <c r="B953" s="38">
        <f t="shared" si="445"/>
        <v>4520</v>
      </c>
      <c r="C953" s="200">
        <f t="shared" si="439"/>
        <v>75.333333333333329</v>
      </c>
      <c r="D953" s="36">
        <f t="shared" si="440"/>
        <v>979.37503248006658</v>
      </c>
      <c r="E953" s="36">
        <f t="shared" si="441"/>
        <v>679.99999998461453</v>
      </c>
      <c r="F953" s="37">
        <f t="shared" si="446"/>
        <v>9.0451258158629644E-2</v>
      </c>
      <c r="G953" s="42">
        <f t="shared" si="447"/>
        <v>2419.3072478516242</v>
      </c>
      <c r="H953" s="43">
        <f t="shared" si="448"/>
        <v>2419.3072478516242</v>
      </c>
      <c r="I953" s="42">
        <f t="shared" si="449"/>
        <v>0</v>
      </c>
      <c r="J953" s="44">
        <f t="shared" si="450"/>
        <v>0</v>
      </c>
      <c r="K953" s="216">
        <f t="shared" si="451"/>
        <v>8.592869525069817E-2</v>
      </c>
      <c r="L953" s="42">
        <f t="shared" si="452"/>
        <v>2423.0059264941565</v>
      </c>
      <c r="M953" s="43">
        <f t="shared" si="453"/>
        <v>2301.8556301694484</v>
      </c>
      <c r="N953" s="42">
        <f t="shared" si="454"/>
        <v>0</v>
      </c>
      <c r="O953" s="44">
        <f t="shared" si="455"/>
        <v>0</v>
      </c>
      <c r="P953" s="37">
        <f t="shared" si="456"/>
        <v>9.0451258158629644E-2</v>
      </c>
      <c r="Q953" s="42">
        <f t="shared" si="457"/>
        <v>2419.3072478516242</v>
      </c>
      <c r="R953" s="43">
        <f t="shared" si="458"/>
        <v>2419.3072478516242</v>
      </c>
      <c r="S953" s="42">
        <f t="shared" si="459"/>
        <v>0</v>
      </c>
      <c r="T953" s="44">
        <f t="shared" si="460"/>
        <v>0</v>
      </c>
      <c r="U953" s="37">
        <f t="shared" si="461"/>
        <v>0</v>
      </c>
      <c r="V953" s="42" t="e">
        <f t="shared" si="462"/>
        <v>#DIV/0!</v>
      </c>
      <c r="W953" s="43" t="e">
        <f t="shared" si="463"/>
        <v>#DIV/0!</v>
      </c>
      <c r="X953" s="42">
        <f t="shared" si="464"/>
        <v>0</v>
      </c>
      <c r="Y953" s="44">
        <f t="shared" si="465"/>
        <v>0</v>
      </c>
      <c r="Z953" s="42">
        <f t="shared" si="466"/>
        <v>-7002.1704380572282</v>
      </c>
      <c r="AA953" s="44">
        <f>IF(C953&lt;C$13,0,(IF(VLOOKUP(C$7,profiel!$A$3:$F$297,2,FALSE)&gt;4,VLOOKUP($C$7,profiel!$A$3:$F$297,3,FALSE),IF(B$9="flens loodrecht op gevel",(VLOOKUP(C$7,profiel!$A$3:$F$297,6,FALSE)-2*VLOOKUP(C$7,profiel!$A$3:$F$297,4,FALSE))/2,VLOOKUP(C$7,profiel!$A$3:$F$297,4,FALSE))))/1000*Z953*D$36)</f>
        <v>-12885.697505938713</v>
      </c>
      <c r="AB953" s="42">
        <f t="shared" si="469"/>
        <v>65382.124620737479</v>
      </c>
      <c r="AC953" s="44">
        <f t="shared" si="467"/>
        <v>13076.424924147497</v>
      </c>
      <c r="AD953" s="41">
        <f t="shared" si="468"/>
        <v>0.12189633118963707</v>
      </c>
      <c r="AE953" s="41">
        <f t="shared" si="442"/>
        <v>720.95180307503983</v>
      </c>
      <c r="AF953" s="201">
        <f t="shared" si="443"/>
        <v>1428.661298272772</v>
      </c>
    </row>
    <row r="954" spans="1:32" ht="12" customHeight="1" x14ac:dyDescent="0.15">
      <c r="A954" s="202">
        <f t="shared" si="444"/>
        <v>720.95180307503983</v>
      </c>
      <c r="B954" s="54">
        <f t="shared" si="445"/>
        <v>4525</v>
      </c>
      <c r="C954" s="133">
        <f t="shared" si="439"/>
        <v>75.416666666666671</v>
      </c>
      <c r="D954" s="30">
        <f t="shared" si="440"/>
        <v>979.54040953466699</v>
      </c>
      <c r="E954" s="30">
        <f t="shared" si="441"/>
        <v>679.99999998501949</v>
      </c>
      <c r="F954" s="31">
        <f t="shared" si="446"/>
        <v>9.0108462730516384E-2</v>
      </c>
      <c r="G954" s="30">
        <f t="shared" si="447"/>
        <v>2420.1092050129728</v>
      </c>
      <c r="H954" s="34">
        <f t="shared" si="448"/>
        <v>2420.1092050129728</v>
      </c>
      <c r="I954" s="33">
        <f t="shared" si="449"/>
        <v>0</v>
      </c>
      <c r="J954" s="35">
        <f t="shared" si="450"/>
        <v>0</v>
      </c>
      <c r="K954" s="60">
        <f t="shared" si="451"/>
        <v>8.5603039593990557E-2</v>
      </c>
      <c r="L954" s="30">
        <f t="shared" si="452"/>
        <v>2423.7952529137688</v>
      </c>
      <c r="M954" s="34">
        <f t="shared" si="453"/>
        <v>2302.6054902680803</v>
      </c>
      <c r="N954" s="33">
        <f t="shared" si="454"/>
        <v>0</v>
      </c>
      <c r="O954" s="35">
        <f t="shared" si="455"/>
        <v>0</v>
      </c>
      <c r="P954" s="31">
        <f t="shared" si="456"/>
        <v>9.0108462730516384E-2</v>
      </c>
      <c r="Q954" s="30">
        <f t="shared" si="457"/>
        <v>2420.1092050129728</v>
      </c>
      <c r="R954" s="34">
        <f t="shared" si="458"/>
        <v>2420.1092050129728</v>
      </c>
      <c r="S954" s="33">
        <f t="shared" si="459"/>
        <v>0</v>
      </c>
      <c r="T954" s="35">
        <f t="shared" si="460"/>
        <v>0</v>
      </c>
      <c r="U954" s="31">
        <f t="shared" si="461"/>
        <v>0</v>
      </c>
      <c r="V954" s="30" t="e">
        <f t="shared" si="462"/>
        <v>#DIV/0!</v>
      </c>
      <c r="W954" s="34" t="e">
        <f t="shared" si="463"/>
        <v>#DIV/0!</v>
      </c>
      <c r="X954" s="33">
        <f t="shared" si="464"/>
        <v>0</v>
      </c>
      <c r="Y954" s="35">
        <f t="shared" si="465"/>
        <v>0</v>
      </c>
      <c r="Z954" s="30">
        <f t="shared" si="466"/>
        <v>-7024.2175929244277</v>
      </c>
      <c r="AA954" s="35">
        <f>IF(C954&lt;C$13,0,(IF(VLOOKUP(C$7,profiel!$A$3:$F$297,2,FALSE)&gt;4,VLOOKUP($C$7,profiel!$A$3:$F$297,3,FALSE),IF(B$9="flens loodrecht op gevel",(VLOOKUP(C$7,profiel!$A$3:$F$297,6,FALSE)-2*VLOOKUP(C$7,profiel!$A$3:$F$297,4,FALSE))/2,VLOOKUP(C$7,profiel!$A$3:$F$297,4,FALSE))))/1000*Z954*D$36)</f>
        <v>-12926.269635823079</v>
      </c>
      <c r="AB954" s="30">
        <f t="shared" si="469"/>
        <v>65415.794770014414</v>
      </c>
      <c r="AC954" s="35">
        <f t="shared" si="467"/>
        <v>13083.158954002884</v>
      </c>
      <c r="AD954" s="32">
        <f t="shared" si="468"/>
        <v>0.12091285597248289</v>
      </c>
      <c r="AE954" s="32">
        <f t="shared" si="442"/>
        <v>721.07271593101234</v>
      </c>
      <c r="AF954" s="204">
        <f t="shared" si="443"/>
        <v>1434.1090449601929</v>
      </c>
    </row>
    <row r="955" spans="1:32" ht="12" customHeight="1" x14ac:dyDescent="0.15">
      <c r="A955" s="199">
        <f t="shared" si="444"/>
        <v>721.07271593101234</v>
      </c>
      <c r="B955" s="38">
        <f t="shared" si="445"/>
        <v>4530</v>
      </c>
      <c r="C955" s="200">
        <f t="shared" ref="C955:C1018" si="470">B955/60</f>
        <v>75.5</v>
      </c>
      <c r="D955" s="36">
        <f t="shared" ref="D955:D1018" si="471">20+345*LOG10(8*C955+1)</f>
        <v>979.70560425510178</v>
      </c>
      <c r="E955" s="36">
        <f t="shared" ref="E955:E1018" si="472">20+660*(1-0.687*EXP(-0.32*C955)-0.313*EXP(-3.8*C955))</f>
        <v>679.99999998541364</v>
      </c>
      <c r="F955" s="37">
        <f t="shared" si="446"/>
        <v>8.976616792310696E-2</v>
      </c>
      <c r="G955" s="42">
        <f t="shared" si="447"/>
        <v>2420.9184634835538</v>
      </c>
      <c r="H955" s="43">
        <f t="shared" si="448"/>
        <v>2420.9184634835538</v>
      </c>
      <c r="I955" s="42">
        <f t="shared" si="449"/>
        <v>0</v>
      </c>
      <c r="J955" s="44">
        <f t="shared" si="450"/>
        <v>0</v>
      </c>
      <c r="K955" s="216">
        <f t="shared" si="451"/>
        <v>8.5277859526951605E-2</v>
      </c>
      <c r="L955" s="42">
        <f t="shared" si="452"/>
        <v>2424.5919013135231</v>
      </c>
      <c r="M955" s="43">
        <f t="shared" si="453"/>
        <v>2303.3623062478468</v>
      </c>
      <c r="N955" s="42">
        <f t="shared" si="454"/>
        <v>0</v>
      </c>
      <c r="O955" s="44">
        <f t="shared" si="455"/>
        <v>0</v>
      </c>
      <c r="P955" s="37">
        <f t="shared" si="456"/>
        <v>8.976616792310696E-2</v>
      </c>
      <c r="Q955" s="42">
        <f t="shared" si="457"/>
        <v>2420.9184634835538</v>
      </c>
      <c r="R955" s="43">
        <f t="shared" si="458"/>
        <v>2420.9184634835538</v>
      </c>
      <c r="S955" s="42">
        <f t="shared" si="459"/>
        <v>0</v>
      </c>
      <c r="T955" s="44">
        <f t="shared" si="460"/>
        <v>0</v>
      </c>
      <c r="U955" s="37">
        <f t="shared" si="461"/>
        <v>0</v>
      </c>
      <c r="V955" s="42" t="e">
        <f t="shared" si="462"/>
        <v>#DIV/0!</v>
      </c>
      <c r="W955" s="43" t="e">
        <f t="shared" si="463"/>
        <v>#DIV/0!</v>
      </c>
      <c r="X955" s="42">
        <f t="shared" si="464"/>
        <v>0</v>
      </c>
      <c r="Y955" s="44">
        <f t="shared" si="465"/>
        <v>0</v>
      </c>
      <c r="Z955" s="42">
        <f t="shared" si="466"/>
        <v>-7046.0937756953626</v>
      </c>
      <c r="AA955" s="44">
        <f>IF(C955&lt;C$13,0,(IF(VLOOKUP(C$7,profiel!$A$3:$F$297,2,FALSE)&gt;4,VLOOKUP($C$7,profiel!$A$3:$F$297,3,FALSE),IF(B$9="flens loodrecht op gevel",(VLOOKUP(C$7,profiel!$A$3:$F$297,6,FALSE)-2*VLOOKUP(C$7,profiel!$A$3:$F$297,4,FALSE))/2,VLOOKUP(C$7,profiel!$A$3:$F$297,4,FALSE))))/1000*Z955*D$36)</f>
        <v>-12966.527135446167</v>
      </c>
      <c r="AB955" s="42">
        <f t="shared" si="469"/>
        <v>65449.594863286882</v>
      </c>
      <c r="AC955" s="44">
        <f t="shared" si="467"/>
        <v>13089.918972657377</v>
      </c>
      <c r="AD955" s="41">
        <f t="shared" si="468"/>
        <v>0.1199399938588733</v>
      </c>
      <c r="AE955" s="41">
        <f t="shared" ref="AE955:AE1018" si="473">AE954+AD955</f>
        <v>721.19265592487125</v>
      </c>
      <c r="AF955" s="201">
        <f t="shared" ref="AF955:AF1018" si="474">IF(AE955&lt;600,425+0.773*AE955-0.00169*AE955^2+0.00000222*AE955^3,IF(AE955&lt;735,666+(13002/(738-AE955)),IF(AE955&lt;900,545+(17820/(AE955-731)),650)))</f>
        <v>1439.5903984520764</v>
      </c>
    </row>
    <row r="956" spans="1:32" ht="12" customHeight="1" x14ac:dyDescent="0.15">
      <c r="A956" s="202">
        <f t="shared" si="444"/>
        <v>721.19265592487125</v>
      </c>
      <c r="B956" s="54">
        <f t="shared" si="445"/>
        <v>4535</v>
      </c>
      <c r="C956" s="133">
        <f t="shared" si="470"/>
        <v>75.583333333333329</v>
      </c>
      <c r="D956" s="30">
        <f t="shared" si="471"/>
        <v>979.87061704298833</v>
      </c>
      <c r="E956" s="30">
        <f t="shared" si="472"/>
        <v>679.99999998579756</v>
      </c>
      <c r="F956" s="31">
        <f t="shared" si="446"/>
        <v>8.9424376189480917E-2</v>
      </c>
      <c r="G956" s="30">
        <f t="shared" si="447"/>
        <v>2421.7349250027592</v>
      </c>
      <c r="H956" s="34">
        <f t="shared" si="448"/>
        <v>2421.7349250027592</v>
      </c>
      <c r="I956" s="33">
        <f t="shared" si="449"/>
        <v>0</v>
      </c>
      <c r="J956" s="35">
        <f t="shared" si="450"/>
        <v>0</v>
      </c>
      <c r="K956" s="60">
        <f t="shared" si="451"/>
        <v>8.4953157380006875E-2</v>
      </c>
      <c r="L956" s="30">
        <f t="shared" si="452"/>
        <v>2425.3957732900471</v>
      </c>
      <c r="M956" s="34">
        <f t="shared" si="453"/>
        <v>2304.1259846255448</v>
      </c>
      <c r="N956" s="33">
        <f t="shared" si="454"/>
        <v>0</v>
      </c>
      <c r="O956" s="35">
        <f t="shared" si="455"/>
        <v>0</v>
      </c>
      <c r="P956" s="31">
        <f t="shared" si="456"/>
        <v>8.9424376189480917E-2</v>
      </c>
      <c r="Q956" s="30">
        <f t="shared" si="457"/>
        <v>2421.7349250027592</v>
      </c>
      <c r="R956" s="34">
        <f t="shared" si="458"/>
        <v>2421.7349250027592</v>
      </c>
      <c r="S956" s="33">
        <f t="shared" si="459"/>
        <v>0</v>
      </c>
      <c r="T956" s="35">
        <f t="shared" si="460"/>
        <v>0</v>
      </c>
      <c r="U956" s="31">
        <f t="shared" si="461"/>
        <v>0</v>
      </c>
      <c r="V956" s="30" t="e">
        <f t="shared" si="462"/>
        <v>#DIV/0!</v>
      </c>
      <c r="W956" s="34" t="e">
        <f t="shared" si="463"/>
        <v>#DIV/0!</v>
      </c>
      <c r="X956" s="33">
        <f t="shared" si="464"/>
        <v>0</v>
      </c>
      <c r="Y956" s="35">
        <f t="shared" si="465"/>
        <v>0</v>
      </c>
      <c r="Z956" s="30">
        <f t="shared" si="466"/>
        <v>-7067.8007412413626</v>
      </c>
      <c r="AA956" s="35">
        <f>IF(C956&lt;C$13,0,(IF(VLOOKUP(C$7,profiel!$A$3:$F$297,2,FALSE)&gt;4,VLOOKUP($C$7,profiel!$A$3:$F$297,3,FALSE),IF(B$9="flens loodrecht op gevel",(VLOOKUP(C$7,profiel!$A$3:$F$297,6,FALSE)-2*VLOOKUP(C$7,profiel!$A$3:$F$297,4,FALSE))/2,VLOOKUP(C$7,profiel!$A$3:$F$297,4,FALSE))))/1000*Z956*D$36)</f>
        <v>-13006.473234198256</v>
      </c>
      <c r="AB956" s="30">
        <f t="shared" si="469"/>
        <v>65483.523218966948</v>
      </c>
      <c r="AC956" s="35">
        <f t="shared" si="467"/>
        <v>13096.70464379339</v>
      </c>
      <c r="AD956" s="32">
        <f t="shared" si="468"/>
        <v>0.11897760777245539</v>
      </c>
      <c r="AE956" s="32">
        <f t="shared" si="473"/>
        <v>721.31163353264367</v>
      </c>
      <c r="AF956" s="204">
        <f t="shared" si="474"/>
        <v>1445.1056138078502</v>
      </c>
    </row>
    <row r="957" spans="1:32" ht="12" customHeight="1" x14ac:dyDescent="0.15">
      <c r="A957" s="199">
        <f t="shared" si="444"/>
        <v>721.31163353264367</v>
      </c>
      <c r="B957" s="38">
        <f t="shared" si="445"/>
        <v>4540</v>
      </c>
      <c r="C957" s="200">
        <f t="shared" si="470"/>
        <v>75.666666666666671</v>
      </c>
      <c r="D957" s="36">
        <f t="shared" si="471"/>
        <v>980.03544829861835</v>
      </c>
      <c r="E957" s="36">
        <f t="shared" si="472"/>
        <v>679.99999998617125</v>
      </c>
      <c r="F957" s="37">
        <f t="shared" si="446"/>
        <v>8.9083089927751477E-2</v>
      </c>
      <c r="G957" s="42">
        <f t="shared" si="447"/>
        <v>2422.5584926170427</v>
      </c>
      <c r="H957" s="43">
        <f t="shared" si="448"/>
        <v>2422.5584926170427</v>
      </c>
      <c r="I957" s="42">
        <f t="shared" si="449"/>
        <v>0</v>
      </c>
      <c r="J957" s="44">
        <f t="shared" si="450"/>
        <v>0</v>
      </c>
      <c r="K957" s="216">
        <f t="shared" si="451"/>
        <v>8.4628935431363905E-2</v>
      </c>
      <c r="L957" s="42">
        <f t="shared" si="452"/>
        <v>2426.2067717493569</v>
      </c>
      <c r="M957" s="43">
        <f t="shared" si="453"/>
        <v>2304.896433161889</v>
      </c>
      <c r="N957" s="42">
        <f t="shared" si="454"/>
        <v>0</v>
      </c>
      <c r="O957" s="44">
        <f t="shared" si="455"/>
        <v>0</v>
      </c>
      <c r="P957" s="37">
        <f t="shared" si="456"/>
        <v>8.9083089927751477E-2</v>
      </c>
      <c r="Q957" s="42">
        <f t="shared" si="457"/>
        <v>2422.5584926170427</v>
      </c>
      <c r="R957" s="43">
        <f t="shared" si="458"/>
        <v>2422.5584926170427</v>
      </c>
      <c r="S957" s="42">
        <f t="shared" si="459"/>
        <v>0</v>
      </c>
      <c r="T957" s="44">
        <f t="shared" si="460"/>
        <v>0</v>
      </c>
      <c r="U957" s="37">
        <f t="shared" si="461"/>
        <v>0</v>
      </c>
      <c r="V957" s="42" t="e">
        <f t="shared" si="462"/>
        <v>#DIV/0!</v>
      </c>
      <c r="W957" s="43" t="e">
        <f t="shared" si="463"/>
        <v>#DIV/0!</v>
      </c>
      <c r="X957" s="42">
        <f t="shared" si="464"/>
        <v>0</v>
      </c>
      <c r="Y957" s="44">
        <f t="shared" si="465"/>
        <v>0</v>
      </c>
      <c r="Z957" s="42">
        <f t="shared" si="466"/>
        <v>-7089.3402232765438</v>
      </c>
      <c r="AA957" s="44">
        <f>IF(C957&lt;C$13,0,(IF(VLOOKUP(C$7,profiel!$A$3:$F$297,2,FALSE)&gt;4,VLOOKUP($C$7,profiel!$A$3:$F$297,3,FALSE),IF(B$9="flens loodrecht op gevel",(VLOOKUP(C$7,profiel!$A$3:$F$297,6,FALSE)-2*VLOOKUP(C$7,profiel!$A$3:$F$297,4,FALSE))/2,VLOOKUP(C$7,profiel!$A$3:$F$297,4,FALSE))))/1000*Z957*D$36)</f>
        <v>-13046.111122535196</v>
      </c>
      <c r="AB957" s="42">
        <f t="shared" si="469"/>
        <v>65517.578176414419</v>
      </c>
      <c r="AC957" s="44">
        <f t="shared" si="467"/>
        <v>13103.515635282884</v>
      </c>
      <c r="AD957" s="41">
        <f t="shared" si="468"/>
        <v>0.11802556244613223</v>
      </c>
      <c r="AE957" s="41">
        <f t="shared" si="473"/>
        <v>721.42965909508985</v>
      </c>
      <c r="AF957" s="201">
        <f t="shared" si="474"/>
        <v>1450.6549491415244</v>
      </c>
    </row>
    <row r="958" spans="1:32" ht="12" customHeight="1" x14ac:dyDescent="0.15">
      <c r="A958" s="202">
        <f t="shared" si="444"/>
        <v>721.42965909508985</v>
      </c>
      <c r="B958" s="54">
        <f t="shared" si="445"/>
        <v>4545</v>
      </c>
      <c r="C958" s="133">
        <f t="shared" si="470"/>
        <v>75.75</v>
      </c>
      <c r="D958" s="30">
        <f t="shared" si="471"/>
        <v>980.20009842096385</v>
      </c>
      <c r="E958" s="30">
        <f t="shared" si="472"/>
        <v>679.99999998653516</v>
      </c>
      <c r="F958" s="31">
        <f t="shared" si="446"/>
        <v>8.8742311482221406E-2</v>
      </c>
      <c r="G958" s="30">
        <f t="shared" si="447"/>
        <v>2423.3890706619104</v>
      </c>
      <c r="H958" s="34">
        <f t="shared" si="448"/>
        <v>2423.3890706619104</v>
      </c>
      <c r="I958" s="33">
        <f t="shared" si="449"/>
        <v>0</v>
      </c>
      <c r="J958" s="35">
        <f t="shared" si="450"/>
        <v>0</v>
      </c>
      <c r="K958" s="60">
        <f t="shared" si="451"/>
        <v>8.4305195908110336E-2</v>
      </c>
      <c r="L958" s="30">
        <f t="shared" si="452"/>
        <v>2427.0248008888425</v>
      </c>
      <c r="M958" s="34">
        <f t="shared" si="453"/>
        <v>2305.6735608444005</v>
      </c>
      <c r="N958" s="33">
        <f t="shared" si="454"/>
        <v>0</v>
      </c>
      <c r="O958" s="35">
        <f t="shared" si="455"/>
        <v>0</v>
      </c>
      <c r="P958" s="31">
        <f t="shared" si="456"/>
        <v>8.8742311482221406E-2</v>
      </c>
      <c r="Q958" s="30">
        <f t="shared" si="457"/>
        <v>2423.3890706619104</v>
      </c>
      <c r="R958" s="34">
        <f t="shared" si="458"/>
        <v>2423.3890706619104</v>
      </c>
      <c r="S958" s="33">
        <f t="shared" si="459"/>
        <v>0</v>
      </c>
      <c r="T958" s="35">
        <f t="shared" si="460"/>
        <v>0</v>
      </c>
      <c r="U958" s="31">
        <f t="shared" si="461"/>
        <v>0</v>
      </c>
      <c r="V958" s="30" t="e">
        <f t="shared" si="462"/>
        <v>#DIV/0!</v>
      </c>
      <c r="W958" s="34" t="e">
        <f t="shared" si="463"/>
        <v>#DIV/0!</v>
      </c>
      <c r="X958" s="33">
        <f t="shared" si="464"/>
        <v>0</v>
      </c>
      <c r="Y958" s="35">
        <f t="shared" si="465"/>
        <v>0</v>
      </c>
      <c r="Z958" s="30">
        <f t="shared" si="466"/>
        <v>-7110.7139346019503</v>
      </c>
      <c r="AA958" s="35">
        <f>IF(C958&lt;C$13,0,(IF(VLOOKUP(C$7,profiel!$A$3:$F$297,2,FALSE)&gt;4,VLOOKUP($C$7,profiel!$A$3:$F$297,3,FALSE),IF(B$9="flens loodrecht op gevel",(VLOOKUP(C$7,profiel!$A$3:$F$297,6,FALSE)-2*VLOOKUP(C$7,profiel!$A$3:$F$297,4,FALSE))/2,VLOOKUP(C$7,profiel!$A$3:$F$297,4,FALSE))))/1000*Z958*D$36)</f>
        <v>-13085.443952427704</v>
      </c>
      <c r="AB958" s="30">
        <f t="shared" si="469"/>
        <v>65551.75809569328</v>
      </c>
      <c r="AC958" s="35">
        <f t="shared" si="467"/>
        <v>13110.351619138657</v>
      </c>
      <c r="AD958" s="32">
        <f t="shared" si="468"/>
        <v>0.11708372439943304</v>
      </c>
      <c r="AE958" s="32">
        <f t="shared" si="473"/>
        <v>721.54674281948928</v>
      </c>
      <c r="AF958" s="204">
        <f t="shared" si="474"/>
        <v>1456.2386656546755</v>
      </c>
    </row>
    <row r="959" spans="1:32" ht="12" customHeight="1" x14ac:dyDescent="0.15">
      <c r="A959" s="199">
        <f t="shared" si="444"/>
        <v>721.54674281948928</v>
      </c>
      <c r="B959" s="38">
        <f t="shared" si="445"/>
        <v>4550</v>
      </c>
      <c r="C959" s="200">
        <f t="shared" si="470"/>
        <v>75.833333333333329</v>
      </c>
      <c r="D959" s="36">
        <f t="shared" si="471"/>
        <v>980.36456780768322</v>
      </c>
      <c r="E959" s="36">
        <f t="shared" si="472"/>
        <v>679.99999998688952</v>
      </c>
      <c r="F959" s="37">
        <f t="shared" si="446"/>
        <v>8.8402043144533982E-2</v>
      </c>
      <c r="G959" s="42">
        <f t="shared" si="447"/>
        <v>2424.2265647445615</v>
      </c>
      <c r="H959" s="43">
        <f t="shared" si="448"/>
        <v>2424.226564744562</v>
      </c>
      <c r="I959" s="42">
        <f t="shared" si="449"/>
        <v>0</v>
      </c>
      <c r="J959" s="44">
        <f t="shared" si="450"/>
        <v>0</v>
      </c>
      <c r="K959" s="216">
        <f t="shared" si="451"/>
        <v>8.3981940987307283E-2</v>
      </c>
      <c r="L959" s="42">
        <f t="shared" si="452"/>
        <v>2427.849766179866</v>
      </c>
      <c r="M959" s="43">
        <f t="shared" si="453"/>
        <v>2306.457277870873</v>
      </c>
      <c r="N959" s="42">
        <f t="shared" si="454"/>
        <v>0</v>
      </c>
      <c r="O959" s="44">
        <f t="shared" si="455"/>
        <v>0</v>
      </c>
      <c r="P959" s="37">
        <f t="shared" si="456"/>
        <v>8.8402043144533982E-2</v>
      </c>
      <c r="Q959" s="42">
        <f t="shared" si="457"/>
        <v>2424.2265647445615</v>
      </c>
      <c r="R959" s="43">
        <f t="shared" si="458"/>
        <v>2424.226564744562</v>
      </c>
      <c r="S959" s="42">
        <f t="shared" si="459"/>
        <v>0</v>
      </c>
      <c r="T959" s="44">
        <f t="shared" si="460"/>
        <v>0</v>
      </c>
      <c r="U959" s="37">
        <f t="shared" si="461"/>
        <v>0</v>
      </c>
      <c r="V959" s="42" t="e">
        <f t="shared" si="462"/>
        <v>#DIV/0!</v>
      </c>
      <c r="W959" s="43" t="e">
        <f t="shared" si="463"/>
        <v>#DIV/0!</v>
      </c>
      <c r="X959" s="42">
        <f t="shared" si="464"/>
        <v>0</v>
      </c>
      <c r="Y959" s="44">
        <f t="shared" si="465"/>
        <v>0</v>
      </c>
      <c r="Z959" s="42">
        <f t="shared" si="466"/>
        <v>-7131.9235673477597</v>
      </c>
      <c r="AA959" s="44">
        <f>IF(C959&lt;C$13,0,(IF(VLOOKUP(C$7,profiel!$A$3:$F$297,2,FALSE)&gt;4,VLOOKUP($C$7,profiel!$A$3:$F$297,3,FALSE),IF(B$9="flens loodrecht op gevel",(VLOOKUP(C$7,profiel!$A$3:$F$297,6,FALSE)-2*VLOOKUP(C$7,profiel!$A$3:$F$297,4,FALSE))/2,VLOOKUP(C$7,profiel!$A$3:$F$297,4,FALSE))))/1000*Z959*D$36)</f>
        <v>-13124.474837807064</v>
      </c>
      <c r="AB959" s="42">
        <f t="shared" si="469"/>
        <v>65586.061357330647</v>
      </c>
      <c r="AC959" s="44">
        <f t="shared" si="467"/>
        <v>13117.212271466131</v>
      </c>
      <c r="AD959" s="41">
        <f t="shared" si="468"/>
        <v>0.11615196191612179</v>
      </c>
      <c r="AE959" s="41">
        <f t="shared" si="473"/>
        <v>721.66289478140538</v>
      </c>
      <c r="AF959" s="201">
        <f t="shared" si="474"/>
        <v>1461.8570276698313</v>
      </c>
    </row>
    <row r="960" spans="1:32" ht="12" customHeight="1" x14ac:dyDescent="0.15">
      <c r="A960" s="202">
        <f t="shared" si="444"/>
        <v>721.66289478140538</v>
      </c>
      <c r="B960" s="54">
        <f t="shared" si="445"/>
        <v>4555</v>
      </c>
      <c r="C960" s="133">
        <f t="shared" si="470"/>
        <v>75.916666666666671</v>
      </c>
      <c r="D960" s="30">
        <f t="shared" si="471"/>
        <v>980.52885685512672</v>
      </c>
      <c r="E960" s="30">
        <f t="shared" si="472"/>
        <v>679.99999998723445</v>
      </c>
      <c r="F960" s="31">
        <f t="shared" si="446"/>
        <v>8.8062287154813762E-2</v>
      </c>
      <c r="G960" s="30">
        <f t="shared" si="447"/>
        <v>2425.0708817269838</v>
      </c>
      <c r="H960" s="34">
        <f t="shared" si="448"/>
        <v>2425.0708817269838</v>
      </c>
      <c r="I960" s="33">
        <f t="shared" si="449"/>
        <v>0</v>
      </c>
      <c r="J960" s="35">
        <f t="shared" si="450"/>
        <v>0</v>
      </c>
      <c r="K960" s="60">
        <f t="shared" si="451"/>
        <v>8.3659172797073078E-2</v>
      </c>
      <c r="L960" s="30">
        <f t="shared" si="452"/>
        <v>2428.681574350855</v>
      </c>
      <c r="M960" s="34">
        <f t="shared" si="453"/>
        <v>2307.2474956333126</v>
      </c>
      <c r="N960" s="33">
        <f t="shared" si="454"/>
        <v>0</v>
      </c>
      <c r="O960" s="35">
        <f t="shared" si="455"/>
        <v>0</v>
      </c>
      <c r="P960" s="31">
        <f t="shared" si="456"/>
        <v>8.8062287154813762E-2</v>
      </c>
      <c r="Q960" s="30">
        <f t="shared" si="457"/>
        <v>2425.0708817269838</v>
      </c>
      <c r="R960" s="34">
        <f t="shared" si="458"/>
        <v>2425.0708817269838</v>
      </c>
      <c r="S960" s="33">
        <f t="shared" si="459"/>
        <v>0</v>
      </c>
      <c r="T960" s="35">
        <f t="shared" si="460"/>
        <v>0</v>
      </c>
      <c r="U960" s="31">
        <f t="shared" si="461"/>
        <v>0</v>
      </c>
      <c r="V960" s="30" t="e">
        <f t="shared" si="462"/>
        <v>#DIV/0!</v>
      </c>
      <c r="W960" s="34" t="e">
        <f t="shared" si="463"/>
        <v>#DIV/0!</v>
      </c>
      <c r="X960" s="33">
        <f t="shared" si="464"/>
        <v>0</v>
      </c>
      <c r="Y960" s="35">
        <f t="shared" si="465"/>
        <v>0</v>
      </c>
      <c r="Z960" s="30">
        <f t="shared" si="466"/>
        <v>-7152.9707932132724</v>
      </c>
      <c r="AA960" s="35">
        <f>IF(C960&lt;C$13,0,(IF(VLOOKUP(C$7,profiel!$A$3:$F$297,2,FALSE)&gt;4,VLOOKUP($C$7,profiel!$A$3:$F$297,3,FALSE),IF(B$9="flens loodrecht op gevel",(VLOOKUP(C$7,profiel!$A$3:$F$297,6,FALSE)-2*VLOOKUP(C$7,profiel!$A$3:$F$297,4,FALSE))/2,VLOOKUP(C$7,profiel!$A$3:$F$297,4,FALSE))))/1000*Z960*D$36)</f>
        <v>-13163.206855006778</v>
      </c>
      <c r="AB960" s="30">
        <f t="shared" si="469"/>
        <v>65620.486362077791</v>
      </c>
      <c r="AC960" s="35">
        <f t="shared" si="467"/>
        <v>13124.097272415556</v>
      </c>
      <c r="AD960" s="32">
        <f t="shared" si="468"/>
        <v>0.11523014502203506</v>
      </c>
      <c r="AE960" s="32">
        <f t="shared" si="473"/>
        <v>721.77812492642738</v>
      </c>
      <c r="AF960" s="204">
        <f t="shared" si="474"/>
        <v>1467.5103026641982</v>
      </c>
    </row>
    <row r="961" spans="1:32" ht="12" customHeight="1" x14ac:dyDescent="0.15">
      <c r="A961" s="199">
        <f t="shared" si="444"/>
        <v>721.77812492642738</v>
      </c>
      <c r="B961" s="38">
        <f t="shared" si="445"/>
        <v>4560</v>
      </c>
      <c r="C961" s="200">
        <f t="shared" si="470"/>
        <v>76</v>
      </c>
      <c r="D961" s="36">
        <f t="shared" si="471"/>
        <v>980.69296595834192</v>
      </c>
      <c r="E961" s="36">
        <f t="shared" si="472"/>
        <v>679.99999998757039</v>
      </c>
      <c r="F961" s="37">
        <f t="shared" si="446"/>
        <v>8.7723045702801289E-2</v>
      </c>
      <c r="G961" s="42">
        <f t="shared" si="447"/>
        <v>2425.9219297091367</v>
      </c>
      <c r="H961" s="43">
        <f t="shared" si="448"/>
        <v>2425.9219297091367</v>
      </c>
      <c r="I961" s="42">
        <f t="shared" si="449"/>
        <v>0</v>
      </c>
      <c r="J961" s="44">
        <f t="shared" si="450"/>
        <v>0</v>
      </c>
      <c r="K961" s="216">
        <f t="shared" si="451"/>
        <v>8.3336893417661234E-2</v>
      </c>
      <c r="L961" s="42">
        <f t="shared" si="452"/>
        <v>2429.5201333704426</v>
      </c>
      <c r="M961" s="43">
        <f t="shared" si="453"/>
        <v>2308.0441267019205</v>
      </c>
      <c r="N961" s="42">
        <f t="shared" si="454"/>
        <v>0</v>
      </c>
      <c r="O961" s="44">
        <f t="shared" si="455"/>
        <v>0</v>
      </c>
      <c r="P961" s="37">
        <f t="shared" si="456"/>
        <v>8.7723045702801289E-2</v>
      </c>
      <c r="Q961" s="42">
        <f t="shared" si="457"/>
        <v>2425.9219297091367</v>
      </c>
      <c r="R961" s="43">
        <f t="shared" si="458"/>
        <v>2425.9219297091367</v>
      </c>
      <c r="S961" s="42">
        <f t="shared" si="459"/>
        <v>0</v>
      </c>
      <c r="T961" s="44">
        <f t="shared" si="460"/>
        <v>0</v>
      </c>
      <c r="U961" s="37">
        <f t="shared" si="461"/>
        <v>0</v>
      </c>
      <c r="V961" s="42" t="e">
        <f t="shared" si="462"/>
        <v>#DIV/0!</v>
      </c>
      <c r="W961" s="43" t="e">
        <f t="shared" si="463"/>
        <v>#DIV/0!</v>
      </c>
      <c r="X961" s="42">
        <f t="shared" si="464"/>
        <v>0</v>
      </c>
      <c r="Y961" s="44">
        <f t="shared" si="465"/>
        <v>0</v>
      </c>
      <c r="Z961" s="42">
        <f t="shared" si="466"/>
        <v>-7173.8572637045736</v>
      </c>
      <c r="AA961" s="44">
        <f>IF(C961&lt;C$13,0,(IF(VLOOKUP(C$7,profiel!$A$3:$F$297,2,FALSE)&gt;4,VLOOKUP($C$7,profiel!$A$3:$F$297,3,FALSE),IF(B$9="flens loodrecht op gevel",(VLOOKUP(C$7,profiel!$A$3:$F$297,6,FALSE)-2*VLOOKUP(C$7,profiel!$A$3:$F$297,4,FALSE))/2,VLOOKUP(C$7,profiel!$A$3:$F$297,4,FALSE))))/1000*Z961*D$36)</f>
        <v>-13201.64304319992</v>
      </c>
      <c r="AB961" s="42">
        <f t="shared" si="469"/>
        <v>65655.031530672495</v>
      </c>
      <c r="AC961" s="44">
        <f t="shared" si="467"/>
        <v>13131.006306134499</v>
      </c>
      <c r="AD961" s="41">
        <f t="shared" si="468"/>
        <v>0.11431814546313843</v>
      </c>
      <c r="AE961" s="41">
        <f t="shared" si="473"/>
        <v>721.89244307189051</v>
      </c>
      <c r="AF961" s="201">
        <f t="shared" si="474"/>
        <v>1473.1987613037738</v>
      </c>
    </row>
    <row r="962" spans="1:32" ht="12" customHeight="1" x14ac:dyDescent="0.15">
      <c r="A962" s="202">
        <f t="shared" si="444"/>
        <v>721.89244307189051</v>
      </c>
      <c r="B962" s="54">
        <f t="shared" si="445"/>
        <v>4565</v>
      </c>
      <c r="C962" s="133">
        <f t="shared" si="470"/>
        <v>76.083333333333329</v>
      </c>
      <c r="D962" s="30">
        <f t="shared" si="471"/>
        <v>980.85689551108021</v>
      </c>
      <c r="E962" s="30">
        <f t="shared" si="472"/>
        <v>679.99999998789747</v>
      </c>
      <c r="F962" s="31">
        <f t="shared" si="446"/>
        <v>8.7384320928978937E-2</v>
      </c>
      <c r="G962" s="30">
        <f t="shared" si="447"/>
        <v>2426.7796180115315</v>
      </c>
      <c r="H962" s="34">
        <f t="shared" si="448"/>
        <v>2426.779618011532</v>
      </c>
      <c r="I962" s="33">
        <f t="shared" si="449"/>
        <v>0</v>
      </c>
      <c r="J962" s="35">
        <f t="shared" si="450"/>
        <v>0</v>
      </c>
      <c r="K962" s="60">
        <f t="shared" si="451"/>
        <v>8.3015104882529986E-2</v>
      </c>
      <c r="L962" s="30">
        <f t="shared" si="452"/>
        <v>2430.365352430053</v>
      </c>
      <c r="M962" s="34">
        <f t="shared" si="453"/>
        <v>2308.8470848085503</v>
      </c>
      <c r="N962" s="33">
        <f t="shared" si="454"/>
        <v>0</v>
      </c>
      <c r="O962" s="35">
        <f t="shared" si="455"/>
        <v>0</v>
      </c>
      <c r="P962" s="31">
        <f t="shared" si="456"/>
        <v>8.7384320928978937E-2</v>
      </c>
      <c r="Q962" s="30">
        <f t="shared" si="457"/>
        <v>2426.7796180115315</v>
      </c>
      <c r="R962" s="34">
        <f t="shared" si="458"/>
        <v>2426.779618011532</v>
      </c>
      <c r="S962" s="33">
        <f t="shared" si="459"/>
        <v>0</v>
      </c>
      <c r="T962" s="35">
        <f t="shared" si="460"/>
        <v>0</v>
      </c>
      <c r="U962" s="31">
        <f t="shared" si="461"/>
        <v>0</v>
      </c>
      <c r="V962" s="30" t="e">
        <f t="shared" si="462"/>
        <v>#DIV/0!</v>
      </c>
      <c r="W962" s="34" t="e">
        <f t="shared" si="463"/>
        <v>#DIV/0!</v>
      </c>
      <c r="X962" s="33">
        <f t="shared" si="464"/>
        <v>0</v>
      </c>
      <c r="Y962" s="35">
        <f t="shared" si="465"/>
        <v>0</v>
      </c>
      <c r="Z962" s="30">
        <f t="shared" si="466"/>
        <v>-7194.5846103702515</v>
      </c>
      <c r="AA962" s="35">
        <f>IF(C962&lt;C$13,0,(IF(VLOOKUP(C$7,profiel!$A$3:$F$297,2,FALSE)&gt;4,VLOOKUP($C$7,profiel!$A$3:$F$297,3,FALSE),IF(B$9="flens loodrecht op gevel",(VLOOKUP(C$7,profiel!$A$3:$F$297,6,FALSE)-2*VLOOKUP(C$7,profiel!$A$3:$F$297,4,FALSE))/2,VLOOKUP(C$7,profiel!$A$3:$F$297,4,FALSE))))/1000*Z962*D$36)</f>
        <v>-13239.786404832912</v>
      </c>
      <c r="AB962" s="30">
        <f t="shared" si="469"/>
        <v>65689.695303604967</v>
      </c>
      <c r="AC962" s="35">
        <f t="shared" si="467"/>
        <v>13137.939060720992</v>
      </c>
      <c r="AD962" s="32">
        <f t="shared" si="468"/>
        <v>0.11341583668376044</v>
      </c>
      <c r="AE962" s="32">
        <f t="shared" si="473"/>
        <v>722.00585890857428</v>
      </c>
      <c r="AF962" s="204">
        <f t="shared" si="474"/>
        <v>1478.9226774778315</v>
      </c>
    </row>
    <row r="963" spans="1:32" ht="12" customHeight="1" x14ac:dyDescent="0.15">
      <c r="A963" s="199">
        <f t="shared" si="444"/>
        <v>722.00585890857428</v>
      </c>
      <c r="B963" s="38">
        <f t="shared" si="445"/>
        <v>4570</v>
      </c>
      <c r="C963" s="200">
        <f t="shared" si="470"/>
        <v>76.166666666666671</v>
      </c>
      <c r="D963" s="36">
        <f t="shared" si="471"/>
        <v>981.02064590580176</v>
      </c>
      <c r="E963" s="36">
        <f t="shared" si="472"/>
        <v>679.9999999882159</v>
      </c>
      <c r="F963" s="37">
        <f t="shared" si="446"/>
        <v>8.7046114925689144E-2</v>
      </c>
      <c r="G963" s="42">
        <f t="shared" si="447"/>
        <v>2427.6438571596395</v>
      </c>
      <c r="H963" s="43">
        <f t="shared" si="448"/>
        <v>2427.6438571596395</v>
      </c>
      <c r="I963" s="42">
        <f t="shared" si="449"/>
        <v>0</v>
      </c>
      <c r="J963" s="44">
        <f t="shared" si="450"/>
        <v>0</v>
      </c>
      <c r="K963" s="216">
        <f t="shared" si="451"/>
        <v>8.2693809179404693E-2</v>
      </c>
      <c r="L963" s="42">
        <f t="shared" si="452"/>
        <v>2431.2171419282595</v>
      </c>
      <c r="M963" s="43">
        <f t="shared" si="453"/>
        <v>2309.6562848318463</v>
      </c>
      <c r="N963" s="42">
        <f t="shared" si="454"/>
        <v>0</v>
      </c>
      <c r="O963" s="44">
        <f t="shared" si="455"/>
        <v>0</v>
      </c>
      <c r="P963" s="37">
        <f t="shared" si="456"/>
        <v>8.7046114925689144E-2</v>
      </c>
      <c r="Q963" s="42">
        <f t="shared" si="457"/>
        <v>2427.6438571596395</v>
      </c>
      <c r="R963" s="43">
        <f t="shared" si="458"/>
        <v>2427.6438571596395</v>
      </c>
      <c r="S963" s="42">
        <f t="shared" si="459"/>
        <v>0</v>
      </c>
      <c r="T963" s="44">
        <f t="shared" si="460"/>
        <v>0</v>
      </c>
      <c r="U963" s="37">
        <f t="shared" si="461"/>
        <v>0</v>
      </c>
      <c r="V963" s="42" t="e">
        <f t="shared" si="462"/>
        <v>#DIV/0!</v>
      </c>
      <c r="W963" s="43" t="e">
        <f t="shared" si="463"/>
        <v>#DIV/0!</v>
      </c>
      <c r="X963" s="42">
        <f t="shared" si="464"/>
        <v>0</v>
      </c>
      <c r="Y963" s="44">
        <f t="shared" si="465"/>
        <v>0</v>
      </c>
      <c r="Z963" s="42">
        <f t="shared" si="466"/>
        <v>-7215.1544450347801</v>
      </c>
      <c r="AA963" s="44">
        <f>IF(C963&lt;C$13,0,(IF(VLOOKUP(C$7,profiel!$A$3:$F$297,2,FALSE)&gt;4,VLOOKUP($C$7,profiel!$A$3:$F$297,3,FALSE),IF(B$9="flens loodrecht op gevel",(VLOOKUP(C$7,profiel!$A$3:$F$297,6,FALSE)-2*VLOOKUP(C$7,profiel!$A$3:$F$297,4,FALSE))/2,VLOOKUP(C$7,profiel!$A$3:$F$297,4,FALSE))))/1000*Z963*D$36)</f>
        <v>-13277.639906055001</v>
      </c>
      <c r="AB963" s="42">
        <f t="shared" si="469"/>
        <v>65724.476140884988</v>
      </c>
      <c r="AC963" s="44">
        <f t="shared" si="467"/>
        <v>13144.895228176996</v>
      </c>
      <c r="AD963" s="41">
        <f t="shared" si="468"/>
        <v>0.11252309380512743</v>
      </c>
      <c r="AE963" s="41">
        <f t="shared" si="473"/>
        <v>722.11838200237946</v>
      </c>
      <c r="AF963" s="201">
        <f t="shared" si="474"/>
        <v>1484.6823283338022</v>
      </c>
    </row>
    <row r="964" spans="1:32" ht="12" customHeight="1" x14ac:dyDescent="0.15">
      <c r="A964" s="202">
        <f t="shared" si="444"/>
        <v>722.11838200237946</v>
      </c>
      <c r="B964" s="54">
        <f t="shared" si="445"/>
        <v>4575</v>
      </c>
      <c r="C964" s="133">
        <f t="shared" si="470"/>
        <v>76.25</v>
      </c>
      <c r="D964" s="30">
        <f t="shared" si="471"/>
        <v>981.18421753368114</v>
      </c>
      <c r="E964" s="30">
        <f t="shared" si="472"/>
        <v>679.99999998852593</v>
      </c>
      <c r="F964" s="31">
        <f t="shared" si="446"/>
        <v>8.6708429738243484E-2</v>
      </c>
      <c r="G964" s="30">
        <f t="shared" si="447"/>
        <v>2428.5145588671217</v>
      </c>
      <c r="H964" s="34">
        <f t="shared" si="448"/>
        <v>2428.5145588671221</v>
      </c>
      <c r="I964" s="33">
        <f t="shared" si="449"/>
        <v>0</v>
      </c>
      <c r="J964" s="35">
        <f t="shared" si="450"/>
        <v>0</v>
      </c>
      <c r="K964" s="60">
        <f t="shared" si="451"/>
        <v>8.2373008251331301E-2</v>
      </c>
      <c r="L964" s="30">
        <f t="shared" si="452"/>
        <v>2432.0754134540171</v>
      </c>
      <c r="M964" s="34">
        <f t="shared" si="453"/>
        <v>2310.4716427813164</v>
      </c>
      <c r="N964" s="33">
        <f t="shared" si="454"/>
        <v>0</v>
      </c>
      <c r="O964" s="35">
        <f t="shared" si="455"/>
        <v>0</v>
      </c>
      <c r="P964" s="31">
        <f t="shared" si="456"/>
        <v>8.6708429738243484E-2</v>
      </c>
      <c r="Q964" s="30">
        <f t="shared" si="457"/>
        <v>2428.5145588671217</v>
      </c>
      <c r="R964" s="34">
        <f t="shared" si="458"/>
        <v>2428.5145588671221</v>
      </c>
      <c r="S964" s="33">
        <f t="shared" si="459"/>
        <v>0</v>
      </c>
      <c r="T964" s="35">
        <f t="shared" si="460"/>
        <v>0</v>
      </c>
      <c r="U964" s="31">
        <f t="shared" si="461"/>
        <v>0</v>
      </c>
      <c r="V964" s="30" t="e">
        <f t="shared" si="462"/>
        <v>#DIV/0!</v>
      </c>
      <c r="W964" s="34" t="e">
        <f t="shared" si="463"/>
        <v>#DIV/0!</v>
      </c>
      <c r="X964" s="33">
        <f t="shared" si="464"/>
        <v>0</v>
      </c>
      <c r="Y964" s="35">
        <f t="shared" si="465"/>
        <v>0</v>
      </c>
      <c r="Z964" s="30">
        <f t="shared" si="466"/>
        <v>-7235.5683600297652</v>
      </c>
      <c r="AA964" s="35">
        <f>IF(C964&lt;C$13,0,(IF(VLOOKUP(C$7,profiel!$A$3:$F$297,2,FALSE)&gt;4,VLOOKUP($C$7,profiel!$A$3:$F$297,3,FALSE),IF(B$9="flens loodrecht op gevel",(VLOOKUP(C$7,profiel!$A$3:$F$297,6,FALSE)-2*VLOOKUP(C$7,profiel!$A$3:$F$297,4,FALSE))/2,VLOOKUP(C$7,profiel!$A$3:$F$297,4,FALSE))))/1000*Z964*D$36)</f>
        <v>-13315.206477143824</v>
      </c>
      <c r="AB964" s="30">
        <f t="shared" si="469"/>
        <v>65759.372521811121</v>
      </c>
      <c r="AC964" s="35">
        <f t="shared" si="467"/>
        <v>13151.874504362224</v>
      </c>
      <c r="AD964" s="32">
        <f t="shared" si="468"/>
        <v>0.1116397936040493</v>
      </c>
      <c r="AE964" s="32">
        <f t="shared" si="473"/>
        <v>722.23002179598348</v>
      </c>
      <c r="AF964" s="204">
        <f t="shared" si="474"/>
        <v>1490.4779943125391</v>
      </c>
    </row>
    <row r="965" spans="1:32" ht="12" customHeight="1" x14ac:dyDescent="0.15">
      <c r="A965" s="199">
        <f t="shared" si="444"/>
        <v>722.23002179598348</v>
      </c>
      <c r="B965" s="38">
        <f t="shared" si="445"/>
        <v>4580</v>
      </c>
      <c r="C965" s="200">
        <f t="shared" si="470"/>
        <v>76.333333333333329</v>
      </c>
      <c r="D965" s="36">
        <f t="shared" si="471"/>
        <v>981.34761078461372</v>
      </c>
      <c r="E965" s="36">
        <f t="shared" si="472"/>
        <v>679.99999998882799</v>
      </c>
      <c r="F965" s="37">
        <f t="shared" si="446"/>
        <v>8.6371267366023796E-2</v>
      </c>
      <c r="G965" s="42">
        <f t="shared" si="447"/>
        <v>2429.3916360193352</v>
      </c>
      <c r="H965" s="43">
        <f t="shared" si="448"/>
        <v>2429.3916360193352</v>
      </c>
      <c r="I965" s="42">
        <f t="shared" si="449"/>
        <v>0</v>
      </c>
      <c r="J965" s="44">
        <f t="shared" si="450"/>
        <v>0</v>
      </c>
      <c r="K965" s="216">
        <f t="shared" si="451"/>
        <v>8.2052703997722604E-2</v>
      </c>
      <c r="L965" s="42">
        <f t="shared" si="452"/>
        <v>2432.9400797701428</v>
      </c>
      <c r="M965" s="43">
        <f t="shared" si="453"/>
        <v>2311.2930757816357</v>
      </c>
      <c r="N965" s="42">
        <f t="shared" si="454"/>
        <v>0</v>
      </c>
      <c r="O965" s="44">
        <f t="shared" si="455"/>
        <v>0</v>
      </c>
      <c r="P965" s="37">
        <f t="shared" si="456"/>
        <v>8.6371267366023796E-2</v>
      </c>
      <c r="Q965" s="42">
        <f t="shared" si="457"/>
        <v>2429.3916360193352</v>
      </c>
      <c r="R965" s="43">
        <f t="shared" si="458"/>
        <v>2429.3916360193352</v>
      </c>
      <c r="S965" s="42">
        <f t="shared" si="459"/>
        <v>0</v>
      </c>
      <c r="T965" s="44">
        <f t="shared" si="460"/>
        <v>0</v>
      </c>
      <c r="U965" s="37">
        <f t="shared" si="461"/>
        <v>0</v>
      </c>
      <c r="V965" s="42" t="e">
        <f t="shared" si="462"/>
        <v>#DIV/0!</v>
      </c>
      <c r="W965" s="43" t="e">
        <f t="shared" si="463"/>
        <v>#DIV/0!</v>
      </c>
      <c r="X965" s="42">
        <f t="shared" si="464"/>
        <v>0</v>
      </c>
      <c r="Y965" s="44">
        <f t="shared" si="465"/>
        <v>0</v>
      </c>
      <c r="Z965" s="42">
        <f t="shared" si="466"/>
        <v>-7255.8279284229629</v>
      </c>
      <c r="AA965" s="44">
        <f>IF(C965&lt;C$13,0,(IF(VLOOKUP(C$7,profiel!$A$3:$F$297,2,FALSE)&gt;4,VLOOKUP($C$7,profiel!$A$3:$F$297,3,FALSE),IF(B$9="flens loodrecht op gevel",(VLOOKUP(C$7,profiel!$A$3:$F$297,6,FALSE)-2*VLOOKUP(C$7,profiel!$A$3:$F$297,4,FALSE))/2,VLOOKUP(C$7,profiel!$A$3:$F$297,4,FALSE))))/1000*Z965*D$36)</f>
        <v>-13352.489012926837</v>
      </c>
      <c r="AB965" s="42">
        <f t="shared" si="469"/>
        <v>65794.382944743091</v>
      </c>
      <c r="AC965" s="44">
        <f t="shared" si="467"/>
        <v>13158.876588948617</v>
      </c>
      <c r="AD965" s="41">
        <f t="shared" si="468"/>
        <v>0.11076581449183535</v>
      </c>
      <c r="AE965" s="41">
        <f t="shared" si="473"/>
        <v>722.34078761047533</v>
      </c>
      <c r="AF965" s="201">
        <f t="shared" si="474"/>
        <v>1496.3099591840119</v>
      </c>
    </row>
    <row r="966" spans="1:32" ht="12" customHeight="1" x14ac:dyDescent="0.15">
      <c r="A966" s="202">
        <f t="shared" si="444"/>
        <v>722.34078761047533</v>
      </c>
      <c r="B966" s="54">
        <f t="shared" si="445"/>
        <v>4585</v>
      </c>
      <c r="C966" s="133">
        <f t="shared" si="470"/>
        <v>76.416666666666671</v>
      </c>
      <c r="D966" s="30">
        <f t="shared" si="471"/>
        <v>981.51082604722035</v>
      </c>
      <c r="E966" s="30">
        <f t="shared" si="472"/>
        <v>679.99999998912187</v>
      </c>
      <c r="F966" s="31">
        <f t="shared" si="446"/>
        <v>8.6034629763572817E-2</v>
      </c>
      <c r="G966" s="30">
        <f t="shared" si="447"/>
        <v>2430.2750026583381</v>
      </c>
      <c r="H966" s="34">
        <f t="shared" si="448"/>
        <v>2430.2750026583381</v>
      </c>
      <c r="I966" s="33">
        <f t="shared" si="449"/>
        <v>0</v>
      </c>
      <c r="J966" s="35">
        <f t="shared" si="450"/>
        <v>0</v>
      </c>
      <c r="K966" s="60">
        <f t="shared" si="451"/>
        <v>8.1732898275394178E-2</v>
      </c>
      <c r="L966" s="30">
        <f t="shared" si="452"/>
        <v>2433.8110547983019</v>
      </c>
      <c r="M966" s="34">
        <f t="shared" si="453"/>
        <v>2312.120502058387</v>
      </c>
      <c r="N966" s="33">
        <f t="shared" si="454"/>
        <v>0</v>
      </c>
      <c r="O966" s="35">
        <f t="shared" si="455"/>
        <v>0</v>
      </c>
      <c r="P966" s="31">
        <f t="shared" si="456"/>
        <v>8.6034629763572817E-2</v>
      </c>
      <c r="Q966" s="30">
        <f t="shared" si="457"/>
        <v>2430.2750026583381</v>
      </c>
      <c r="R966" s="34">
        <f t="shared" si="458"/>
        <v>2430.2750026583381</v>
      </c>
      <c r="S966" s="33">
        <f t="shared" si="459"/>
        <v>0</v>
      </c>
      <c r="T966" s="35">
        <f t="shared" si="460"/>
        <v>0</v>
      </c>
      <c r="U966" s="31">
        <f t="shared" si="461"/>
        <v>0</v>
      </c>
      <c r="V966" s="30" t="e">
        <f t="shared" si="462"/>
        <v>#DIV/0!</v>
      </c>
      <c r="W966" s="34" t="e">
        <f t="shared" si="463"/>
        <v>#DIV/0!</v>
      </c>
      <c r="X966" s="33">
        <f t="shared" si="464"/>
        <v>0</v>
      </c>
      <c r="Y966" s="35">
        <f t="shared" si="465"/>
        <v>0</v>
      </c>
      <c r="Z966" s="30">
        <f t="shared" si="466"/>
        <v>-7275.9347042453373</v>
      </c>
      <c r="AA966" s="35">
        <f>IF(C966&lt;C$13,0,(IF(VLOOKUP(C$7,profiel!$A$3:$F$297,2,FALSE)&gt;4,VLOOKUP($C$7,profiel!$A$3:$F$297,3,FALSE),IF(B$9="flens loodrecht op gevel",(VLOOKUP(C$7,profiel!$A$3:$F$297,6,FALSE)-2*VLOOKUP(C$7,profiel!$A$3:$F$297,4,FALSE))/2,VLOOKUP(C$7,profiel!$A$3:$F$297,4,FALSE))))/1000*Z966*D$36)</f>
        <v>-13389.490373199169</v>
      </c>
      <c r="AB966" s="30">
        <f t="shared" si="469"/>
        <v>65829.505926875034</v>
      </c>
      <c r="AC966" s="35">
        <f t="shared" si="467"/>
        <v>13165.901185375007</v>
      </c>
      <c r="AD966" s="32">
        <f t="shared" si="468"/>
        <v>0.10990103649347829</v>
      </c>
      <c r="AE966" s="32">
        <f t="shared" si="473"/>
        <v>722.45068864696884</v>
      </c>
      <c r="AF966" s="204">
        <f t="shared" si="474"/>
        <v>1502.1785100833686</v>
      </c>
    </row>
    <row r="967" spans="1:32" ht="12" customHeight="1" x14ac:dyDescent="0.15">
      <c r="A967" s="199">
        <f t="shared" si="444"/>
        <v>722.45068864696884</v>
      </c>
      <c r="B967" s="38">
        <f t="shared" si="445"/>
        <v>4590</v>
      </c>
      <c r="C967" s="200">
        <f t="shared" si="470"/>
        <v>76.5</v>
      </c>
      <c r="D967" s="36">
        <f t="shared" si="471"/>
        <v>981.67386370885322</v>
      </c>
      <c r="E967" s="36">
        <f t="shared" si="472"/>
        <v>679.99999998940814</v>
      </c>
      <c r="F967" s="37">
        <f t="shared" si="446"/>
        <v>8.5698518841677923E-2</v>
      </c>
      <c r="G967" s="42">
        <f t="shared" si="447"/>
        <v>2431.1645739664691</v>
      </c>
      <c r="H967" s="43">
        <f t="shared" si="448"/>
        <v>2431.1645739664691</v>
      </c>
      <c r="I967" s="42">
        <f t="shared" si="449"/>
        <v>0</v>
      </c>
      <c r="J967" s="44">
        <f t="shared" si="450"/>
        <v>0</v>
      </c>
      <c r="K967" s="216">
        <f t="shared" si="451"/>
        <v>8.1413592899594017E-2</v>
      </c>
      <c r="L967" s="42">
        <f t="shared" si="452"/>
        <v>2434.6882536025687</v>
      </c>
      <c r="M967" s="43">
        <f t="shared" si="453"/>
        <v>2312.9538409224406</v>
      </c>
      <c r="N967" s="42">
        <f t="shared" si="454"/>
        <v>0</v>
      </c>
      <c r="O967" s="44">
        <f t="shared" si="455"/>
        <v>0</v>
      </c>
      <c r="P967" s="37">
        <f t="shared" si="456"/>
        <v>8.5698518841677923E-2</v>
      </c>
      <c r="Q967" s="42">
        <f t="shared" si="457"/>
        <v>2431.1645739664691</v>
      </c>
      <c r="R967" s="43">
        <f t="shared" si="458"/>
        <v>2431.1645739664691</v>
      </c>
      <c r="S967" s="42">
        <f t="shared" si="459"/>
        <v>0</v>
      </c>
      <c r="T967" s="44">
        <f t="shared" si="460"/>
        <v>0</v>
      </c>
      <c r="U967" s="37">
        <f t="shared" si="461"/>
        <v>0</v>
      </c>
      <c r="V967" s="42" t="e">
        <f t="shared" si="462"/>
        <v>#DIV/0!</v>
      </c>
      <c r="W967" s="43" t="e">
        <f t="shared" si="463"/>
        <v>#DIV/0!</v>
      </c>
      <c r="X967" s="42">
        <f t="shared" si="464"/>
        <v>0</v>
      </c>
      <c r="Y967" s="44">
        <f t="shared" si="465"/>
        <v>0</v>
      </c>
      <c r="Z967" s="42">
        <f t="shared" si="466"/>
        <v>-7295.890222715565</v>
      </c>
      <c r="AA967" s="44">
        <f>IF(C967&lt;C$13,0,(IF(VLOOKUP(C$7,profiel!$A$3:$F$297,2,FALSE)&gt;4,VLOOKUP($C$7,profiel!$A$3:$F$297,3,FALSE),IF(B$9="flens loodrecht op gevel",(VLOOKUP(C$7,profiel!$A$3:$F$297,6,FALSE)-2*VLOOKUP(C$7,profiel!$A$3:$F$297,4,FALSE))/2,VLOOKUP(C$7,profiel!$A$3:$F$297,4,FALSE))))/1000*Z967*D$36)</f>
        <v>-13426.213383136766</v>
      </c>
      <c r="AB967" s="42">
        <f t="shared" si="469"/>
        <v>65864.740004011983</v>
      </c>
      <c r="AC967" s="44">
        <f t="shared" si="467"/>
        <v>13172.948000802398</v>
      </c>
      <c r="AD967" s="41">
        <f t="shared" si="468"/>
        <v>0.10904534122699763</v>
      </c>
      <c r="AE967" s="41">
        <f t="shared" si="473"/>
        <v>722.55973398819583</v>
      </c>
      <c r="AF967" s="201">
        <f t="shared" si="474"/>
        <v>1508.0839375474425</v>
      </c>
    </row>
    <row r="968" spans="1:32" ht="12" customHeight="1" x14ac:dyDescent="0.15">
      <c r="A968" s="202">
        <f t="shared" si="444"/>
        <v>722.55973398819583</v>
      </c>
      <c r="B968" s="54">
        <f t="shared" si="445"/>
        <v>4595</v>
      </c>
      <c r="C968" s="133">
        <f t="shared" si="470"/>
        <v>76.583333333333329</v>
      </c>
      <c r="D968" s="30">
        <f t="shared" si="471"/>
        <v>981.83672415560159</v>
      </c>
      <c r="E968" s="30">
        <f t="shared" si="472"/>
        <v>679.9999999896869</v>
      </c>
      <c r="F968" s="31">
        <f t="shared" si="446"/>
        <v>8.5362936468444006E-2</v>
      </c>
      <c r="G968" s="30">
        <f t="shared" si="447"/>
        <v>2432.0602662509577</v>
      </c>
      <c r="H968" s="34">
        <f t="shared" si="448"/>
        <v>2432.0602662509577</v>
      </c>
      <c r="I968" s="33">
        <f t="shared" si="449"/>
        <v>0</v>
      </c>
      <c r="J968" s="35">
        <f t="shared" si="450"/>
        <v>0</v>
      </c>
      <c r="K968" s="60">
        <f t="shared" si="451"/>
        <v>8.10947896450218E-2</v>
      </c>
      <c r="L968" s="30">
        <f t="shared" si="452"/>
        <v>2435.571592374014</v>
      </c>
      <c r="M968" s="34">
        <f t="shared" si="453"/>
        <v>2313.7930127553132</v>
      </c>
      <c r="N968" s="33">
        <f t="shared" si="454"/>
        <v>0</v>
      </c>
      <c r="O968" s="35">
        <f t="shared" si="455"/>
        <v>0</v>
      </c>
      <c r="P968" s="31">
        <f t="shared" si="456"/>
        <v>8.5362936468444006E-2</v>
      </c>
      <c r="Q968" s="30">
        <f t="shared" si="457"/>
        <v>2432.0602662509577</v>
      </c>
      <c r="R968" s="34">
        <f t="shared" si="458"/>
        <v>2432.0602662509577</v>
      </c>
      <c r="S968" s="33">
        <f t="shared" si="459"/>
        <v>0</v>
      </c>
      <c r="T968" s="35">
        <f t="shared" si="460"/>
        <v>0</v>
      </c>
      <c r="U968" s="31">
        <f t="shared" si="461"/>
        <v>0</v>
      </c>
      <c r="V968" s="30" t="e">
        <f t="shared" si="462"/>
        <v>#DIV/0!</v>
      </c>
      <c r="W968" s="34" t="e">
        <f t="shared" si="463"/>
        <v>#DIV/0!</v>
      </c>
      <c r="X968" s="33">
        <f t="shared" si="464"/>
        <v>0</v>
      </c>
      <c r="Y968" s="35">
        <f t="shared" si="465"/>
        <v>0</v>
      </c>
      <c r="Z968" s="30">
        <f t="shared" si="466"/>
        <v>-7315.6960004627063</v>
      </c>
      <c r="AA968" s="35">
        <f>IF(C968&lt;C$13,0,(IF(VLOOKUP(C$7,profiel!$A$3:$F$297,2,FALSE)&gt;4,VLOOKUP($C$7,profiel!$A$3:$F$297,3,FALSE),IF(B$9="flens loodrecht op gevel",(VLOOKUP(C$7,profiel!$A$3:$F$297,6,FALSE)-2*VLOOKUP(C$7,profiel!$A$3:$F$297,4,FALSE))/2,VLOOKUP(C$7,profiel!$A$3:$F$297,4,FALSE))))/1000*Z968*D$36)</f>
        <v>-13462.660833706155</v>
      </c>
      <c r="AB968" s="30">
        <f t="shared" si="469"/>
        <v>65900.083730347906</v>
      </c>
      <c r="AC968" s="35">
        <f t="shared" si="467"/>
        <v>13180.016746069581</v>
      </c>
      <c r="AD968" s="32">
        <f t="shared" si="468"/>
        <v>0.10819861188302836</v>
      </c>
      <c r="AE968" s="32">
        <f t="shared" si="473"/>
        <v>722.66793260007887</v>
      </c>
      <c r="AF968" s="204">
        <f t="shared" si="474"/>
        <v>1514.0265355516819</v>
      </c>
    </row>
    <row r="969" spans="1:32" ht="12" customHeight="1" x14ac:dyDescent="0.15">
      <c r="A969" s="199">
        <f t="shared" si="444"/>
        <v>722.66793260007887</v>
      </c>
      <c r="B969" s="38">
        <f t="shared" si="445"/>
        <v>4600</v>
      </c>
      <c r="C969" s="200">
        <f t="shared" si="470"/>
        <v>76.666666666666671</v>
      </c>
      <c r="D969" s="36">
        <f t="shared" si="471"/>
        <v>981.99940777229699</v>
      </c>
      <c r="E969" s="36">
        <f t="shared" si="472"/>
        <v>679.99999998995827</v>
      </c>
      <c r="F969" s="37">
        <f t="shared" si="446"/>
        <v>8.5027884470356974E-2</v>
      </c>
      <c r="G969" s="42">
        <f t="shared" si="447"/>
        <v>2432.9619969288069</v>
      </c>
      <c r="H969" s="43">
        <f t="shared" si="448"/>
        <v>2432.9619969288069</v>
      </c>
      <c r="I969" s="42">
        <f t="shared" si="449"/>
        <v>0</v>
      </c>
      <c r="J969" s="44">
        <f t="shared" si="450"/>
        <v>0</v>
      </c>
      <c r="K969" s="216">
        <f t="shared" si="451"/>
        <v>8.0776490246839125E-2</v>
      </c>
      <c r="L969" s="42">
        <f t="shared" si="452"/>
        <v>2436.4609884155871</v>
      </c>
      <c r="M969" s="43">
        <f t="shared" si="453"/>
        <v>2314.6379389948079</v>
      </c>
      <c r="N969" s="42">
        <f t="shared" si="454"/>
        <v>0</v>
      </c>
      <c r="O969" s="44">
        <f t="shared" si="455"/>
        <v>0</v>
      </c>
      <c r="P969" s="37">
        <f t="shared" si="456"/>
        <v>8.5027884470356974E-2</v>
      </c>
      <c r="Q969" s="42">
        <f t="shared" si="457"/>
        <v>2432.9619969288069</v>
      </c>
      <c r="R969" s="43">
        <f t="shared" si="458"/>
        <v>2432.9619969288069</v>
      </c>
      <c r="S969" s="42">
        <f t="shared" si="459"/>
        <v>0</v>
      </c>
      <c r="T969" s="44">
        <f t="shared" si="460"/>
        <v>0</v>
      </c>
      <c r="U969" s="37">
        <f t="shared" si="461"/>
        <v>0</v>
      </c>
      <c r="V969" s="42" t="e">
        <f t="shared" si="462"/>
        <v>#DIV/0!</v>
      </c>
      <c r="W969" s="43" t="e">
        <f t="shared" si="463"/>
        <v>#DIV/0!</v>
      </c>
      <c r="X969" s="42">
        <f t="shared" si="464"/>
        <v>0</v>
      </c>
      <c r="Y969" s="44">
        <f t="shared" si="465"/>
        <v>0</v>
      </c>
      <c r="Z969" s="42">
        <f t="shared" si="466"/>
        <v>-7335.3535357465571</v>
      </c>
      <c r="AA969" s="44">
        <f>IF(C969&lt;C$13,0,(IF(VLOOKUP(C$7,profiel!$A$3:$F$297,2,FALSE)&gt;4,VLOOKUP($C$7,profiel!$A$3:$F$297,3,FALSE),IF(B$9="flens loodrecht op gevel",(VLOOKUP(C$7,profiel!$A$3:$F$297,6,FALSE)-2*VLOOKUP(C$7,profiel!$A$3:$F$297,4,FALSE))/2,VLOOKUP(C$7,profiel!$A$3:$F$297,4,FALSE))))/1000*Z969*D$36)</f>
        <v>-13498.835482069939</v>
      </c>
      <c r="AB969" s="42">
        <f t="shared" si="469"/>
        <v>65935.53567824635</v>
      </c>
      <c r="AC969" s="44">
        <f t="shared" si="467"/>
        <v>13187.107135649268</v>
      </c>
      <c r="AD969" s="41">
        <f t="shared" si="468"/>
        <v>0.10736073320463727</v>
      </c>
      <c r="AE969" s="41">
        <f t="shared" si="473"/>
        <v>722.77529333328346</v>
      </c>
      <c r="AF969" s="201">
        <f t="shared" si="474"/>
        <v>1520.0066015474895</v>
      </c>
    </row>
    <row r="970" spans="1:32" ht="12" customHeight="1" x14ac:dyDescent="0.15">
      <c r="A970" s="202">
        <f t="shared" si="444"/>
        <v>722.77529333328346</v>
      </c>
      <c r="B970" s="54">
        <f t="shared" si="445"/>
        <v>4605</v>
      </c>
      <c r="C970" s="133">
        <f t="shared" si="470"/>
        <v>76.75</v>
      </c>
      <c r="D970" s="30">
        <f t="shared" si="471"/>
        <v>982.16191494251882</v>
      </c>
      <c r="E970" s="30">
        <f t="shared" si="472"/>
        <v>679.99999999022248</v>
      </c>
      <c r="F970" s="31">
        <f t="shared" si="446"/>
        <v>8.4693364633338514E-2</v>
      </c>
      <c r="G970" s="30">
        <f t="shared" si="447"/>
        <v>2433.8696845114814</v>
      </c>
      <c r="H970" s="34">
        <f t="shared" si="448"/>
        <v>2433.8696845114819</v>
      </c>
      <c r="I970" s="33">
        <f t="shared" si="449"/>
        <v>0</v>
      </c>
      <c r="J970" s="35">
        <f t="shared" si="450"/>
        <v>0</v>
      </c>
      <c r="K970" s="60">
        <f t="shared" si="451"/>
        <v>8.0458696401671595E-2</v>
      </c>
      <c r="L970" s="30">
        <f t="shared" si="452"/>
        <v>2437.3563601267711</v>
      </c>
      <c r="M970" s="34">
        <f t="shared" si="453"/>
        <v>2315.4885421204326</v>
      </c>
      <c r="N970" s="33">
        <f t="shared" si="454"/>
        <v>0</v>
      </c>
      <c r="O970" s="35">
        <f t="shared" si="455"/>
        <v>0</v>
      </c>
      <c r="P970" s="31">
        <f t="shared" si="456"/>
        <v>8.4693364633338514E-2</v>
      </c>
      <c r="Q970" s="30">
        <f t="shared" si="457"/>
        <v>2433.8696845114814</v>
      </c>
      <c r="R970" s="34">
        <f t="shared" si="458"/>
        <v>2433.8696845114819</v>
      </c>
      <c r="S970" s="33">
        <f t="shared" si="459"/>
        <v>0</v>
      </c>
      <c r="T970" s="35">
        <f t="shared" si="460"/>
        <v>0</v>
      </c>
      <c r="U970" s="31">
        <f t="shared" si="461"/>
        <v>0</v>
      </c>
      <c r="V970" s="30" t="e">
        <f t="shared" si="462"/>
        <v>#DIV/0!</v>
      </c>
      <c r="W970" s="34" t="e">
        <f t="shared" si="463"/>
        <v>#DIV/0!</v>
      </c>
      <c r="X970" s="33">
        <f t="shared" si="464"/>
        <v>0</v>
      </c>
      <c r="Y970" s="35">
        <f t="shared" si="465"/>
        <v>0</v>
      </c>
      <c r="Z970" s="30">
        <f t="shared" si="466"/>
        <v>-7354.8643086758029</v>
      </c>
      <c r="AA970" s="35">
        <f>IF(C970&lt;C$13,0,(IF(VLOOKUP(C$7,profiel!$A$3:$F$297,2,FALSE)&gt;4,VLOOKUP($C$7,profiel!$A$3:$F$297,3,FALSE),IF(B$9="flens loodrecht op gevel",(VLOOKUP(C$7,profiel!$A$3:$F$297,6,FALSE)-2*VLOOKUP(C$7,profiel!$A$3:$F$297,4,FALSE))/2,VLOOKUP(C$7,profiel!$A$3:$F$297,4,FALSE))))/1000*Z970*D$36)</f>
        <v>-13534.740051988274</v>
      </c>
      <c r="AB970" s="30">
        <f t="shared" si="469"/>
        <v>65971.094438022687</v>
      </c>
      <c r="AC970" s="35">
        <f t="shared" si="467"/>
        <v>13194.218887604538</v>
      </c>
      <c r="AD970" s="32">
        <f t="shared" si="468"/>
        <v>0.10653159146733851</v>
      </c>
      <c r="AE970" s="32">
        <f t="shared" si="473"/>
        <v>722.88182492475084</v>
      </c>
      <c r="AF970" s="204">
        <f t="shared" si="474"/>
        <v>1526.0244365000331</v>
      </c>
    </row>
    <row r="971" spans="1:32" ht="12" customHeight="1" x14ac:dyDescent="0.15">
      <c r="A971" s="199">
        <f t="shared" si="444"/>
        <v>722.88182492475084</v>
      </c>
      <c r="B971" s="38">
        <f t="shared" si="445"/>
        <v>4610</v>
      </c>
      <c r="C971" s="200">
        <f t="shared" si="470"/>
        <v>76.833333333333329</v>
      </c>
      <c r="D971" s="36">
        <f t="shared" si="471"/>
        <v>982.32424604859966</v>
      </c>
      <c r="E971" s="36">
        <f t="shared" si="472"/>
        <v>679.99999999047975</v>
      </c>
      <c r="F971" s="37">
        <f t="shared" si="446"/>
        <v>8.435937870378947E-2</v>
      </c>
      <c r="G971" s="42">
        <f t="shared" si="447"/>
        <v>2434.7832485900599</v>
      </c>
      <c r="H971" s="43">
        <f t="shared" si="448"/>
        <v>2434.7832485900599</v>
      </c>
      <c r="I971" s="42">
        <f t="shared" si="449"/>
        <v>0</v>
      </c>
      <c r="J971" s="44">
        <f t="shared" si="450"/>
        <v>0</v>
      </c>
      <c r="K971" s="216">
        <f t="shared" si="451"/>
        <v>8.01414097686E-2</v>
      </c>
      <c r="L971" s="42">
        <f t="shared" si="452"/>
        <v>2438.2576269887286</v>
      </c>
      <c r="M971" s="43">
        <f t="shared" si="453"/>
        <v>2316.3447456392923</v>
      </c>
      <c r="N971" s="42">
        <f t="shared" si="454"/>
        <v>0</v>
      </c>
      <c r="O971" s="44">
        <f t="shared" si="455"/>
        <v>0</v>
      </c>
      <c r="P971" s="37">
        <f t="shared" si="456"/>
        <v>8.435937870378947E-2</v>
      </c>
      <c r="Q971" s="42">
        <f t="shared" si="457"/>
        <v>2434.7832485900599</v>
      </c>
      <c r="R971" s="43">
        <f t="shared" si="458"/>
        <v>2434.7832485900599</v>
      </c>
      <c r="S971" s="42">
        <f t="shared" si="459"/>
        <v>0</v>
      </c>
      <c r="T971" s="44">
        <f t="shared" si="460"/>
        <v>0</v>
      </c>
      <c r="U971" s="37">
        <f t="shared" si="461"/>
        <v>0</v>
      </c>
      <c r="V971" s="42" t="e">
        <f t="shared" si="462"/>
        <v>#DIV/0!</v>
      </c>
      <c r="W971" s="43" t="e">
        <f t="shared" si="463"/>
        <v>#DIV/0!</v>
      </c>
      <c r="X971" s="42">
        <f t="shared" si="464"/>
        <v>0</v>
      </c>
      <c r="Y971" s="44">
        <f t="shared" si="465"/>
        <v>0</v>
      </c>
      <c r="Z971" s="42">
        <f t="shared" si="466"/>
        <v>-7374.2297814241056</v>
      </c>
      <c r="AA971" s="44">
        <f>IF(C971&lt;C$13,0,(IF(VLOOKUP(C$7,profiel!$A$3:$F$297,2,FALSE)&gt;4,VLOOKUP($C$7,profiel!$A$3:$F$297,3,FALSE),IF(B$9="flens loodrecht op gevel",(VLOOKUP(C$7,profiel!$A$3:$F$297,6,FALSE)-2*VLOOKUP(C$7,profiel!$A$3:$F$297,4,FALSE))/2,VLOOKUP(C$7,profiel!$A$3:$F$297,4,FALSE))))/1000*Z971*D$36)</f>
        <v>-13570.377234216499</v>
      </c>
      <c r="AB971" s="42">
        <f t="shared" si="469"/>
        <v>66006.758617729211</v>
      </c>
      <c r="AC971" s="44">
        <f t="shared" si="467"/>
        <v>13201.35172354584</v>
      </c>
      <c r="AD971" s="41">
        <f t="shared" si="468"/>
        <v>0.10571107445933747</v>
      </c>
      <c r="AE971" s="41">
        <f t="shared" si="473"/>
        <v>722.98753599921019</v>
      </c>
      <c r="AF971" s="201">
        <f t="shared" si="474"/>
        <v>1532.0803449264536</v>
      </c>
    </row>
    <row r="972" spans="1:32" ht="12" customHeight="1" x14ac:dyDescent="0.15">
      <c r="A972" s="202">
        <f t="shared" si="444"/>
        <v>722.98753599921019</v>
      </c>
      <c r="B972" s="54">
        <f t="shared" si="445"/>
        <v>4615</v>
      </c>
      <c r="C972" s="133">
        <f t="shared" si="470"/>
        <v>76.916666666666671</v>
      </c>
      <c r="D972" s="30">
        <f t="shared" si="471"/>
        <v>982.48640147163121</v>
      </c>
      <c r="E972" s="30">
        <f t="shared" si="472"/>
        <v>679.99999999073032</v>
      </c>
      <c r="F972" s="31">
        <f t="shared" si="446"/>
        <v>8.4025928389625693E-2</v>
      </c>
      <c r="G972" s="30">
        <f t="shared" si="447"/>
        <v>2435.7026098201673</v>
      </c>
      <c r="H972" s="34">
        <f t="shared" si="448"/>
        <v>2435.7026098201677</v>
      </c>
      <c r="I972" s="33">
        <f t="shared" si="449"/>
        <v>0</v>
      </c>
      <c r="J972" s="35">
        <f t="shared" si="450"/>
        <v>0</v>
      </c>
      <c r="K972" s="60">
        <f t="shared" si="451"/>
        <v>7.9824631970144402E-2</v>
      </c>
      <c r="L972" s="30">
        <f t="shared" si="452"/>
        <v>2439.1647095492081</v>
      </c>
      <c r="M972" s="34">
        <f t="shared" si="453"/>
        <v>2317.2064740717478</v>
      </c>
      <c r="N972" s="33">
        <f t="shared" si="454"/>
        <v>0</v>
      </c>
      <c r="O972" s="35">
        <f t="shared" si="455"/>
        <v>0</v>
      </c>
      <c r="P972" s="31">
        <f t="shared" si="456"/>
        <v>8.4025928389625693E-2</v>
      </c>
      <c r="Q972" s="30">
        <f t="shared" si="457"/>
        <v>2435.7026098201673</v>
      </c>
      <c r="R972" s="34">
        <f t="shared" si="458"/>
        <v>2435.7026098201677</v>
      </c>
      <c r="S972" s="33">
        <f t="shared" si="459"/>
        <v>0</v>
      </c>
      <c r="T972" s="35">
        <f t="shared" si="460"/>
        <v>0</v>
      </c>
      <c r="U972" s="31">
        <f t="shared" si="461"/>
        <v>0</v>
      </c>
      <c r="V972" s="30" t="e">
        <f t="shared" si="462"/>
        <v>#DIV/0!</v>
      </c>
      <c r="W972" s="34" t="e">
        <f t="shared" si="463"/>
        <v>#DIV/0!</v>
      </c>
      <c r="X972" s="33">
        <f t="shared" si="464"/>
        <v>0</v>
      </c>
      <c r="Y972" s="35">
        <f t="shared" si="465"/>
        <v>0</v>
      </c>
      <c r="Z972" s="30">
        <f t="shared" si="466"/>
        <v>-7393.4513984439564</v>
      </c>
      <c r="AA972" s="35">
        <f>IF(C972&lt;C$13,0,(IF(VLOOKUP(C$7,profiel!$A$3:$F$297,2,FALSE)&gt;4,VLOOKUP($C$7,profiel!$A$3:$F$297,3,FALSE),IF(B$9="flens loodrecht op gevel",(VLOOKUP(C$7,profiel!$A$3:$F$297,6,FALSE)-2*VLOOKUP(C$7,profiel!$A$3:$F$297,4,FALSE))/2,VLOOKUP(C$7,profiel!$A$3:$F$297,4,FALSE))))/1000*Z972*D$36)</f>
        <v>-13605.749686898687</v>
      </c>
      <c r="AB972" s="30">
        <f t="shared" si="469"/>
        <v>66042.526842941836</v>
      </c>
      <c r="AC972" s="35">
        <f t="shared" si="467"/>
        <v>13208.505368588367</v>
      </c>
      <c r="AD972" s="32">
        <f t="shared" si="468"/>
        <v>0.10489907146197586</v>
      </c>
      <c r="AE972" s="32">
        <f t="shared" si="473"/>
        <v>723.0924350706722</v>
      </c>
      <c r="AF972" s="204">
        <f t="shared" si="474"/>
        <v>1538.1746349345783</v>
      </c>
    </row>
    <row r="973" spans="1:32" ht="12" customHeight="1" x14ac:dyDescent="0.15">
      <c r="A973" s="199">
        <f t="shared" si="444"/>
        <v>723.0924350706722</v>
      </c>
      <c r="B973" s="38">
        <f t="shared" si="445"/>
        <v>4620</v>
      </c>
      <c r="C973" s="200">
        <f t="shared" si="470"/>
        <v>77</v>
      </c>
      <c r="D973" s="36">
        <f t="shared" si="471"/>
        <v>982.64838159146836</v>
      </c>
      <c r="E973" s="36">
        <f t="shared" si="472"/>
        <v>679.99999999097429</v>
      </c>
      <c r="F973" s="37">
        <f t="shared" si="446"/>
        <v>8.3693015361300999E-2</v>
      </c>
      <c r="G973" s="42">
        <f t="shared" si="447"/>
        <v>2436.6276899083628</v>
      </c>
      <c r="H973" s="43">
        <f t="shared" si="448"/>
        <v>2436.6276899083632</v>
      </c>
      <c r="I973" s="42">
        <f t="shared" si="449"/>
        <v>0</v>
      </c>
      <c r="J973" s="44">
        <f t="shared" si="450"/>
        <v>0</v>
      </c>
      <c r="K973" s="216">
        <f t="shared" si="451"/>
        <v>7.9508364593235945E-2</v>
      </c>
      <c r="L973" s="42">
        <f t="shared" si="452"/>
        <v>2440.0775294089358</v>
      </c>
      <c r="M973" s="43">
        <f t="shared" si="453"/>
        <v>2318.073652938489</v>
      </c>
      <c r="N973" s="42">
        <f t="shared" si="454"/>
        <v>0</v>
      </c>
      <c r="O973" s="44">
        <f t="shared" si="455"/>
        <v>0</v>
      </c>
      <c r="P973" s="37">
        <f t="shared" si="456"/>
        <v>8.3693015361300999E-2</v>
      </c>
      <c r="Q973" s="42">
        <f t="shared" si="457"/>
        <v>2436.6276899083628</v>
      </c>
      <c r="R973" s="43">
        <f t="shared" si="458"/>
        <v>2436.6276899083632</v>
      </c>
      <c r="S973" s="42">
        <f t="shared" si="459"/>
        <v>0</v>
      </c>
      <c r="T973" s="44">
        <f t="shared" si="460"/>
        <v>0</v>
      </c>
      <c r="U973" s="37">
        <f t="shared" si="461"/>
        <v>0</v>
      </c>
      <c r="V973" s="42" t="e">
        <f t="shared" si="462"/>
        <v>#DIV/0!</v>
      </c>
      <c r="W973" s="43" t="e">
        <f t="shared" si="463"/>
        <v>#DIV/0!</v>
      </c>
      <c r="X973" s="42">
        <f t="shared" si="464"/>
        <v>0</v>
      </c>
      <c r="Y973" s="44">
        <f t="shared" si="465"/>
        <v>0</v>
      </c>
      <c r="Z973" s="42">
        <f t="shared" si="466"/>
        <v>-7412.5305866784074</v>
      </c>
      <c r="AA973" s="44">
        <f>IF(C973&lt;C$13,0,(IF(VLOOKUP(C$7,profiel!$A$3:$F$297,2,FALSE)&gt;4,VLOOKUP($C$7,profiel!$A$3:$F$297,3,FALSE),IF(B$9="flens loodrecht op gevel",(VLOOKUP(C$7,profiel!$A$3:$F$297,6,FALSE)-2*VLOOKUP(C$7,profiel!$A$3:$F$297,4,FALSE))/2,VLOOKUP(C$7,profiel!$A$3:$F$297,4,FALSE))))/1000*Z973*D$36)</f>
        <v>-13640.860035957287</v>
      </c>
      <c r="AB973" s="42">
        <f t="shared" si="469"/>
        <v>66078.397756548889</v>
      </c>
      <c r="AC973" s="44">
        <f t="shared" si="467"/>
        <v>13215.679551309777</v>
      </c>
      <c r="AD973" s="41">
        <f t="shared" si="468"/>
        <v>0.10409547323044534</v>
      </c>
      <c r="AE973" s="41">
        <f t="shared" si="473"/>
        <v>723.19653054390267</v>
      </c>
      <c r="AF973" s="201">
        <f t="shared" si="474"/>
        <v>1544.3076182620598</v>
      </c>
    </row>
    <row r="974" spans="1:32" ht="12" customHeight="1" x14ac:dyDescent="0.15">
      <c r="A974" s="202">
        <f t="shared" si="444"/>
        <v>723.19653054390267</v>
      </c>
      <c r="B974" s="54">
        <f t="shared" si="445"/>
        <v>4625</v>
      </c>
      <c r="C974" s="133">
        <f t="shared" si="470"/>
        <v>77.083333333333329</v>
      </c>
      <c r="D974" s="30">
        <f t="shared" si="471"/>
        <v>982.81018678673615</v>
      </c>
      <c r="E974" s="30">
        <f t="shared" si="472"/>
        <v>679.99999999121178</v>
      </c>
      <c r="F974" s="31">
        <f t="shared" si="446"/>
        <v>8.336064125282179E-2</v>
      </c>
      <c r="G974" s="30">
        <f t="shared" si="447"/>
        <v>2437.5584115962165</v>
      </c>
      <c r="H974" s="34">
        <f t="shared" si="448"/>
        <v>2437.5584115962165</v>
      </c>
      <c r="I974" s="33">
        <f t="shared" si="449"/>
        <v>0</v>
      </c>
      <c r="J974" s="35">
        <f t="shared" si="450"/>
        <v>0</v>
      </c>
      <c r="K974" s="60">
        <f t="shared" si="451"/>
        <v>7.9192609190180702E-2</v>
      </c>
      <c r="L974" s="30">
        <f t="shared" si="452"/>
        <v>2440.9960092056604</v>
      </c>
      <c r="M974" s="34">
        <f t="shared" si="453"/>
        <v>2318.9462087453776</v>
      </c>
      <c r="N974" s="33">
        <f t="shared" si="454"/>
        <v>0</v>
      </c>
      <c r="O974" s="35">
        <f t="shared" si="455"/>
        <v>0</v>
      </c>
      <c r="P974" s="31">
        <f t="shared" si="456"/>
        <v>8.336064125282179E-2</v>
      </c>
      <c r="Q974" s="30">
        <f t="shared" si="457"/>
        <v>2437.5584115962165</v>
      </c>
      <c r="R974" s="34">
        <f t="shared" si="458"/>
        <v>2437.5584115962165</v>
      </c>
      <c r="S974" s="33">
        <f t="shared" si="459"/>
        <v>0</v>
      </c>
      <c r="T974" s="35">
        <f t="shared" si="460"/>
        <v>0</v>
      </c>
      <c r="U974" s="31">
        <f t="shared" si="461"/>
        <v>0</v>
      </c>
      <c r="V974" s="30" t="e">
        <f t="shared" si="462"/>
        <v>#DIV/0!</v>
      </c>
      <c r="W974" s="34" t="e">
        <f t="shared" si="463"/>
        <v>#DIV/0!</v>
      </c>
      <c r="X974" s="33">
        <f t="shared" si="464"/>
        <v>0</v>
      </c>
      <c r="Y974" s="35">
        <f t="shared" si="465"/>
        <v>0</v>
      </c>
      <c r="Z974" s="30">
        <f t="shared" si="466"/>
        <v>-7431.4687557707002</v>
      </c>
      <c r="AA974" s="35">
        <f>IF(C974&lt;C$13,0,(IF(VLOOKUP(C$7,profiel!$A$3:$F$297,2,FALSE)&gt;4,VLOOKUP($C$7,profiel!$A$3:$F$297,3,FALSE),IF(B$9="flens loodrecht op gevel",(VLOOKUP(C$7,profiel!$A$3:$F$297,6,FALSE)-2*VLOOKUP(C$7,profiel!$A$3:$F$297,4,FALSE))/2,VLOOKUP(C$7,profiel!$A$3:$F$297,4,FALSE))))/1000*Z974*D$36)</f>
        <v>-13675.710875478886</v>
      </c>
      <c r="AB974" s="30">
        <f t="shared" si="469"/>
        <v>66114.370018542802</v>
      </c>
      <c r="AC974" s="35">
        <f t="shared" si="467"/>
        <v>13222.874003708559</v>
      </c>
      <c r="AD974" s="32">
        <f t="shared" si="468"/>
        <v>0.10330017197460643</v>
      </c>
      <c r="AE974" s="32">
        <f t="shared" si="473"/>
        <v>723.29983071587731</v>
      </c>
      <c r="AF974" s="204">
        <f t="shared" si="474"/>
        <v>1550.4796103159952</v>
      </c>
    </row>
    <row r="975" spans="1:32" ht="12" customHeight="1" x14ac:dyDescent="0.15">
      <c r="A975" s="199">
        <f t="shared" si="444"/>
        <v>723.29983071587731</v>
      </c>
      <c r="B975" s="38">
        <f t="shared" si="445"/>
        <v>4630</v>
      </c>
      <c r="C975" s="200">
        <f t="shared" si="470"/>
        <v>77.166666666666671</v>
      </c>
      <c r="D975" s="36">
        <f t="shared" si="471"/>
        <v>982.97181743483372</v>
      </c>
      <c r="E975" s="36">
        <f t="shared" si="472"/>
        <v>679.99999999144302</v>
      </c>
      <c r="F975" s="37">
        <f t="shared" si="446"/>
        <v>8.3028807662750587E-2</v>
      </c>
      <c r="G975" s="42">
        <f t="shared" si="447"/>
        <v>2438.4946986476821</v>
      </c>
      <c r="H975" s="43">
        <f t="shared" si="448"/>
        <v>2438.4946986476821</v>
      </c>
      <c r="I975" s="42">
        <f t="shared" si="449"/>
        <v>0</v>
      </c>
      <c r="J975" s="44">
        <f t="shared" si="450"/>
        <v>0</v>
      </c>
      <c r="K975" s="216">
        <f t="shared" si="451"/>
        <v>7.8877367279613059E-2</v>
      </c>
      <c r="L975" s="42">
        <f t="shared" si="452"/>
        <v>2441.9200726015138</v>
      </c>
      <c r="M975" s="43">
        <f t="shared" si="453"/>
        <v>2319.824068971438</v>
      </c>
      <c r="N975" s="42">
        <f t="shared" si="454"/>
        <v>0</v>
      </c>
      <c r="O975" s="44">
        <f t="shared" si="455"/>
        <v>0</v>
      </c>
      <c r="P975" s="37">
        <f t="shared" si="456"/>
        <v>8.3028807662750587E-2</v>
      </c>
      <c r="Q975" s="42">
        <f t="shared" si="457"/>
        <v>2438.4946986476821</v>
      </c>
      <c r="R975" s="43">
        <f t="shared" si="458"/>
        <v>2438.4946986476821</v>
      </c>
      <c r="S975" s="42">
        <f t="shared" si="459"/>
        <v>0</v>
      </c>
      <c r="T975" s="44">
        <f t="shared" si="460"/>
        <v>0</v>
      </c>
      <c r="U975" s="37">
        <f t="shared" si="461"/>
        <v>0</v>
      </c>
      <c r="V975" s="42" t="e">
        <f t="shared" si="462"/>
        <v>#DIV/0!</v>
      </c>
      <c r="W975" s="43" t="e">
        <f t="shared" si="463"/>
        <v>#DIV/0!</v>
      </c>
      <c r="X975" s="42">
        <f t="shared" si="464"/>
        <v>0</v>
      </c>
      <c r="Y975" s="44">
        <f t="shared" si="465"/>
        <v>0</v>
      </c>
      <c r="Z975" s="42">
        <f t="shared" si="466"/>
        <v>-7450.2672982716576</v>
      </c>
      <c r="AA975" s="44">
        <f>IF(C975&lt;C$13,0,(IF(VLOOKUP(C$7,profiel!$A$3:$F$297,2,FALSE)&gt;4,VLOOKUP($C$7,profiel!$A$3:$F$297,3,FALSE),IF(B$9="flens loodrecht op gevel",(VLOOKUP(C$7,profiel!$A$3:$F$297,6,FALSE)-2*VLOOKUP(C$7,profiel!$A$3:$F$297,4,FALSE))/2,VLOOKUP(C$7,profiel!$A$3:$F$297,4,FALSE))))/1000*Z975*D$36)</f>
        <v>-13710.304768095855</v>
      </c>
      <c r="AB975" s="42">
        <f t="shared" si="469"/>
        <v>66150.442305812991</v>
      </c>
      <c r="AC975" s="44">
        <f t="shared" si="467"/>
        <v>13230.088461162597</v>
      </c>
      <c r="AD975" s="41">
        <f t="shared" si="468"/>
        <v>0.10251306134016208</v>
      </c>
      <c r="AE975" s="41">
        <f t="shared" si="473"/>
        <v>723.40234377721742</v>
      </c>
      <c r="AF975" s="201">
        <f t="shared" si="474"/>
        <v>1556.6909302130139</v>
      </c>
    </row>
    <row r="976" spans="1:32" ht="12" customHeight="1" x14ac:dyDescent="0.15">
      <c r="A976" s="202">
        <f t="shared" si="444"/>
        <v>723.40234377721742</v>
      </c>
      <c r="B976" s="54">
        <f t="shared" si="445"/>
        <v>4635</v>
      </c>
      <c r="C976" s="133">
        <f t="shared" si="470"/>
        <v>77.25</v>
      </c>
      <c r="D976" s="30">
        <f t="shared" si="471"/>
        <v>983.13327391194071</v>
      </c>
      <c r="E976" s="30">
        <f t="shared" si="472"/>
        <v>679.99999999166812</v>
      </c>
      <c r="F976" s="31">
        <f t="shared" si="446"/>
        <v>8.2697516155199463E-2</v>
      </c>
      <c r="G976" s="30">
        <f t="shared" si="447"/>
        <v>2439.4364758337797</v>
      </c>
      <c r="H976" s="34">
        <f t="shared" si="448"/>
        <v>2439.4364758337797</v>
      </c>
      <c r="I976" s="33">
        <f t="shared" si="449"/>
        <v>0</v>
      </c>
      <c r="J976" s="35">
        <f t="shared" si="450"/>
        <v>0</v>
      </c>
      <c r="K976" s="60">
        <f t="shared" si="451"/>
        <v>7.8562640347439497E-2</v>
      </c>
      <c r="L976" s="30">
        <f t="shared" si="452"/>
        <v>2442.8496442676883</v>
      </c>
      <c r="M976" s="34">
        <f t="shared" si="453"/>
        <v>2320.7071620543038</v>
      </c>
      <c r="N976" s="33">
        <f t="shared" si="454"/>
        <v>0</v>
      </c>
      <c r="O976" s="35">
        <f t="shared" si="455"/>
        <v>0</v>
      </c>
      <c r="P976" s="31">
        <f t="shared" si="456"/>
        <v>8.2697516155199463E-2</v>
      </c>
      <c r="Q976" s="30">
        <f t="shared" si="457"/>
        <v>2439.4364758337797</v>
      </c>
      <c r="R976" s="34">
        <f t="shared" si="458"/>
        <v>2439.4364758337797</v>
      </c>
      <c r="S976" s="33">
        <f t="shared" si="459"/>
        <v>0</v>
      </c>
      <c r="T976" s="35">
        <f t="shared" si="460"/>
        <v>0</v>
      </c>
      <c r="U976" s="31">
        <f t="shared" si="461"/>
        <v>0</v>
      </c>
      <c r="V976" s="30" t="e">
        <f t="shared" si="462"/>
        <v>#DIV/0!</v>
      </c>
      <c r="W976" s="34" t="e">
        <f t="shared" si="463"/>
        <v>#DIV/0!</v>
      </c>
      <c r="X976" s="33">
        <f t="shared" si="464"/>
        <v>0</v>
      </c>
      <c r="Y976" s="35">
        <f t="shared" si="465"/>
        <v>0</v>
      </c>
      <c r="Z976" s="30">
        <f t="shared" si="466"/>
        <v>-7468.9275898450223</v>
      </c>
      <c r="AA976" s="35">
        <f>IF(C976&lt;C$13,0,(IF(VLOOKUP(C$7,profiel!$A$3:$F$297,2,FALSE)&gt;4,VLOOKUP($C$7,profiel!$A$3:$F$297,3,FALSE),IF(B$9="flens loodrecht op gevel",(VLOOKUP(C$7,profiel!$A$3:$F$297,6,FALSE)-2*VLOOKUP(C$7,profiel!$A$3:$F$297,4,FALSE))/2,VLOOKUP(C$7,profiel!$A$3:$F$297,4,FALSE))))/1000*Z976*D$36)</f>
        <v>-13744.644245364236</v>
      </c>
      <c r="AB976" s="30">
        <f t="shared" si="469"/>
        <v>66186.613311941692</v>
      </c>
      <c r="AC976" s="35">
        <f t="shared" si="467"/>
        <v>13237.322662388338</v>
      </c>
      <c r="AD976" s="32">
        <f t="shared" si="468"/>
        <v>0.1017340363899147</v>
      </c>
      <c r="AE976" s="32">
        <f t="shared" si="473"/>
        <v>723.5040778136073</v>
      </c>
      <c r="AF976" s="204">
        <f t="shared" si="474"/>
        <v>1562.9419008198702</v>
      </c>
    </row>
    <row r="977" spans="1:32" ht="12" customHeight="1" x14ac:dyDescent="0.15">
      <c r="A977" s="199">
        <f t="shared" si="444"/>
        <v>723.5040778136073</v>
      </c>
      <c r="B977" s="38">
        <f t="shared" si="445"/>
        <v>4640</v>
      </c>
      <c r="C977" s="200">
        <f t="shared" si="470"/>
        <v>77.333333333333329</v>
      </c>
      <c r="D977" s="36">
        <f t="shared" si="471"/>
        <v>983.29455659302153</v>
      </c>
      <c r="E977" s="36">
        <f t="shared" si="472"/>
        <v>679.99999999188742</v>
      </c>
      <c r="F977" s="37">
        <f t="shared" si="446"/>
        <v>8.236676826081199E-2</v>
      </c>
      <c r="G977" s="42">
        <f t="shared" si="447"/>
        <v>2440.3836689198311</v>
      </c>
      <c r="H977" s="43">
        <f t="shared" si="448"/>
        <v>2440.3836689198311</v>
      </c>
      <c r="I977" s="42">
        <f t="shared" si="449"/>
        <v>0</v>
      </c>
      <c r="J977" s="44">
        <f t="shared" si="450"/>
        <v>0</v>
      </c>
      <c r="K977" s="216">
        <f t="shared" si="451"/>
        <v>7.8248429847771389E-2</v>
      </c>
      <c r="L977" s="42">
        <f t="shared" si="452"/>
        <v>2443.784649871659</v>
      </c>
      <c r="M977" s="43">
        <f t="shared" si="453"/>
        <v>2321.595417378076</v>
      </c>
      <c r="N977" s="42">
        <f t="shared" si="454"/>
        <v>0</v>
      </c>
      <c r="O977" s="44">
        <f t="shared" si="455"/>
        <v>0</v>
      </c>
      <c r="P977" s="37">
        <f t="shared" si="456"/>
        <v>8.236676826081199E-2</v>
      </c>
      <c r="Q977" s="42">
        <f t="shared" si="457"/>
        <v>2440.3836689198311</v>
      </c>
      <c r="R977" s="43">
        <f t="shared" si="458"/>
        <v>2440.3836689198311</v>
      </c>
      <c r="S977" s="42">
        <f t="shared" si="459"/>
        <v>0</v>
      </c>
      <c r="T977" s="44">
        <f t="shared" si="460"/>
        <v>0</v>
      </c>
      <c r="U977" s="37">
        <f t="shared" si="461"/>
        <v>0</v>
      </c>
      <c r="V977" s="42" t="e">
        <f t="shared" si="462"/>
        <v>#DIV/0!</v>
      </c>
      <c r="W977" s="43" t="e">
        <f t="shared" si="463"/>
        <v>#DIV/0!</v>
      </c>
      <c r="X977" s="42">
        <f t="shared" si="464"/>
        <v>0</v>
      </c>
      <c r="Y977" s="44">
        <f t="shared" si="465"/>
        <v>0</v>
      </c>
      <c r="Z977" s="42">
        <f t="shared" si="466"/>
        <v>-7487.4509894706362</v>
      </c>
      <c r="AA977" s="44">
        <f>IF(C977&lt;C$13,0,(IF(VLOOKUP(C$7,profiel!$A$3:$F$297,2,FALSE)&gt;4,VLOOKUP($C$7,profiel!$A$3:$F$297,3,FALSE),IF(B$9="flens loodrecht op gevel",(VLOOKUP(C$7,profiel!$A$3:$F$297,6,FALSE)-2*VLOOKUP(C$7,profiel!$A$3:$F$297,4,FALSE))/2,VLOOKUP(C$7,profiel!$A$3:$F$297,4,FALSE))))/1000*Z977*D$36)</f>
        <v>-13778.731808137629</v>
      </c>
      <c r="AB977" s="42">
        <f t="shared" si="469"/>
        <v>66222.881747001025</v>
      </c>
      <c r="AC977" s="44">
        <f t="shared" si="467"/>
        <v>13244.576349400204</v>
      </c>
      <c r="AD977" s="41">
        <f t="shared" si="468"/>
        <v>0.10096299358534</v>
      </c>
      <c r="AE977" s="41">
        <f t="shared" si="473"/>
        <v>723.60504080719261</v>
      </c>
      <c r="AF977" s="201">
        <f t="shared" si="474"/>
        <v>1569.2328487945001</v>
      </c>
    </row>
    <row r="978" spans="1:32" ht="12" customHeight="1" x14ac:dyDescent="0.15">
      <c r="A978" s="202">
        <f t="shared" si="444"/>
        <v>723.60504080719261</v>
      </c>
      <c r="B978" s="54">
        <f t="shared" si="445"/>
        <v>4645</v>
      </c>
      <c r="C978" s="133">
        <f t="shared" si="470"/>
        <v>77.416666666666671</v>
      </c>
      <c r="D978" s="30">
        <f t="shared" si="471"/>
        <v>983.4556658518311</v>
      </c>
      <c r="E978" s="30">
        <f t="shared" si="472"/>
        <v>679.99999999210092</v>
      </c>
      <c r="F978" s="31">
        <f t="shared" si="446"/>
        <v>8.2036565477735371E-2</v>
      </c>
      <c r="G978" s="30">
        <f t="shared" si="447"/>
        <v>2441.3362046510579</v>
      </c>
      <c r="H978" s="34">
        <f t="shared" si="448"/>
        <v>2441.3362046510579</v>
      </c>
      <c r="I978" s="33">
        <f t="shared" si="449"/>
        <v>0</v>
      </c>
      <c r="J978" s="35">
        <f t="shared" si="450"/>
        <v>0</v>
      </c>
      <c r="K978" s="60">
        <f t="shared" si="451"/>
        <v>7.7934737203848595E-2</v>
      </c>
      <c r="L978" s="30">
        <f t="shared" si="452"/>
        <v>2444.72501606275</v>
      </c>
      <c r="M978" s="34">
        <f t="shared" si="453"/>
        <v>2322.4887652596126</v>
      </c>
      <c r="N978" s="33">
        <f t="shared" si="454"/>
        <v>0</v>
      </c>
      <c r="O978" s="35">
        <f t="shared" si="455"/>
        <v>0</v>
      </c>
      <c r="P978" s="31">
        <f t="shared" si="456"/>
        <v>8.2036565477735371E-2</v>
      </c>
      <c r="Q978" s="30">
        <f t="shared" si="457"/>
        <v>2441.3362046510579</v>
      </c>
      <c r="R978" s="34">
        <f t="shared" si="458"/>
        <v>2441.3362046510579</v>
      </c>
      <c r="S978" s="33">
        <f t="shared" si="459"/>
        <v>0</v>
      </c>
      <c r="T978" s="35">
        <f t="shared" si="460"/>
        <v>0</v>
      </c>
      <c r="U978" s="31">
        <f t="shared" si="461"/>
        <v>0</v>
      </c>
      <c r="V978" s="30" t="e">
        <f t="shared" si="462"/>
        <v>#DIV/0!</v>
      </c>
      <c r="W978" s="34" t="e">
        <f t="shared" si="463"/>
        <v>#DIV/0!</v>
      </c>
      <c r="X978" s="33">
        <f t="shared" si="464"/>
        <v>0</v>
      </c>
      <c r="Y978" s="35">
        <f t="shared" si="465"/>
        <v>0</v>
      </c>
      <c r="Z978" s="30">
        <f t="shared" si="466"/>
        <v>-7505.8388396456085</v>
      </c>
      <c r="AA978" s="35">
        <f>IF(C978&lt;C$13,0,(IF(VLOOKUP(C$7,profiel!$A$3:$F$297,2,FALSE)&gt;4,VLOOKUP($C$7,profiel!$A$3:$F$297,3,FALSE),IF(B$9="flens loodrecht op gevel",(VLOOKUP(C$7,profiel!$A$3:$F$297,6,FALSE)-2*VLOOKUP(C$7,profiel!$A$3:$F$297,4,FALSE))/2,VLOOKUP(C$7,profiel!$A$3:$F$297,4,FALSE))))/1000*Z978*D$36)</f>
        <v>-13812.569926937398</v>
      </c>
      <c r="AB978" s="30">
        <f t="shared" si="469"/>
        <v>66259.246337352946</v>
      </c>
      <c r="AC978" s="35">
        <f t="shared" si="467"/>
        <v>13251.84926747059</v>
      </c>
      <c r="AD978" s="32">
        <f t="shared" si="468"/>
        <v>0.10019983076829084</v>
      </c>
      <c r="AE978" s="32">
        <f t="shared" si="473"/>
        <v>723.70524063796086</v>
      </c>
      <c r="AF978" s="204">
        <f t="shared" si="474"/>
        <v>1575.5641046275905</v>
      </c>
    </row>
    <row r="979" spans="1:32" ht="12" customHeight="1" x14ac:dyDescent="0.15">
      <c r="A979" s="199">
        <f t="shared" si="444"/>
        <v>723.70524063796086</v>
      </c>
      <c r="B979" s="38">
        <f t="shared" si="445"/>
        <v>4650</v>
      </c>
      <c r="C979" s="200">
        <f t="shared" si="470"/>
        <v>77.5</v>
      </c>
      <c r="D979" s="36">
        <f t="shared" si="471"/>
        <v>983.61660206092006</v>
      </c>
      <c r="E979" s="36">
        <f t="shared" si="472"/>
        <v>679.99999999230874</v>
      </c>
      <c r="F979" s="37">
        <f t="shared" si="446"/>
        <v>8.1706909272581854E-2</v>
      </c>
      <c r="G979" s="42">
        <f t="shared" si="447"/>
        <v>2442.2940107393033</v>
      </c>
      <c r="H979" s="43">
        <f t="shared" si="448"/>
        <v>2442.2940107393033</v>
      </c>
      <c r="I979" s="42">
        <f t="shared" si="449"/>
        <v>0</v>
      </c>
      <c r="J979" s="44">
        <f t="shared" si="450"/>
        <v>0</v>
      </c>
      <c r="K979" s="216">
        <f t="shared" si="451"/>
        <v>7.762156380895277E-2</v>
      </c>
      <c r="L979" s="42">
        <f t="shared" si="452"/>
        <v>2445.6706704588719</v>
      </c>
      <c r="M979" s="43">
        <f t="shared" si="453"/>
        <v>2323.3871369359285</v>
      </c>
      <c r="N979" s="42">
        <f t="shared" si="454"/>
        <v>0</v>
      </c>
      <c r="O979" s="44">
        <f t="shared" si="455"/>
        <v>0</v>
      </c>
      <c r="P979" s="37">
        <f t="shared" si="456"/>
        <v>8.1706909272581854E-2</v>
      </c>
      <c r="Q979" s="42">
        <f t="shared" si="457"/>
        <v>2442.2940107393033</v>
      </c>
      <c r="R979" s="43">
        <f t="shared" si="458"/>
        <v>2442.2940107393033</v>
      </c>
      <c r="S979" s="42">
        <f t="shared" si="459"/>
        <v>0</v>
      </c>
      <c r="T979" s="44">
        <f t="shared" si="460"/>
        <v>0</v>
      </c>
      <c r="U979" s="37">
        <f t="shared" si="461"/>
        <v>0</v>
      </c>
      <c r="V979" s="42" t="e">
        <f t="shared" si="462"/>
        <v>#DIV/0!</v>
      </c>
      <c r="W979" s="43" t="e">
        <f t="shared" si="463"/>
        <v>#DIV/0!</v>
      </c>
      <c r="X979" s="42">
        <f t="shared" si="464"/>
        <v>0</v>
      </c>
      <c r="Y979" s="44">
        <f t="shared" si="465"/>
        <v>0</v>
      </c>
      <c r="Z979" s="42">
        <f t="shared" si="466"/>
        <v>-7524.0924665832081</v>
      </c>
      <c r="AA979" s="44">
        <f>IF(C979&lt;C$13,0,(IF(VLOOKUP(C$7,profiel!$A$3:$F$297,2,FALSE)&gt;4,VLOOKUP($C$7,profiel!$A$3:$F$297,3,FALSE),IF(B$9="flens loodrecht op gevel",(VLOOKUP(C$7,profiel!$A$3:$F$297,6,FALSE)-2*VLOOKUP(C$7,profiel!$A$3:$F$297,4,FALSE))/2,VLOOKUP(C$7,profiel!$A$3:$F$297,4,FALSE))))/1000*Z979*D$36)</f>
        <v>-13846.161042318679</v>
      </c>
      <c r="AB979" s="42">
        <f t="shared" si="469"/>
        <v>66295.705825451005</v>
      </c>
      <c r="AC979" s="44">
        <f t="shared" si="467"/>
        <v>13259.141165090201</v>
      </c>
      <c r="AD979" s="41">
        <f t="shared" si="468"/>
        <v>9.9444447142957873E-2</v>
      </c>
      <c r="AE979" s="41">
        <f t="shared" si="473"/>
        <v>723.80468508510387</v>
      </c>
      <c r="AF979" s="201">
        <f t="shared" si="474"/>
        <v>1581.9360026846673</v>
      </c>
    </row>
    <row r="980" spans="1:32" ht="12" customHeight="1" x14ac:dyDescent="0.15">
      <c r="A980" s="202">
        <f t="shared" si="444"/>
        <v>723.80468508510387</v>
      </c>
      <c r="B980" s="54">
        <f t="shared" si="445"/>
        <v>4655</v>
      </c>
      <c r="C980" s="133">
        <f t="shared" si="470"/>
        <v>77.583333333333329</v>
      </c>
      <c r="D980" s="30">
        <f t="shared" si="471"/>
        <v>983.7773655916402</v>
      </c>
      <c r="E980" s="30">
        <f t="shared" si="472"/>
        <v>679.99999999251111</v>
      </c>
      <c r="F980" s="31">
        <f t="shared" si="446"/>
        <v>8.1377801081378071E-2</v>
      </c>
      <c r="G980" s="30">
        <f t="shared" si="447"/>
        <v>2443.2570158495969</v>
      </c>
      <c r="H980" s="34">
        <f t="shared" si="448"/>
        <v>2443.2570158495969</v>
      </c>
      <c r="I980" s="33">
        <f t="shared" si="449"/>
        <v>0</v>
      </c>
      <c r="J980" s="35">
        <f t="shared" si="450"/>
        <v>0</v>
      </c>
      <c r="K980" s="60">
        <f t="shared" si="451"/>
        <v>7.7308911027309177E-2</v>
      </c>
      <c r="L980" s="30">
        <f t="shared" si="452"/>
        <v>2446.6215416330565</v>
      </c>
      <c r="M980" s="34">
        <f t="shared" si="453"/>
        <v>2324.2904645514036</v>
      </c>
      <c r="N980" s="33">
        <f t="shared" si="454"/>
        <v>0</v>
      </c>
      <c r="O980" s="35">
        <f t="shared" si="455"/>
        <v>0</v>
      </c>
      <c r="P980" s="31">
        <f t="shared" si="456"/>
        <v>8.1377801081378071E-2</v>
      </c>
      <c r="Q980" s="30">
        <f t="shared" si="457"/>
        <v>2443.2570158495969</v>
      </c>
      <c r="R980" s="34">
        <f t="shared" si="458"/>
        <v>2443.2570158495969</v>
      </c>
      <c r="S980" s="33">
        <f t="shared" si="459"/>
        <v>0</v>
      </c>
      <c r="T980" s="35">
        <f t="shared" si="460"/>
        <v>0</v>
      </c>
      <c r="U980" s="31">
        <f t="shared" si="461"/>
        <v>0</v>
      </c>
      <c r="V980" s="30" t="e">
        <f t="shared" si="462"/>
        <v>#DIV/0!</v>
      </c>
      <c r="W980" s="34" t="e">
        <f t="shared" si="463"/>
        <v>#DIV/0!</v>
      </c>
      <c r="X980" s="33">
        <f t="shared" si="464"/>
        <v>0</v>
      </c>
      <c r="Y980" s="35">
        <f t="shared" si="465"/>
        <v>0</v>
      </c>
      <c r="Z980" s="30">
        <f t="shared" si="466"/>
        <v>-7542.2131804098053</v>
      </c>
      <c r="AA980" s="35">
        <f>IF(C980&lt;C$13,0,(IF(VLOOKUP(C$7,profiel!$A$3:$F$297,2,FALSE)&gt;4,VLOOKUP($C$7,profiel!$A$3:$F$297,3,FALSE),IF(B$9="flens loodrecht op gevel",(VLOOKUP(C$7,profiel!$A$3:$F$297,6,FALSE)-2*VLOOKUP(C$7,profiel!$A$3:$F$297,4,FALSE))/2,VLOOKUP(C$7,profiel!$A$3:$F$297,4,FALSE))))/1000*Z980*D$36)</f>
        <v>-13879.507565232794</v>
      </c>
      <c r="AB980" s="30">
        <f t="shared" si="469"/>
        <v>66332.258969644332</v>
      </c>
      <c r="AC980" s="35">
        <f t="shared" si="467"/>
        <v>13266.451793928865</v>
      </c>
      <c r="AD980" s="32">
        <f t="shared" si="468"/>
        <v>9.8696743258019456E-2</v>
      </c>
      <c r="AE980" s="32">
        <f t="shared" si="473"/>
        <v>723.90338182836194</v>
      </c>
      <c r="AF980" s="204">
        <f t="shared" si="474"/>
        <v>1588.3488812486676</v>
      </c>
    </row>
    <row r="981" spans="1:32" ht="12" customHeight="1" x14ac:dyDescent="0.15">
      <c r="A981" s="199">
        <f t="shared" si="444"/>
        <v>723.90338182836194</v>
      </c>
      <c r="B981" s="38">
        <f t="shared" si="445"/>
        <v>4660</v>
      </c>
      <c r="C981" s="200">
        <f t="shared" si="470"/>
        <v>77.666666666666671</v>
      </c>
      <c r="D981" s="36">
        <f t="shared" si="471"/>
        <v>983.93795681414849</v>
      </c>
      <c r="E981" s="36">
        <f t="shared" si="472"/>
        <v>679.99999999270824</v>
      </c>
      <c r="F981" s="37">
        <f t="shared" si="446"/>
        <v>8.1049242310505282E-2</v>
      </c>
      <c r="G981" s="42">
        <f t="shared" si="447"/>
        <v>2444.2251495877858</v>
      </c>
      <c r="H981" s="43">
        <f t="shared" si="448"/>
        <v>2444.2251495877863</v>
      </c>
      <c r="I981" s="42">
        <f t="shared" si="449"/>
        <v>0</v>
      </c>
      <c r="J981" s="44">
        <f t="shared" si="450"/>
        <v>0</v>
      </c>
      <c r="K981" s="216">
        <f t="shared" si="451"/>
        <v>7.6996780194980019E-2</v>
      </c>
      <c r="L981" s="42">
        <f t="shared" si="452"/>
        <v>2447.5775591010747</v>
      </c>
      <c r="M981" s="43">
        <f t="shared" si="453"/>
        <v>2325.198681146021</v>
      </c>
      <c r="N981" s="42">
        <f t="shared" si="454"/>
        <v>0</v>
      </c>
      <c r="O981" s="44">
        <f t="shared" si="455"/>
        <v>0</v>
      </c>
      <c r="P981" s="37">
        <f t="shared" si="456"/>
        <v>8.1049242310505282E-2</v>
      </c>
      <c r="Q981" s="42">
        <f t="shared" si="457"/>
        <v>2444.2251495877858</v>
      </c>
      <c r="R981" s="43">
        <f t="shared" si="458"/>
        <v>2444.2251495877863</v>
      </c>
      <c r="S981" s="42">
        <f t="shared" si="459"/>
        <v>0</v>
      </c>
      <c r="T981" s="44">
        <f t="shared" si="460"/>
        <v>0</v>
      </c>
      <c r="U981" s="37">
        <f t="shared" si="461"/>
        <v>0</v>
      </c>
      <c r="V981" s="42" t="e">
        <f t="shared" si="462"/>
        <v>#DIV/0!</v>
      </c>
      <c r="W981" s="43" t="e">
        <f t="shared" si="463"/>
        <v>#DIV/0!</v>
      </c>
      <c r="X981" s="42">
        <f t="shared" si="464"/>
        <v>0</v>
      </c>
      <c r="Y981" s="44">
        <f t="shared" si="465"/>
        <v>0</v>
      </c>
      <c r="Z981" s="42">
        <f t="shared" si="466"/>
        <v>-7560.2022753596011</v>
      </c>
      <c r="AA981" s="44">
        <f>IF(C981&lt;C$13,0,(IF(VLOOKUP(C$7,profiel!$A$3:$F$297,2,FALSE)&gt;4,VLOOKUP($C$7,profiel!$A$3:$F$297,3,FALSE),IF(B$9="flens loodrecht op gevel",(VLOOKUP(C$7,profiel!$A$3:$F$297,6,FALSE)-2*VLOOKUP(C$7,profiel!$A$3:$F$297,4,FALSE))/2,VLOOKUP(C$7,profiel!$A$3:$F$297,4,FALSE))))/1000*Z981*D$36)</f>
        <v>-13912.611877385611</v>
      </c>
      <c r="AB981" s="42">
        <f t="shared" si="469"/>
        <v>66368.90454398295</v>
      </c>
      <c r="AC981" s="44">
        <f t="shared" si="467"/>
        <v>13273.780908796589</v>
      </c>
      <c r="AD981" s="41">
        <f t="shared" si="468"/>
        <v>9.795662098904187E-2</v>
      </c>
      <c r="AE981" s="41">
        <f t="shared" si="473"/>
        <v>724.00133844935101</v>
      </c>
      <c r="AF981" s="201">
        <f t="shared" si="474"/>
        <v>1594.8030825630767</v>
      </c>
    </row>
    <row r="982" spans="1:32" ht="12" customHeight="1" x14ac:dyDescent="0.15">
      <c r="A982" s="202">
        <f t="shared" si="444"/>
        <v>724.00133844935101</v>
      </c>
      <c r="B982" s="54">
        <f t="shared" si="445"/>
        <v>4665</v>
      </c>
      <c r="C982" s="133">
        <f t="shared" si="470"/>
        <v>77.75</v>
      </c>
      <c r="D982" s="30">
        <f t="shared" si="471"/>
        <v>984.09837609741351</v>
      </c>
      <c r="E982" s="30">
        <f t="shared" si="472"/>
        <v>679.99999999290003</v>
      </c>
      <c r="F982" s="31">
        <f t="shared" si="446"/>
        <v>8.0721234337626485E-2</v>
      </c>
      <c r="G982" s="30">
        <f t="shared" si="447"/>
        <v>2445.1983424861801</v>
      </c>
      <c r="H982" s="34">
        <f t="shared" si="448"/>
        <v>2445.1983424861801</v>
      </c>
      <c r="I982" s="33">
        <f t="shared" si="449"/>
        <v>0</v>
      </c>
      <c r="J982" s="35">
        <f t="shared" si="450"/>
        <v>0</v>
      </c>
      <c r="K982" s="60">
        <f t="shared" si="451"/>
        <v>7.6685172620745159E-2</v>
      </c>
      <c r="L982" s="30">
        <f t="shared" si="452"/>
        <v>2448.5386533070805</v>
      </c>
      <c r="M982" s="34">
        <f t="shared" si="453"/>
        <v>2326.1117206417266</v>
      </c>
      <c r="N982" s="33">
        <f t="shared" si="454"/>
        <v>0</v>
      </c>
      <c r="O982" s="35">
        <f t="shared" si="455"/>
        <v>0</v>
      </c>
      <c r="P982" s="31">
        <f t="shared" si="456"/>
        <v>8.0721234337626485E-2</v>
      </c>
      <c r="Q982" s="30">
        <f t="shared" si="457"/>
        <v>2445.1983424861801</v>
      </c>
      <c r="R982" s="34">
        <f t="shared" si="458"/>
        <v>2445.1983424861801</v>
      </c>
      <c r="S982" s="33">
        <f t="shared" si="459"/>
        <v>0</v>
      </c>
      <c r="T982" s="35">
        <f t="shared" si="460"/>
        <v>0</v>
      </c>
      <c r="U982" s="31">
        <f t="shared" si="461"/>
        <v>0</v>
      </c>
      <c r="V982" s="30" t="e">
        <f t="shared" si="462"/>
        <v>#DIV/0!</v>
      </c>
      <c r="W982" s="34" t="e">
        <f t="shared" si="463"/>
        <v>#DIV/0!</v>
      </c>
      <c r="X982" s="33">
        <f t="shared" si="464"/>
        <v>0</v>
      </c>
      <c r="Y982" s="35">
        <f t="shared" si="465"/>
        <v>0</v>
      </c>
      <c r="Z982" s="30">
        <f t="shared" si="466"/>
        <v>-7578.0610299674945</v>
      </c>
      <c r="AA982" s="35">
        <f>IF(C982&lt;C$13,0,(IF(VLOOKUP(C$7,profiel!$A$3:$F$297,2,FALSE)&gt;4,VLOOKUP($C$7,profiel!$A$3:$F$297,3,FALSE),IF(B$9="flens loodrecht op gevel",(VLOOKUP(C$7,profiel!$A$3:$F$297,6,FALSE)-2*VLOOKUP(C$7,profiel!$A$3:$F$297,4,FALSE))/2,VLOOKUP(C$7,profiel!$A$3:$F$297,4,FALSE))))/1000*Z982*D$36)</f>
        <v>-13945.476331592463</v>
      </c>
      <c r="AB982" s="30">
        <f t="shared" si="469"/>
        <v>66405.641338026704</v>
      </c>
      <c r="AC982" s="35">
        <f t="shared" si="467"/>
        <v>13281.128267605343</v>
      </c>
      <c r="AD982" s="32">
        <f t="shared" si="468"/>
        <v>9.7223983520987725E-2</v>
      </c>
      <c r="AE982" s="32">
        <f t="shared" si="473"/>
        <v>724.09856243287197</v>
      </c>
      <c r="AF982" s="204">
        <f t="shared" si="474"/>
        <v>1601.2989528755731</v>
      </c>
    </row>
    <row r="983" spans="1:32" ht="12" customHeight="1" x14ac:dyDescent="0.15">
      <c r="A983" s="199">
        <f t="shared" si="444"/>
        <v>724.09856243287197</v>
      </c>
      <c r="B983" s="38">
        <f t="shared" si="445"/>
        <v>4670</v>
      </c>
      <c r="C983" s="200">
        <f t="shared" si="470"/>
        <v>77.833333333333329</v>
      </c>
      <c r="D983" s="36">
        <f t="shared" si="471"/>
        <v>984.25862380921978</v>
      </c>
      <c r="E983" s="36">
        <f t="shared" si="472"/>
        <v>679.99999999308693</v>
      </c>
      <c r="F983" s="37">
        <f t="shared" si="446"/>
        <v>8.0393778512603792E-2</v>
      </c>
      <c r="G983" s="42">
        <f t="shared" si="447"/>
        <v>2446.1765259919116</v>
      </c>
      <c r="H983" s="43">
        <f t="shared" si="448"/>
        <v>2446.1765259919116</v>
      </c>
      <c r="I983" s="42">
        <f t="shared" si="449"/>
        <v>0</v>
      </c>
      <c r="J983" s="44">
        <f t="shared" si="450"/>
        <v>0</v>
      </c>
      <c r="K983" s="216">
        <f t="shared" si="451"/>
        <v>7.6374089586973615E-2</v>
      </c>
      <c r="L983" s="42">
        <f t="shared" si="452"/>
        <v>2449.504755611953</v>
      </c>
      <c r="M983" s="43">
        <f t="shared" si="453"/>
        <v>2327.0295178313554</v>
      </c>
      <c r="N983" s="42">
        <f t="shared" si="454"/>
        <v>0</v>
      </c>
      <c r="O983" s="44">
        <f t="shared" si="455"/>
        <v>0</v>
      </c>
      <c r="P983" s="37">
        <f t="shared" si="456"/>
        <v>8.0393778512603792E-2</v>
      </c>
      <c r="Q983" s="42">
        <f t="shared" si="457"/>
        <v>2446.1765259919116</v>
      </c>
      <c r="R983" s="43">
        <f t="shared" si="458"/>
        <v>2446.1765259919116</v>
      </c>
      <c r="S983" s="42">
        <f t="shared" si="459"/>
        <v>0</v>
      </c>
      <c r="T983" s="44">
        <f t="shared" si="460"/>
        <v>0</v>
      </c>
      <c r="U983" s="37">
        <f t="shared" si="461"/>
        <v>0</v>
      </c>
      <c r="V983" s="42" t="e">
        <f t="shared" si="462"/>
        <v>#DIV/0!</v>
      </c>
      <c r="W983" s="43" t="e">
        <f t="shared" si="463"/>
        <v>#DIV/0!</v>
      </c>
      <c r="X983" s="42">
        <f t="shared" si="464"/>
        <v>0</v>
      </c>
      <c r="Y983" s="44">
        <f t="shared" si="465"/>
        <v>0</v>
      </c>
      <c r="Z983" s="42">
        <f t="shared" si="466"/>
        <v>-7595.7907072596045</v>
      </c>
      <c r="AA983" s="44">
        <f>IF(C983&lt;C$13,0,(IF(VLOOKUP(C$7,profiel!$A$3:$F$297,2,FALSE)&gt;4,VLOOKUP($C$7,profiel!$A$3:$F$297,3,FALSE),IF(B$9="flens loodrecht op gevel",(VLOOKUP(C$7,profiel!$A$3:$F$297,6,FALSE)-2*VLOOKUP(C$7,profiel!$A$3:$F$297,4,FALSE))/2,VLOOKUP(C$7,profiel!$A$3:$F$297,4,FALSE))))/1000*Z983*D$36)</f>
        <v>-13978.103252128751</v>
      </c>
      <c r="AB983" s="42">
        <f t="shared" si="469"/>
        <v>66442.468156654431</v>
      </c>
      <c r="AC983" s="44">
        <f t="shared" si="467"/>
        <v>13288.493631330886</v>
      </c>
      <c r="AD983" s="41">
        <f t="shared" si="468"/>
        <v>9.6498735331045915E-2</v>
      </c>
      <c r="AE983" s="41">
        <f t="shared" si="473"/>
        <v>724.19506116820298</v>
      </c>
      <c r="AF983" s="201">
        <f t="shared" si="474"/>
        <v>1607.8368424822279</v>
      </c>
    </row>
    <row r="984" spans="1:32" ht="12" customHeight="1" x14ac:dyDescent="0.15">
      <c r="A984" s="202">
        <f t="shared" si="444"/>
        <v>724.19506116820298</v>
      </c>
      <c r="B984" s="54">
        <f t="shared" si="445"/>
        <v>4675</v>
      </c>
      <c r="C984" s="133">
        <f t="shared" si="470"/>
        <v>77.916666666666671</v>
      </c>
      <c r="D984" s="30">
        <f t="shared" si="471"/>
        <v>984.41870031617339</v>
      </c>
      <c r="E984" s="30">
        <f t="shared" si="472"/>
        <v>679.99999999326883</v>
      </c>
      <c r="F984" s="31">
        <f t="shared" si="446"/>
        <v>8.0066876158403605E-2</v>
      </c>
      <c r="G984" s="30">
        <f t="shared" si="447"/>
        <v>2447.1596324535985</v>
      </c>
      <c r="H984" s="34">
        <f t="shared" si="448"/>
        <v>2447.1596324535985</v>
      </c>
      <c r="I984" s="33">
        <f t="shared" si="449"/>
        <v>0</v>
      </c>
      <c r="J984" s="35">
        <f t="shared" si="450"/>
        <v>0</v>
      </c>
      <c r="K984" s="60">
        <f t="shared" si="451"/>
        <v>7.6063532350483423E-2</v>
      </c>
      <c r="L984" s="30">
        <f t="shared" si="452"/>
        <v>2450.4757982799538</v>
      </c>
      <c r="M984" s="34">
        <f t="shared" si="453"/>
        <v>2327.9520083659559</v>
      </c>
      <c r="N984" s="33">
        <f t="shared" si="454"/>
        <v>0</v>
      </c>
      <c r="O984" s="35">
        <f t="shared" si="455"/>
        <v>0</v>
      </c>
      <c r="P984" s="31">
        <f t="shared" si="456"/>
        <v>8.0066876158403605E-2</v>
      </c>
      <c r="Q984" s="30">
        <f t="shared" si="457"/>
        <v>2447.1596324535985</v>
      </c>
      <c r="R984" s="34">
        <f t="shared" si="458"/>
        <v>2447.1596324535985</v>
      </c>
      <c r="S984" s="33">
        <f t="shared" si="459"/>
        <v>0</v>
      </c>
      <c r="T984" s="35">
        <f t="shared" si="460"/>
        <v>0</v>
      </c>
      <c r="U984" s="31">
        <f t="shared" si="461"/>
        <v>0</v>
      </c>
      <c r="V984" s="30" t="e">
        <f t="shared" si="462"/>
        <v>#DIV/0!</v>
      </c>
      <c r="W984" s="34" t="e">
        <f t="shared" si="463"/>
        <v>#DIV/0!</v>
      </c>
      <c r="X984" s="33">
        <f t="shared" si="464"/>
        <v>0</v>
      </c>
      <c r="Y984" s="35">
        <f t="shared" si="465"/>
        <v>0</v>
      </c>
      <c r="Z984" s="30">
        <f t="shared" si="466"/>
        <v>-7613.3925549420856</v>
      </c>
      <c r="AA984" s="35">
        <f>IF(C984&lt;C$13,0,(IF(VLOOKUP(C$7,profiel!$A$3:$F$297,2,FALSE)&gt;4,VLOOKUP($C$7,profiel!$A$3:$F$297,3,FALSE),IF(B$9="flens loodrecht op gevel",(VLOOKUP(C$7,profiel!$A$3:$F$297,6,FALSE)-2*VLOOKUP(C$7,profiel!$A$3:$F$297,4,FALSE))/2,VLOOKUP(C$7,profiel!$A$3:$F$297,4,FALSE))))/1000*Z984*D$36)</f>
        <v>-14010.494935077415</v>
      </c>
      <c r="AB984" s="30">
        <f t="shared" si="469"/>
        <v>66479.383819876704</v>
      </c>
      <c r="AC984" s="35">
        <f t="shared" si="467"/>
        <v>13295.876763975341</v>
      </c>
      <c r="AD984" s="32">
        <f t="shared" si="468"/>
        <v>9.5780782171577705E-2</v>
      </c>
      <c r="AE984" s="32">
        <f t="shared" si="473"/>
        <v>724.29084195037456</v>
      </c>
      <c r="AF984" s="204">
        <f t="shared" si="474"/>
        <v>1614.4171057722422</v>
      </c>
    </row>
    <row r="985" spans="1:32" ht="12" customHeight="1" x14ac:dyDescent="0.15">
      <c r="A985" s="199">
        <f t="shared" si="444"/>
        <v>724.29084195037456</v>
      </c>
      <c r="B985" s="38">
        <f t="shared" si="445"/>
        <v>4680</v>
      </c>
      <c r="C985" s="200">
        <f t="shared" si="470"/>
        <v>78</v>
      </c>
      <c r="D985" s="36">
        <f t="shared" si="471"/>
        <v>984.57860598370598</v>
      </c>
      <c r="E985" s="36">
        <f t="shared" si="472"/>
        <v>679.99999999344595</v>
      </c>
      <c r="F985" s="37">
        <f t="shared" si="446"/>
        <v>7.9740528571991445E-2</v>
      </c>
      <c r="G985" s="42">
        <f t="shared" si="447"/>
        <v>2448.1475951096413</v>
      </c>
      <c r="H985" s="43">
        <f t="shared" si="448"/>
        <v>2448.1475951096413</v>
      </c>
      <c r="I985" s="42">
        <f t="shared" si="449"/>
        <v>0</v>
      </c>
      <c r="J985" s="44">
        <f t="shared" si="450"/>
        <v>0</v>
      </c>
      <c r="K985" s="216">
        <f t="shared" si="451"/>
        <v>7.5753502143391882E-2</v>
      </c>
      <c r="L985" s="42">
        <f t="shared" si="452"/>
        <v>2451.451714467009</v>
      </c>
      <c r="M985" s="43">
        <f t="shared" si="453"/>
        <v>2328.8791287436588</v>
      </c>
      <c r="N985" s="42">
        <f t="shared" si="454"/>
        <v>0</v>
      </c>
      <c r="O985" s="44">
        <f t="shared" si="455"/>
        <v>0</v>
      </c>
      <c r="P985" s="37">
        <f t="shared" si="456"/>
        <v>7.9740528571991445E-2</v>
      </c>
      <c r="Q985" s="42">
        <f t="shared" si="457"/>
        <v>2448.1475951096413</v>
      </c>
      <c r="R985" s="43">
        <f t="shared" si="458"/>
        <v>2448.1475951096413</v>
      </c>
      <c r="S985" s="42">
        <f t="shared" si="459"/>
        <v>0</v>
      </c>
      <c r="T985" s="44">
        <f t="shared" si="460"/>
        <v>0</v>
      </c>
      <c r="U985" s="37">
        <f t="shared" si="461"/>
        <v>0</v>
      </c>
      <c r="V985" s="42" t="e">
        <f t="shared" si="462"/>
        <v>#DIV/0!</v>
      </c>
      <c r="W985" s="43" t="e">
        <f t="shared" si="463"/>
        <v>#DIV/0!</v>
      </c>
      <c r="X985" s="42">
        <f t="shared" si="464"/>
        <v>0</v>
      </c>
      <c r="Y985" s="44">
        <f t="shared" si="465"/>
        <v>0</v>
      </c>
      <c r="Z985" s="42">
        <f t="shared" si="466"/>
        <v>-7630.8678055875271</v>
      </c>
      <c r="AA985" s="44">
        <f>IF(C985&lt;C$13,0,(IF(VLOOKUP(C$7,profiel!$A$3:$F$297,2,FALSE)&gt;4,VLOOKUP($C$7,profiel!$A$3:$F$297,3,FALSE),IF(B$9="flens loodrecht op gevel",(VLOOKUP(C$7,profiel!$A$3:$F$297,6,FALSE)-2*VLOOKUP(C$7,profiel!$A$3:$F$297,4,FALSE))/2,VLOOKUP(C$7,profiel!$A$3:$F$297,4,FALSE))))/1000*Z985*D$36)</f>
        <v>-14042.653648671952</v>
      </c>
      <c r="AB985" s="42">
        <f t="shared" si="469"/>
        <v>66516.387162649611</v>
      </c>
      <c r="AC985" s="44">
        <f t="shared" si="467"/>
        <v>13303.277432529921</v>
      </c>
      <c r="AD985" s="41">
        <f t="shared" si="468"/>
        <v>9.5070031053338E-2</v>
      </c>
      <c r="AE985" s="41">
        <f t="shared" si="473"/>
        <v>724.38591198142785</v>
      </c>
      <c r="AF985" s="201">
        <f t="shared" si="474"/>
        <v>1621.0401012732439</v>
      </c>
    </row>
    <row r="986" spans="1:32" ht="12" customHeight="1" x14ac:dyDescent="0.15">
      <c r="A986" s="202">
        <f t="shared" si="444"/>
        <v>724.38591198142785</v>
      </c>
      <c r="B986" s="54">
        <f t="shared" si="445"/>
        <v>4685</v>
      </c>
      <c r="C986" s="133">
        <f t="shared" si="470"/>
        <v>78.083333333333329</v>
      </c>
      <c r="D986" s="30">
        <f t="shared" si="471"/>
        <v>984.73834117608101</v>
      </c>
      <c r="E986" s="30">
        <f t="shared" si="472"/>
        <v>679.99999999361842</v>
      </c>
      <c r="F986" s="31">
        <f t="shared" si="446"/>
        <v>7.9414737025215412E-2</v>
      </c>
      <c r="G986" s="30">
        <f t="shared" si="447"/>
        <v>2449.1403480748004</v>
      </c>
      <c r="H986" s="34">
        <f t="shared" si="448"/>
        <v>2449.1403480748004</v>
      </c>
      <c r="I986" s="33">
        <f t="shared" si="449"/>
        <v>0</v>
      </c>
      <c r="J986" s="35">
        <f t="shared" si="450"/>
        <v>0</v>
      </c>
      <c r="K986" s="60">
        <f t="shared" si="451"/>
        <v>7.544400017395464E-2</v>
      </c>
      <c r="L986" s="30">
        <f t="shared" si="452"/>
        <v>2452.4324382072696</v>
      </c>
      <c r="M986" s="34">
        <f t="shared" si="453"/>
        <v>2329.8108162969061</v>
      </c>
      <c r="N986" s="33">
        <f t="shared" si="454"/>
        <v>0</v>
      </c>
      <c r="O986" s="35">
        <f t="shared" si="455"/>
        <v>0</v>
      </c>
      <c r="P986" s="31">
        <f t="shared" si="456"/>
        <v>7.9414737025215412E-2</v>
      </c>
      <c r="Q986" s="30">
        <f t="shared" si="457"/>
        <v>2449.1403480748004</v>
      </c>
      <c r="R986" s="34">
        <f t="shared" si="458"/>
        <v>2449.1403480748004</v>
      </c>
      <c r="S986" s="33">
        <f t="shared" si="459"/>
        <v>0</v>
      </c>
      <c r="T986" s="35">
        <f t="shared" si="460"/>
        <v>0</v>
      </c>
      <c r="U986" s="31">
        <f t="shared" si="461"/>
        <v>0</v>
      </c>
      <c r="V986" s="30" t="e">
        <f t="shared" si="462"/>
        <v>#DIV/0!</v>
      </c>
      <c r="W986" s="34" t="e">
        <f t="shared" si="463"/>
        <v>#DIV/0!</v>
      </c>
      <c r="X986" s="33">
        <f t="shared" si="464"/>
        <v>0</v>
      </c>
      <c r="Y986" s="35">
        <f t="shared" si="465"/>
        <v>0</v>
      </c>
      <c r="Z986" s="30">
        <f t="shared" si="466"/>
        <v>-7648.2176768196314</v>
      </c>
      <c r="AA986" s="35">
        <f>IF(C986&lt;C$13,0,(IF(VLOOKUP(C$7,profiel!$A$3:$F$297,2,FALSE)&gt;4,VLOOKUP($C$7,profiel!$A$3:$F$297,3,FALSE),IF(B$9="flens loodrecht op gevel",(VLOOKUP(C$7,profiel!$A$3:$F$297,6,FALSE)-2*VLOOKUP(C$7,profiel!$A$3:$F$297,4,FALSE))/2,VLOOKUP(C$7,profiel!$A$3:$F$297,4,FALSE))))/1000*Z986*D$36)</f>
        <v>-14074.581633636271</v>
      </c>
      <c r="AB986" s="30">
        <f t="shared" si="469"/>
        <v>66553.477034690994</v>
      </c>
      <c r="AC986" s="35">
        <f t="shared" si="467"/>
        <v>13310.695406938201</v>
      </c>
      <c r="AD986" s="32">
        <f t="shared" si="468"/>
        <v>9.436639022880873E-2</v>
      </c>
      <c r="AE986" s="32">
        <f t="shared" si="473"/>
        <v>724.48027837165671</v>
      </c>
      <c r="AF986" s="204">
        <f t="shared" si="474"/>
        <v>1627.7061916971784</v>
      </c>
    </row>
    <row r="987" spans="1:32" ht="12" customHeight="1" x14ac:dyDescent="0.15">
      <c r="A987" s="199">
        <f t="shared" si="444"/>
        <v>724.48027837165671</v>
      </c>
      <c r="B987" s="38">
        <f t="shared" si="445"/>
        <v>4690</v>
      </c>
      <c r="C987" s="200">
        <f t="shared" si="470"/>
        <v>78.166666666666671</v>
      </c>
      <c r="D987" s="36">
        <f t="shared" si="471"/>
        <v>984.89790625639785</v>
      </c>
      <c r="E987" s="36">
        <f t="shared" si="472"/>
        <v>679.99999999378633</v>
      </c>
      <c r="F987" s="37">
        <f t="shared" si="446"/>
        <v>7.9089502765676792E-2</v>
      </c>
      <c r="G987" s="42">
        <f t="shared" si="447"/>
        <v>2450.1378263290567</v>
      </c>
      <c r="H987" s="43">
        <f t="shared" si="448"/>
        <v>2450.1378263290567</v>
      </c>
      <c r="I987" s="42">
        <f t="shared" si="449"/>
        <v>0</v>
      </c>
      <c r="J987" s="44">
        <f t="shared" si="450"/>
        <v>0</v>
      </c>
      <c r="K987" s="216">
        <f t="shared" si="451"/>
        <v>7.513502762739295E-2</v>
      </c>
      <c r="L987" s="42">
        <f t="shared" si="452"/>
        <v>2453.417904401977</v>
      </c>
      <c r="M987" s="43">
        <f t="shared" si="453"/>
        <v>2330.7470091818782</v>
      </c>
      <c r="N987" s="42">
        <f t="shared" si="454"/>
        <v>0</v>
      </c>
      <c r="O987" s="44">
        <f t="shared" si="455"/>
        <v>0</v>
      </c>
      <c r="P987" s="37">
        <f t="shared" si="456"/>
        <v>7.9089502765676792E-2</v>
      </c>
      <c r="Q987" s="42">
        <f t="shared" si="457"/>
        <v>2450.1378263290567</v>
      </c>
      <c r="R987" s="43">
        <f t="shared" si="458"/>
        <v>2450.1378263290567</v>
      </c>
      <c r="S987" s="42">
        <f t="shared" si="459"/>
        <v>0</v>
      </c>
      <c r="T987" s="44">
        <f t="shared" si="460"/>
        <v>0</v>
      </c>
      <c r="U987" s="37">
        <f t="shared" si="461"/>
        <v>0</v>
      </c>
      <c r="V987" s="42" t="e">
        <f t="shared" si="462"/>
        <v>#DIV/0!</v>
      </c>
      <c r="W987" s="43" t="e">
        <f t="shared" si="463"/>
        <v>#DIV/0!</v>
      </c>
      <c r="X987" s="42">
        <f t="shared" si="464"/>
        <v>0</v>
      </c>
      <c r="Y987" s="44">
        <f t="shared" si="465"/>
        <v>0</v>
      </c>
      <c r="Z987" s="42">
        <f t="shared" si="466"/>
        <v>-7665.4433714957831</v>
      </c>
      <c r="AA987" s="44">
        <f>IF(C987&lt;C$13,0,(IF(VLOOKUP(C$7,profiel!$A$3:$F$297,2,FALSE)&gt;4,VLOOKUP($C$7,profiel!$A$3:$F$297,3,FALSE),IF(B$9="flens loodrecht op gevel",(VLOOKUP(C$7,profiel!$A$3:$F$297,6,FALSE)-2*VLOOKUP(C$7,profiel!$A$3:$F$297,4,FALSE))/2,VLOOKUP(C$7,profiel!$A$3:$F$297,4,FALSE))))/1000*Z987*D$36)</f>
        <v>-14106.28110352066</v>
      </c>
      <c r="AB987" s="42">
        <f t="shared" si="469"/>
        <v>66590.652300298476</v>
      </c>
      <c r="AC987" s="44">
        <f t="shared" si="467"/>
        <v>13318.130460059694</v>
      </c>
      <c r="AD987" s="41">
        <f t="shared" si="468"/>
        <v>9.3669769175825299E-2</v>
      </c>
      <c r="AE987" s="41">
        <f t="shared" si="473"/>
        <v>724.5739481408325</v>
      </c>
      <c r="AF987" s="201">
        <f t="shared" si="474"/>
        <v>1634.4157439867213</v>
      </c>
    </row>
    <row r="988" spans="1:32" ht="12" customHeight="1" x14ac:dyDescent="0.15">
      <c r="A988" s="202">
        <f t="shared" si="444"/>
        <v>724.5739481408325</v>
      </c>
      <c r="B988" s="54">
        <f t="shared" si="445"/>
        <v>4695</v>
      </c>
      <c r="C988" s="133">
        <f t="shared" si="470"/>
        <v>78.25</v>
      </c>
      <c r="D988" s="30">
        <f t="shared" si="471"/>
        <v>985.05730158659719</v>
      </c>
      <c r="E988" s="30">
        <f t="shared" si="472"/>
        <v>679.99999999394981</v>
      </c>
      <c r="F988" s="31">
        <f t="shared" si="446"/>
        <v>7.8764827017592118E-2</v>
      </c>
      <c r="G988" s="30">
        <f t="shared" si="447"/>
        <v>2451.1399657049874</v>
      </c>
      <c r="H988" s="34">
        <f t="shared" si="448"/>
        <v>2451.1399657049874</v>
      </c>
      <c r="I988" s="33">
        <f t="shared" si="449"/>
        <v>0</v>
      </c>
      <c r="J988" s="35">
        <f t="shared" si="450"/>
        <v>0</v>
      </c>
      <c r="K988" s="60">
        <f t="shared" si="451"/>
        <v>7.4826585666712506E-2</v>
      </c>
      <c r="L988" s="30">
        <f t="shared" si="452"/>
        <v>2454.408048806823</v>
      </c>
      <c r="M988" s="34">
        <f t="shared" si="453"/>
        <v>2331.6876463664817</v>
      </c>
      <c r="N988" s="33">
        <f t="shared" si="454"/>
        <v>0</v>
      </c>
      <c r="O988" s="35">
        <f t="shared" si="455"/>
        <v>0</v>
      </c>
      <c r="P988" s="31">
        <f t="shared" si="456"/>
        <v>7.8764827017592118E-2</v>
      </c>
      <c r="Q988" s="30">
        <f t="shared" si="457"/>
        <v>2451.1399657049874</v>
      </c>
      <c r="R988" s="34">
        <f t="shared" si="458"/>
        <v>2451.1399657049874</v>
      </c>
      <c r="S988" s="33">
        <f t="shared" si="459"/>
        <v>0</v>
      </c>
      <c r="T988" s="35">
        <f t="shared" si="460"/>
        <v>0</v>
      </c>
      <c r="U988" s="31">
        <f t="shared" si="461"/>
        <v>0</v>
      </c>
      <c r="V988" s="30" t="e">
        <f t="shared" si="462"/>
        <v>#DIV/0!</v>
      </c>
      <c r="W988" s="34" t="e">
        <f t="shared" si="463"/>
        <v>#DIV/0!</v>
      </c>
      <c r="X988" s="33">
        <f t="shared" si="464"/>
        <v>0</v>
      </c>
      <c r="Y988" s="35">
        <f t="shared" si="465"/>
        <v>0</v>
      </c>
      <c r="Z988" s="30">
        <f t="shared" si="466"/>
        <v>-7682.5460778874485</v>
      </c>
      <c r="AA988" s="35">
        <f>IF(C988&lt;C$13,0,(IF(VLOOKUP(C$7,profiel!$A$3:$F$297,2,FALSE)&gt;4,VLOOKUP($C$7,profiel!$A$3:$F$297,3,FALSE),IF(B$9="flens loodrecht op gevel",(VLOOKUP(C$7,profiel!$A$3:$F$297,6,FALSE)-2*VLOOKUP(C$7,profiel!$A$3:$F$297,4,FALSE))/2,VLOOKUP(C$7,profiel!$A$3:$F$297,4,FALSE))))/1000*Z988*D$36)</f>
        <v>-14137.754245033768</v>
      </c>
      <c r="AB988" s="30">
        <f t="shared" si="469"/>
        <v>66627.91183817001</v>
      </c>
      <c r="AC988" s="35">
        <f t="shared" si="467"/>
        <v>13325.582367634001</v>
      </c>
      <c r="AD988" s="32">
        <f t="shared" si="468"/>
        <v>9.2980078581339484E-2</v>
      </c>
      <c r="AE988" s="32">
        <f t="shared" si="473"/>
        <v>724.66692821941388</v>
      </c>
      <c r="AF988" s="204">
        <f t="shared" si="474"/>
        <v>1641.1691293623585</v>
      </c>
    </row>
    <row r="989" spans="1:32" ht="12" customHeight="1" x14ac:dyDescent="0.15">
      <c r="A989" s="199">
        <f t="shared" si="444"/>
        <v>724.66692821941388</v>
      </c>
      <c r="B989" s="38">
        <f t="shared" si="445"/>
        <v>4700</v>
      </c>
      <c r="C989" s="200">
        <f t="shared" si="470"/>
        <v>78.333333333333329</v>
      </c>
      <c r="D989" s="36">
        <f t="shared" si="471"/>
        <v>985.21652752746581</v>
      </c>
      <c r="E989" s="36">
        <f t="shared" si="472"/>
        <v>679.99999999410909</v>
      </c>
      <c r="F989" s="37">
        <f t="shared" si="446"/>
        <v>7.8440710982639716E-2</v>
      </c>
      <c r="G989" s="42">
        <f t="shared" si="447"/>
        <v>2452.1467028762313</v>
      </c>
      <c r="H989" s="43">
        <f t="shared" si="448"/>
        <v>2452.1467028762313</v>
      </c>
      <c r="I989" s="42">
        <f t="shared" si="449"/>
        <v>0</v>
      </c>
      <c r="J989" s="44">
        <f t="shared" si="450"/>
        <v>0</v>
      </c>
      <c r="K989" s="216">
        <f t="shared" si="451"/>
        <v>7.4518675433507722E-2</v>
      </c>
      <c r="L989" s="42">
        <f t="shared" si="452"/>
        <v>2455.4028080204034</v>
      </c>
      <c r="M989" s="43">
        <f t="shared" si="453"/>
        <v>2332.632667619383</v>
      </c>
      <c r="N989" s="42">
        <f t="shared" si="454"/>
        <v>0</v>
      </c>
      <c r="O989" s="44">
        <f t="shared" si="455"/>
        <v>0</v>
      </c>
      <c r="P989" s="37">
        <f t="shared" si="456"/>
        <v>7.8440710982639716E-2</v>
      </c>
      <c r="Q989" s="42">
        <f t="shared" si="457"/>
        <v>2452.1467028762313</v>
      </c>
      <c r="R989" s="43">
        <f t="shared" si="458"/>
        <v>2452.1467028762313</v>
      </c>
      <c r="S989" s="42">
        <f t="shared" si="459"/>
        <v>0</v>
      </c>
      <c r="T989" s="44">
        <f t="shared" si="460"/>
        <v>0</v>
      </c>
      <c r="U989" s="37">
        <f t="shared" si="461"/>
        <v>0</v>
      </c>
      <c r="V989" s="42" t="e">
        <f t="shared" si="462"/>
        <v>#DIV/0!</v>
      </c>
      <c r="W989" s="43" t="e">
        <f t="shared" si="463"/>
        <v>#DIV/0!</v>
      </c>
      <c r="X989" s="42">
        <f t="shared" si="464"/>
        <v>0</v>
      </c>
      <c r="Y989" s="44">
        <f t="shared" si="465"/>
        <v>0</v>
      </c>
      <c r="Z989" s="42">
        <f t="shared" si="466"/>
        <v>-7699.5269698589545</v>
      </c>
      <c r="AA989" s="44">
        <f>IF(C989&lt;C$13,0,(IF(VLOOKUP(C$7,profiel!$A$3:$F$297,2,FALSE)&gt;4,VLOOKUP($C$7,profiel!$A$3:$F$297,3,FALSE),IF(B$9="flens loodrecht op gevel",(VLOOKUP(C$7,profiel!$A$3:$F$297,6,FALSE)-2*VLOOKUP(C$7,profiel!$A$3:$F$297,4,FALSE))/2,VLOOKUP(C$7,profiel!$A$3:$F$297,4,FALSE))))/1000*Z989*D$36)</f>
        <v>-14169.003218371607</v>
      </c>
      <c r="AB989" s="42">
        <f t="shared" si="469"/>
        <v>66665.254541225688</v>
      </c>
      <c r="AC989" s="44">
        <f t="shared" si="467"/>
        <v>13333.050908245135</v>
      </c>
      <c r="AD989" s="41">
        <f t="shared" si="468"/>
        <v>9.2297230325402588E-2</v>
      </c>
      <c r="AE989" s="41">
        <f t="shared" si="473"/>
        <v>724.75922544973923</v>
      </c>
      <c r="AF989" s="201">
        <f t="shared" si="474"/>
        <v>1647.9667233699661</v>
      </c>
    </row>
    <row r="990" spans="1:32" ht="12" customHeight="1" x14ac:dyDescent="0.15">
      <c r="A990" s="202">
        <f t="shared" si="444"/>
        <v>724.75922544973923</v>
      </c>
      <c r="B990" s="54">
        <f t="shared" si="445"/>
        <v>4705</v>
      </c>
      <c r="C990" s="133">
        <f t="shared" si="470"/>
        <v>78.416666666666671</v>
      </c>
      <c r="D990" s="30">
        <f t="shared" si="471"/>
        <v>985.37558443864145</v>
      </c>
      <c r="E990" s="30">
        <f t="shared" si="472"/>
        <v>679.99999999426404</v>
      </c>
      <c r="F990" s="31">
        <f t="shared" si="446"/>
        <v>7.8117155840799424E-2</v>
      </c>
      <c r="G990" s="30">
        <f t="shared" si="447"/>
        <v>2453.1579753457081</v>
      </c>
      <c r="H990" s="34">
        <f t="shared" si="448"/>
        <v>2453.1579753457081</v>
      </c>
      <c r="I990" s="33">
        <f t="shared" si="449"/>
        <v>0</v>
      </c>
      <c r="J990" s="35">
        <f t="shared" si="450"/>
        <v>0</v>
      </c>
      <c r="K990" s="60">
        <f t="shared" si="451"/>
        <v>7.421129804875945E-2</v>
      </c>
      <c r="L990" s="30">
        <f t="shared" si="452"/>
        <v>2456.4021194724269</v>
      </c>
      <c r="M990" s="34">
        <f t="shared" si="453"/>
        <v>2333.5820134988053</v>
      </c>
      <c r="N990" s="33">
        <f t="shared" si="454"/>
        <v>0</v>
      </c>
      <c r="O990" s="35">
        <f t="shared" si="455"/>
        <v>0</v>
      </c>
      <c r="P990" s="31">
        <f t="shared" si="456"/>
        <v>7.8117155840799424E-2</v>
      </c>
      <c r="Q990" s="30">
        <f t="shared" si="457"/>
        <v>2453.1579753457081</v>
      </c>
      <c r="R990" s="34">
        <f t="shared" si="458"/>
        <v>2453.1579753457081</v>
      </c>
      <c r="S990" s="33">
        <f t="shared" si="459"/>
        <v>0</v>
      </c>
      <c r="T990" s="35">
        <f t="shared" si="460"/>
        <v>0</v>
      </c>
      <c r="U990" s="31">
        <f t="shared" si="461"/>
        <v>0</v>
      </c>
      <c r="V990" s="30" t="e">
        <f t="shared" si="462"/>
        <v>#DIV/0!</v>
      </c>
      <c r="W990" s="34" t="e">
        <f t="shared" si="463"/>
        <v>#DIV/0!</v>
      </c>
      <c r="X990" s="33">
        <f t="shared" si="464"/>
        <v>0</v>
      </c>
      <c r="Y990" s="35">
        <f t="shared" si="465"/>
        <v>0</v>
      </c>
      <c r="Z990" s="30">
        <f t="shared" si="466"/>
        <v>-7716.3872070439247</v>
      </c>
      <c r="AA990" s="35">
        <f>IF(C990&lt;C$13,0,(IF(VLOOKUP(C$7,profiel!$A$3:$F$297,2,FALSE)&gt;4,VLOOKUP($C$7,profiel!$A$3:$F$297,3,FALSE),IF(B$9="flens loodrecht op gevel",(VLOOKUP(C$7,profiel!$A$3:$F$297,6,FALSE)-2*VLOOKUP(C$7,profiel!$A$3:$F$297,4,FALSE))/2,VLOOKUP(C$7,profiel!$A$3:$F$297,4,FALSE))))/1000*Z990*D$36)</f>
        <v>-14200.030157542225</v>
      </c>
      <c r="AB990" s="30">
        <f t="shared" si="469"/>
        <v>66702.67931643191</v>
      </c>
      <c r="AC990" s="35">
        <f t="shared" si="467"/>
        <v>13340.535863286383</v>
      </c>
      <c r="AD990" s="32">
        <f t="shared" si="468"/>
        <v>9.1621137465344199E-2</v>
      </c>
      <c r="AE990" s="32">
        <f t="shared" si="473"/>
        <v>724.85084658720461</v>
      </c>
      <c r="AF990" s="204">
        <f t="shared" si="474"/>
        <v>1654.8089059290928</v>
      </c>
    </row>
    <row r="991" spans="1:32" ht="12" customHeight="1" x14ac:dyDescent="0.15">
      <c r="A991" s="199">
        <f t="shared" si="444"/>
        <v>724.85084658720461</v>
      </c>
      <c r="B991" s="38">
        <f t="shared" si="445"/>
        <v>4710</v>
      </c>
      <c r="C991" s="200">
        <f t="shared" si="470"/>
        <v>78.5</v>
      </c>
      <c r="D991" s="36">
        <f t="shared" si="471"/>
        <v>985.53447267861782</v>
      </c>
      <c r="E991" s="36">
        <f t="shared" si="472"/>
        <v>679.99999999441502</v>
      </c>
      <c r="F991" s="37">
        <f t="shared" si="446"/>
        <v>7.7794162751175913E-2</v>
      </c>
      <c r="G991" s="42">
        <f t="shared" si="447"/>
        <v>2454.173721434031</v>
      </c>
      <c r="H991" s="43">
        <f t="shared" si="448"/>
        <v>2454.173721434031</v>
      </c>
      <c r="I991" s="42">
        <f t="shared" si="449"/>
        <v>0</v>
      </c>
      <c r="J991" s="44">
        <f t="shared" si="450"/>
        <v>0</v>
      </c>
      <c r="K991" s="216">
        <f t="shared" si="451"/>
        <v>7.3904454613617124E-2</v>
      </c>
      <c r="L991" s="42">
        <f t="shared" si="452"/>
        <v>2457.4059214121216</v>
      </c>
      <c r="M991" s="43">
        <f t="shared" si="453"/>
        <v>2334.5356253415157</v>
      </c>
      <c r="N991" s="42">
        <f t="shared" si="454"/>
        <v>0</v>
      </c>
      <c r="O991" s="44">
        <f t="shared" si="455"/>
        <v>0</v>
      </c>
      <c r="P991" s="37">
        <f t="shared" si="456"/>
        <v>7.7794162751175913E-2</v>
      </c>
      <c r="Q991" s="42">
        <f t="shared" si="457"/>
        <v>2454.173721434031</v>
      </c>
      <c r="R991" s="43">
        <f t="shared" si="458"/>
        <v>2454.173721434031</v>
      </c>
      <c r="S991" s="42">
        <f t="shared" si="459"/>
        <v>0</v>
      </c>
      <c r="T991" s="44">
        <f t="shared" si="460"/>
        <v>0</v>
      </c>
      <c r="U991" s="37">
        <f t="shared" si="461"/>
        <v>0</v>
      </c>
      <c r="V991" s="42" t="e">
        <f t="shared" si="462"/>
        <v>#DIV/0!</v>
      </c>
      <c r="W991" s="43" t="e">
        <f t="shared" si="463"/>
        <v>#DIV/0!</v>
      </c>
      <c r="X991" s="42">
        <f t="shared" si="464"/>
        <v>0</v>
      </c>
      <c r="Y991" s="44">
        <f t="shared" si="465"/>
        <v>0</v>
      </c>
      <c r="Z991" s="42">
        <f t="shared" si="466"/>
        <v>-7733.127935020023</v>
      </c>
      <c r="AA991" s="44">
        <f>IF(C991&lt;C$13,0,(IF(VLOOKUP(C$7,profiel!$A$3:$F$297,2,FALSE)&gt;4,VLOOKUP($C$7,profiel!$A$3:$F$297,3,FALSE),IF(B$9="flens loodrecht op gevel",(VLOOKUP(C$7,profiel!$A$3:$F$297,6,FALSE)-2*VLOOKUP(C$7,profiel!$A$3:$F$297,4,FALSE))/2,VLOOKUP(C$7,profiel!$A$3:$F$297,4,FALSE))))/1000*Z991*D$36)</f>
        <v>-14230.837170687289</v>
      </c>
      <c r="AB991" s="42">
        <f t="shared" si="469"/>
        <v>66740.185084627461</v>
      </c>
      <c r="AC991" s="44">
        <f t="shared" si="467"/>
        <v>13348.037016925493</v>
      </c>
      <c r="AD991" s="41">
        <f t="shared" si="468"/>
        <v>9.0951714220133081E-2</v>
      </c>
      <c r="AE991" s="41">
        <f t="shared" si="473"/>
        <v>724.9417983014248</v>
      </c>
      <c r="AF991" s="201">
        <f t="shared" si="474"/>
        <v>1661.6960613817646</v>
      </c>
    </row>
    <row r="992" spans="1:32" ht="12" customHeight="1" x14ac:dyDescent="0.15">
      <c r="A992" s="202">
        <f t="shared" si="444"/>
        <v>724.9417983014248</v>
      </c>
      <c r="B992" s="54">
        <f t="shared" si="445"/>
        <v>4715</v>
      </c>
      <c r="C992" s="133">
        <f t="shared" si="470"/>
        <v>78.583333333333329</v>
      </c>
      <c r="D992" s="30">
        <f t="shared" si="471"/>
        <v>985.69319260474902</v>
      </c>
      <c r="E992" s="30">
        <f t="shared" si="472"/>
        <v>679.99999999456202</v>
      </c>
      <c r="F992" s="31">
        <f t="shared" si="446"/>
        <v>7.7471732852815167E-2</v>
      </c>
      <c r="G992" s="30">
        <f t="shared" si="447"/>
        <v>2455.1938802683972</v>
      </c>
      <c r="H992" s="34">
        <f t="shared" si="448"/>
        <v>2455.1938802683972</v>
      </c>
      <c r="I992" s="33">
        <f t="shared" si="449"/>
        <v>0</v>
      </c>
      <c r="J992" s="35">
        <f t="shared" si="450"/>
        <v>0</v>
      </c>
      <c r="K992" s="60">
        <f t="shared" si="451"/>
        <v>7.3598146210174409E-2</v>
      </c>
      <c r="L992" s="30">
        <f t="shared" si="452"/>
        <v>2458.4141528971209</v>
      </c>
      <c r="M992" s="34">
        <f t="shared" si="453"/>
        <v>2335.4934452522648</v>
      </c>
      <c r="N992" s="33">
        <f t="shared" si="454"/>
        <v>0</v>
      </c>
      <c r="O992" s="35">
        <f t="shared" si="455"/>
        <v>0</v>
      </c>
      <c r="P992" s="31">
        <f t="shared" si="456"/>
        <v>7.7471732852815167E-2</v>
      </c>
      <c r="Q992" s="30">
        <f t="shared" si="457"/>
        <v>2455.1938802683972</v>
      </c>
      <c r="R992" s="34">
        <f t="shared" si="458"/>
        <v>2455.1938802683972</v>
      </c>
      <c r="S992" s="33">
        <f t="shared" si="459"/>
        <v>0</v>
      </c>
      <c r="T992" s="35">
        <f t="shared" si="460"/>
        <v>0</v>
      </c>
      <c r="U992" s="31">
        <f t="shared" si="461"/>
        <v>0</v>
      </c>
      <c r="V992" s="30" t="e">
        <f t="shared" si="462"/>
        <v>#DIV/0!</v>
      </c>
      <c r="W992" s="34" t="e">
        <f t="shared" si="463"/>
        <v>#DIV/0!</v>
      </c>
      <c r="X992" s="33">
        <f t="shared" si="464"/>
        <v>0</v>
      </c>
      <c r="Y992" s="35">
        <f t="shared" si="465"/>
        <v>0</v>
      </c>
      <c r="Z992" s="30">
        <f t="shared" si="466"/>
        <v>-7749.7502854815139</v>
      </c>
      <c r="AA992" s="35">
        <f>IF(C992&lt;C$13,0,(IF(VLOOKUP(C$7,profiel!$A$3:$F$297,2,FALSE)&gt;4,VLOOKUP($C$7,profiel!$A$3:$F$297,3,FALSE),IF(B$9="flens loodrecht op gevel",(VLOOKUP(C$7,profiel!$A$3:$F$297,6,FALSE)-2*VLOOKUP(C$7,profiel!$A$3:$F$297,4,FALSE))/2,VLOOKUP(C$7,profiel!$A$3:$F$297,4,FALSE))))/1000*Z992*D$36)</f>
        <v>-14261.42634039963</v>
      </c>
      <c r="AB992" s="30">
        <f t="shared" si="469"/>
        <v>66777.77078035142</v>
      </c>
      <c r="AC992" s="35">
        <f t="shared" si="467"/>
        <v>13355.554156070284</v>
      </c>
      <c r="AD992" s="32">
        <f t="shared" si="468"/>
        <v>9.0288875954956799E-2</v>
      </c>
      <c r="AE992" s="32">
        <f t="shared" si="473"/>
        <v>725.03208717737971</v>
      </c>
      <c r="AF992" s="204">
        <f t="shared" si="474"/>
        <v>1668.6285785419723</v>
      </c>
    </row>
    <row r="993" spans="1:32" ht="12" customHeight="1" x14ac:dyDescent="0.15">
      <c r="A993" s="199">
        <f t="shared" si="444"/>
        <v>725.03208717737971</v>
      </c>
      <c r="B993" s="38">
        <f t="shared" si="445"/>
        <v>4720</v>
      </c>
      <c r="C993" s="200">
        <f t="shared" si="470"/>
        <v>78.666666666666671</v>
      </c>
      <c r="D993" s="36">
        <f t="shared" si="471"/>
        <v>985.85174457325513</v>
      </c>
      <c r="E993" s="36">
        <f t="shared" si="472"/>
        <v>679.99999999470515</v>
      </c>
      <c r="F993" s="37">
        <f t="shared" si="446"/>
        <v>7.7149867265506059E-2</v>
      </c>
      <c r="G993" s="42">
        <f t="shared" si="447"/>
        <v>2456.2183917707493</v>
      </c>
      <c r="H993" s="43">
        <f t="shared" si="448"/>
        <v>2456.2183917707493</v>
      </c>
      <c r="I993" s="42">
        <f t="shared" si="449"/>
        <v>0</v>
      </c>
      <c r="J993" s="44">
        <f t="shared" si="450"/>
        <v>0</v>
      </c>
      <c r="K993" s="216">
        <f t="shared" si="451"/>
        <v>7.3292373902230756E-2</v>
      </c>
      <c r="L993" s="42">
        <f t="shared" si="452"/>
        <v>2459.4267537816095</v>
      </c>
      <c r="M993" s="43">
        <f t="shared" si="453"/>
        <v>2336.455416092529</v>
      </c>
      <c r="N993" s="42">
        <f t="shared" si="454"/>
        <v>0</v>
      </c>
      <c r="O993" s="44">
        <f t="shared" si="455"/>
        <v>0</v>
      </c>
      <c r="P993" s="37">
        <f t="shared" si="456"/>
        <v>7.7149867265506059E-2</v>
      </c>
      <c r="Q993" s="42">
        <f t="shared" si="457"/>
        <v>2456.2183917707493</v>
      </c>
      <c r="R993" s="43">
        <f t="shared" si="458"/>
        <v>2456.2183917707493</v>
      </c>
      <c r="S993" s="42">
        <f t="shared" si="459"/>
        <v>0</v>
      </c>
      <c r="T993" s="44">
        <f t="shared" si="460"/>
        <v>0</v>
      </c>
      <c r="U993" s="37">
        <f t="shared" si="461"/>
        <v>0</v>
      </c>
      <c r="V993" s="42" t="e">
        <f t="shared" si="462"/>
        <v>#DIV/0!</v>
      </c>
      <c r="W993" s="43" t="e">
        <f t="shared" si="463"/>
        <v>#DIV/0!</v>
      </c>
      <c r="X993" s="42">
        <f t="shared" si="464"/>
        <v>0</v>
      </c>
      <c r="Y993" s="44">
        <f t="shared" si="465"/>
        <v>0</v>
      </c>
      <c r="Z993" s="42">
        <f t="shared" si="466"/>
        <v>-7766.2553764101749</v>
      </c>
      <c r="AA993" s="44">
        <f>IF(C993&lt;C$13,0,(IF(VLOOKUP(C$7,profiel!$A$3:$F$297,2,FALSE)&gt;4,VLOOKUP($C$7,profiel!$A$3:$F$297,3,FALSE),IF(B$9="flens loodrecht op gevel",(VLOOKUP(C$7,profiel!$A$3:$F$297,6,FALSE)-2*VLOOKUP(C$7,profiel!$A$3:$F$297,4,FALSE))/2,VLOOKUP(C$7,profiel!$A$3:$F$297,4,FALSE))))/1000*Z993*D$36)</f>
        <v>-14291.79972403777</v>
      </c>
      <c r="AB993" s="42">
        <f t="shared" si="469"/>
        <v>66815.435351673281</v>
      </c>
      <c r="AC993" s="44">
        <f t="shared" si="467"/>
        <v>13363.087070334657</v>
      </c>
      <c r="AD993" s="41">
        <f t="shared" si="468"/>
        <v>8.9632539165944228E-2</v>
      </c>
      <c r="AE993" s="41">
        <f t="shared" si="473"/>
        <v>725.12171971654561</v>
      </c>
      <c r="AF993" s="201">
        <f t="shared" si="474"/>
        <v>1675.6068507457912</v>
      </c>
    </row>
    <row r="994" spans="1:32" ht="12" customHeight="1" x14ac:dyDescent="0.15">
      <c r="A994" s="202">
        <f t="shared" si="444"/>
        <v>725.12171971654561</v>
      </c>
      <c r="B994" s="54">
        <f t="shared" si="445"/>
        <v>4725</v>
      </c>
      <c r="C994" s="133">
        <f t="shared" si="470"/>
        <v>78.75</v>
      </c>
      <c r="D994" s="30">
        <f t="shared" si="471"/>
        <v>986.01012893922632</v>
      </c>
      <c r="E994" s="30">
        <f t="shared" si="472"/>
        <v>679.99999999484442</v>
      </c>
      <c r="F994" s="31">
        <f t="shared" si="446"/>
        <v>7.6828567090570885E-2</v>
      </c>
      <c r="G994" s="30">
        <f t="shared" si="447"/>
        <v>2457.24719664747</v>
      </c>
      <c r="H994" s="34">
        <f t="shared" si="448"/>
        <v>2457.24719664747</v>
      </c>
      <c r="I994" s="33">
        <f t="shared" si="449"/>
        <v>0</v>
      </c>
      <c r="J994" s="35">
        <f t="shared" si="450"/>
        <v>0</v>
      </c>
      <c r="K994" s="60">
        <f t="shared" si="451"/>
        <v>7.2987138736042331E-2</v>
      </c>
      <c r="L994" s="30">
        <f t="shared" si="452"/>
        <v>2460.4436647060093</v>
      </c>
      <c r="M994" s="34">
        <f t="shared" si="453"/>
        <v>2337.4214814707088</v>
      </c>
      <c r="N994" s="33">
        <f t="shared" si="454"/>
        <v>0</v>
      </c>
      <c r="O994" s="35">
        <f t="shared" si="455"/>
        <v>0</v>
      </c>
      <c r="P994" s="31">
        <f t="shared" si="456"/>
        <v>7.6828567090570885E-2</v>
      </c>
      <c r="Q994" s="30">
        <f t="shared" si="457"/>
        <v>2457.24719664747</v>
      </c>
      <c r="R994" s="34">
        <f t="shared" si="458"/>
        <v>2457.24719664747</v>
      </c>
      <c r="S994" s="33">
        <f t="shared" si="459"/>
        <v>0</v>
      </c>
      <c r="T994" s="35">
        <f t="shared" si="460"/>
        <v>0</v>
      </c>
      <c r="U994" s="31">
        <f t="shared" si="461"/>
        <v>0</v>
      </c>
      <c r="V994" s="30" t="e">
        <f t="shared" si="462"/>
        <v>#DIV/0!</v>
      </c>
      <c r="W994" s="34" t="e">
        <f t="shared" si="463"/>
        <v>#DIV/0!</v>
      </c>
      <c r="X994" s="33">
        <f t="shared" si="464"/>
        <v>0</v>
      </c>
      <c r="Y994" s="35">
        <f t="shared" si="465"/>
        <v>0</v>
      </c>
      <c r="Z994" s="30">
        <f t="shared" si="466"/>
        <v>-7782.644312244056</v>
      </c>
      <c r="AA994" s="35">
        <f>IF(C994&lt;C$13,0,(IF(VLOOKUP(C$7,profiel!$A$3:$F$297,2,FALSE)&gt;4,VLOOKUP($C$7,profiel!$A$3:$F$297,3,FALSE),IF(B$9="flens loodrecht op gevel",(VLOOKUP(C$7,profiel!$A$3:$F$297,6,FALSE)-2*VLOOKUP(C$7,profiel!$A$3:$F$297,4,FALSE))/2,VLOOKUP(C$7,profiel!$A$3:$F$297,4,FALSE))))/1000*Z994*D$36)</f>
        <v>-14321.959354036466</v>
      </c>
      <c r="AB994" s="30">
        <f t="shared" si="469"/>
        <v>66853.177760025006</v>
      </c>
      <c r="AC994" s="35">
        <f t="shared" si="467"/>
        <v>13370.635552005002</v>
      </c>
      <c r="AD994" s="32">
        <f t="shared" si="468"/>
        <v>8.8982621465142908E-2</v>
      </c>
      <c r="AE994" s="32">
        <f t="shared" si="473"/>
        <v>725.21070233801072</v>
      </c>
      <c r="AF994" s="204">
        <f t="shared" si="474"/>
        <v>1682.6312759021073</v>
      </c>
    </row>
    <row r="995" spans="1:32" ht="12" customHeight="1" x14ac:dyDescent="0.15">
      <c r="A995" s="199">
        <f t="shared" si="444"/>
        <v>725.21070233801072</v>
      </c>
      <c r="B995" s="38">
        <f t="shared" si="445"/>
        <v>4730</v>
      </c>
      <c r="C995" s="200">
        <f t="shared" si="470"/>
        <v>78.833333333333329</v>
      </c>
      <c r="D995" s="36">
        <f t="shared" si="471"/>
        <v>986.16834605662791</v>
      </c>
      <c r="E995" s="36">
        <f t="shared" si="472"/>
        <v>679.99999999498004</v>
      </c>
      <c r="F995" s="37">
        <f t="shared" si="446"/>
        <v>7.6507833411645659E-2</v>
      </c>
      <c r="G995" s="42">
        <f t="shared" si="447"/>
        <v>2458.280236377871</v>
      </c>
      <c r="H995" s="43">
        <f t="shared" si="448"/>
        <v>2458.280236377871</v>
      </c>
      <c r="I995" s="42">
        <f t="shared" si="449"/>
        <v>0</v>
      </c>
      <c r="J995" s="44">
        <f t="shared" si="450"/>
        <v>0</v>
      </c>
      <c r="K995" s="216">
        <f t="shared" si="451"/>
        <v>7.2682441741063378E-2</v>
      </c>
      <c r="L995" s="42">
        <f t="shared" si="452"/>
        <v>2461.4648270854705</v>
      </c>
      <c r="M995" s="43">
        <f t="shared" si="453"/>
        <v>2338.3915857311972</v>
      </c>
      <c r="N995" s="42">
        <f t="shared" si="454"/>
        <v>0</v>
      </c>
      <c r="O995" s="44">
        <f t="shared" si="455"/>
        <v>0</v>
      </c>
      <c r="P995" s="37">
        <f t="shared" si="456"/>
        <v>7.6507833411645659E-2</v>
      </c>
      <c r="Q995" s="42">
        <f t="shared" si="457"/>
        <v>2458.280236377871</v>
      </c>
      <c r="R995" s="43">
        <f t="shared" si="458"/>
        <v>2458.280236377871</v>
      </c>
      <c r="S995" s="42">
        <f t="shared" si="459"/>
        <v>0</v>
      </c>
      <c r="T995" s="44">
        <f t="shared" si="460"/>
        <v>0</v>
      </c>
      <c r="U995" s="37">
        <f t="shared" si="461"/>
        <v>0</v>
      </c>
      <c r="V995" s="42" t="e">
        <f t="shared" si="462"/>
        <v>#DIV/0!</v>
      </c>
      <c r="W995" s="43" t="e">
        <f t="shared" si="463"/>
        <v>#DIV/0!</v>
      </c>
      <c r="X995" s="42">
        <f t="shared" si="464"/>
        <v>0</v>
      </c>
      <c r="Y995" s="44">
        <f t="shared" si="465"/>
        <v>0</v>
      </c>
      <c r="Z995" s="42">
        <f t="shared" si="466"/>
        <v>-7798.9181840444226</v>
      </c>
      <c r="AA995" s="44">
        <f>IF(C995&lt;C$13,0,(IF(VLOOKUP(C$7,profiel!$A$3:$F$297,2,FALSE)&gt;4,VLOOKUP($C$7,profiel!$A$3:$F$297,3,FALSE),IF(B$9="flens loodrecht op gevel",(VLOOKUP(C$7,profiel!$A$3:$F$297,6,FALSE)-2*VLOOKUP(C$7,profiel!$A$3:$F$297,4,FALSE))/2,VLOOKUP(C$7,profiel!$A$3:$F$297,4,FALSE))))/1000*Z995*D$36)</f>
        <v>-14351.907238213953</v>
      </c>
      <c r="AB995" s="42">
        <f t="shared" si="469"/>
        <v>66890.996980033888</v>
      </c>
      <c r="AC995" s="44">
        <f t="shared" si="467"/>
        <v>13378.199396006778</v>
      </c>
      <c r="AD995" s="41">
        <f t="shared" si="468"/>
        <v>8.8339041565624082E-2</v>
      </c>
      <c r="AE995" s="41">
        <f t="shared" si="473"/>
        <v>725.29904137957635</v>
      </c>
      <c r="AF995" s="201">
        <f t="shared" si="474"/>
        <v>1689.702256544027</v>
      </c>
    </row>
    <row r="996" spans="1:32" ht="12" customHeight="1" x14ac:dyDescent="0.15">
      <c r="A996" s="202">
        <f t="shared" si="444"/>
        <v>725.29904137957635</v>
      </c>
      <c r="B996" s="54">
        <f t="shared" si="445"/>
        <v>4735</v>
      </c>
      <c r="C996" s="133">
        <f t="shared" si="470"/>
        <v>78.916666666666671</v>
      </c>
      <c r="D996" s="30">
        <f t="shared" si="471"/>
        <v>986.32639627830508</v>
      </c>
      <c r="E996" s="30">
        <f t="shared" si="472"/>
        <v>679.99999999511215</v>
      </c>
      <c r="F996" s="31">
        <f t="shared" si="446"/>
        <v>7.61876672954475E-2</v>
      </c>
      <c r="G996" s="30">
        <f t="shared" si="447"/>
        <v>2459.3174532036473</v>
      </c>
      <c r="H996" s="34">
        <f t="shared" si="448"/>
        <v>2459.3174532036473</v>
      </c>
      <c r="I996" s="33">
        <f t="shared" si="449"/>
        <v>0</v>
      </c>
      <c r="J996" s="35">
        <f t="shared" si="450"/>
        <v>0</v>
      </c>
      <c r="K996" s="60">
        <f t="shared" si="451"/>
        <v>7.2378283930675122E-2</v>
      </c>
      <c r="L996" s="30">
        <f t="shared" si="452"/>
        <v>2462.490183099304</v>
      </c>
      <c r="M996" s="34">
        <f t="shared" si="453"/>
        <v>2339.3656739443391</v>
      </c>
      <c r="N996" s="33">
        <f t="shared" si="454"/>
        <v>0</v>
      </c>
      <c r="O996" s="35">
        <f t="shared" si="455"/>
        <v>0</v>
      </c>
      <c r="P996" s="31">
        <f t="shared" si="456"/>
        <v>7.61876672954475E-2</v>
      </c>
      <c r="Q996" s="30">
        <f t="shared" si="457"/>
        <v>2459.3174532036473</v>
      </c>
      <c r="R996" s="34">
        <f t="shared" si="458"/>
        <v>2459.3174532036473</v>
      </c>
      <c r="S996" s="33">
        <f t="shared" si="459"/>
        <v>0</v>
      </c>
      <c r="T996" s="35">
        <f t="shared" si="460"/>
        <v>0</v>
      </c>
      <c r="U996" s="31">
        <f t="shared" si="461"/>
        <v>0</v>
      </c>
      <c r="V996" s="30" t="e">
        <f t="shared" si="462"/>
        <v>#DIV/0!</v>
      </c>
      <c r="W996" s="34" t="e">
        <f t="shared" si="463"/>
        <v>#DIV/0!</v>
      </c>
      <c r="X996" s="33">
        <f t="shared" si="464"/>
        <v>0</v>
      </c>
      <c r="Y996" s="35">
        <f t="shared" si="465"/>
        <v>0</v>
      </c>
      <c r="Z996" s="30">
        <f t="shared" si="466"/>
        <v>-7815.0780696608126</v>
      </c>
      <c r="AA996" s="35">
        <f>IF(C996&lt;C$13,0,(IF(VLOOKUP(C$7,profiel!$A$3:$F$297,2,FALSE)&gt;4,VLOOKUP($C$7,profiel!$A$3:$F$297,3,FALSE),IF(B$9="flens loodrecht op gevel",(VLOOKUP(C$7,profiel!$A$3:$F$297,6,FALSE)-2*VLOOKUP(C$7,profiel!$A$3:$F$297,4,FALSE))/2,VLOOKUP(C$7,profiel!$A$3:$F$297,4,FALSE))))/1000*Z996*D$36)</f>
        <v>-14381.645360075656</v>
      </c>
      <c r="AB996" s="30">
        <f t="shared" si="469"/>
        <v>66928.891999359344</v>
      </c>
      <c r="AC996" s="35">
        <f t="shared" si="467"/>
        <v>13385.77839987187</v>
      </c>
      <c r="AD996" s="32">
        <f t="shared" si="468"/>
        <v>8.7701719266812569E-2</v>
      </c>
      <c r="AE996" s="32">
        <f t="shared" si="473"/>
        <v>725.38674309884311</v>
      </c>
      <c r="AF996" s="204">
        <f t="shared" si="474"/>
        <v>1696.820199880925</v>
      </c>
    </row>
    <row r="997" spans="1:32" ht="12" customHeight="1" x14ac:dyDescent="0.15">
      <c r="A997" s="199">
        <f t="shared" si="444"/>
        <v>725.38674309884311</v>
      </c>
      <c r="B997" s="38">
        <f t="shared" si="445"/>
        <v>4740</v>
      </c>
      <c r="C997" s="200">
        <f t="shared" si="470"/>
        <v>79</v>
      </c>
      <c r="D997" s="36">
        <f t="shared" si="471"/>
        <v>986.48427995598752</v>
      </c>
      <c r="E997" s="36">
        <f t="shared" si="472"/>
        <v>679.99999999524084</v>
      </c>
      <c r="F997" s="37">
        <f t="shared" si="446"/>
        <v>7.5868069792531467E-2</v>
      </c>
      <c r="G997" s="42">
        <f t="shared" si="447"/>
        <v>2460.3587901182091</v>
      </c>
      <c r="H997" s="43">
        <f t="shared" si="448"/>
        <v>2460.3587901182091</v>
      </c>
      <c r="I997" s="42">
        <f t="shared" si="449"/>
        <v>0</v>
      </c>
      <c r="J997" s="44">
        <f t="shared" si="450"/>
        <v>0</v>
      </c>
      <c r="K997" s="216">
        <f t="shared" si="451"/>
        <v>7.2074666302904891E-2</v>
      </c>
      <c r="L997" s="42">
        <f t="shared" si="452"/>
        <v>2463.5196756803152</v>
      </c>
      <c r="M997" s="43">
        <f t="shared" si="453"/>
        <v>2340.3436918962998</v>
      </c>
      <c r="N997" s="42">
        <f t="shared" si="454"/>
        <v>0</v>
      </c>
      <c r="O997" s="44">
        <f t="shared" si="455"/>
        <v>0</v>
      </c>
      <c r="P997" s="37">
        <f t="shared" si="456"/>
        <v>7.5868069792531467E-2</v>
      </c>
      <c r="Q997" s="42">
        <f t="shared" si="457"/>
        <v>2460.3587901182091</v>
      </c>
      <c r="R997" s="43">
        <f t="shared" si="458"/>
        <v>2460.3587901182091</v>
      </c>
      <c r="S997" s="42">
        <f t="shared" si="459"/>
        <v>0</v>
      </c>
      <c r="T997" s="44">
        <f t="shared" si="460"/>
        <v>0</v>
      </c>
      <c r="U997" s="37">
        <f t="shared" si="461"/>
        <v>0</v>
      </c>
      <c r="V997" s="42" t="e">
        <f t="shared" si="462"/>
        <v>#DIV/0!</v>
      </c>
      <c r="W997" s="43" t="e">
        <f t="shared" si="463"/>
        <v>#DIV/0!</v>
      </c>
      <c r="X997" s="42">
        <f t="shared" si="464"/>
        <v>0</v>
      </c>
      <c r="Y997" s="44">
        <f t="shared" si="465"/>
        <v>0</v>
      </c>
      <c r="Z997" s="42">
        <f t="shared" si="466"/>
        <v>-7831.1250338942391</v>
      </c>
      <c r="AA997" s="44">
        <f>IF(C997&lt;C$13,0,(IF(VLOOKUP(C$7,profiel!$A$3:$F$297,2,FALSE)&gt;4,VLOOKUP($C$7,profiel!$A$3:$F$297,3,FALSE),IF(B$9="flens loodrecht op gevel",(VLOOKUP(C$7,profiel!$A$3:$F$297,6,FALSE)-2*VLOOKUP(C$7,profiel!$A$3:$F$297,4,FALSE))/2,VLOOKUP(C$7,profiel!$A$3:$F$297,4,FALSE))))/1000*Z997*D$36)</f>
        <v>-14411.175679114551</v>
      </c>
      <c r="AB997" s="42">
        <f t="shared" si="469"/>
        <v>66966.861818529389</v>
      </c>
      <c r="AC997" s="44">
        <f t="shared" si="467"/>
        <v>13393.372363705877</v>
      </c>
      <c r="AD997" s="41">
        <f t="shared" si="468"/>
        <v>8.7070575439984782E-2</v>
      </c>
      <c r="AE997" s="41">
        <f t="shared" si="473"/>
        <v>725.47381367428306</v>
      </c>
      <c r="AF997" s="201">
        <f t="shared" si="474"/>
        <v>1703.9855178512069</v>
      </c>
    </row>
    <row r="998" spans="1:32" ht="12" customHeight="1" x14ac:dyDescent="0.15">
      <c r="A998" s="202">
        <f t="shared" si="444"/>
        <v>725.47381367428306</v>
      </c>
      <c r="B998" s="54">
        <f t="shared" si="445"/>
        <v>4745</v>
      </c>
      <c r="C998" s="133">
        <f t="shared" si="470"/>
        <v>79.083333333333329</v>
      </c>
      <c r="D998" s="30">
        <f t="shared" si="471"/>
        <v>986.64199744029429</v>
      </c>
      <c r="E998" s="30">
        <f t="shared" si="472"/>
        <v>679.99999999536601</v>
      </c>
      <c r="F998" s="31">
        <f t="shared" si="446"/>
        <v>7.5549041938033884E-2</v>
      </c>
      <c r="G998" s="30">
        <f t="shared" si="447"/>
        <v>2461.404190856033</v>
      </c>
      <c r="H998" s="34">
        <f t="shared" si="448"/>
        <v>2461.404190856033</v>
      </c>
      <c r="I998" s="33">
        <f t="shared" si="449"/>
        <v>0</v>
      </c>
      <c r="J998" s="35">
        <f t="shared" si="450"/>
        <v>0</v>
      </c>
      <c r="K998" s="60">
        <f t="shared" si="451"/>
        <v>7.1771589841132188E-2</v>
      </c>
      <c r="L998" s="30">
        <f t="shared" si="452"/>
        <v>2464.5532485041531</v>
      </c>
      <c r="M998" s="34">
        <f t="shared" si="453"/>
        <v>2341.3255860789454</v>
      </c>
      <c r="N998" s="33">
        <f t="shared" si="454"/>
        <v>0</v>
      </c>
      <c r="O998" s="35">
        <f t="shared" si="455"/>
        <v>0</v>
      </c>
      <c r="P998" s="31">
        <f t="shared" si="456"/>
        <v>7.5549041938033884E-2</v>
      </c>
      <c r="Q998" s="30">
        <f t="shared" si="457"/>
        <v>2461.404190856033</v>
      </c>
      <c r="R998" s="34">
        <f t="shared" si="458"/>
        <v>2461.404190856033</v>
      </c>
      <c r="S998" s="33">
        <f t="shared" si="459"/>
        <v>0</v>
      </c>
      <c r="T998" s="35">
        <f t="shared" si="460"/>
        <v>0</v>
      </c>
      <c r="U998" s="31">
        <f t="shared" si="461"/>
        <v>0</v>
      </c>
      <c r="V998" s="30" t="e">
        <f t="shared" si="462"/>
        <v>#DIV/0!</v>
      </c>
      <c r="W998" s="34" t="e">
        <f t="shared" si="463"/>
        <v>#DIV/0!</v>
      </c>
      <c r="X998" s="33">
        <f t="shared" si="464"/>
        <v>0</v>
      </c>
      <c r="Y998" s="35">
        <f t="shared" si="465"/>
        <v>0</v>
      </c>
      <c r="Z998" s="30">
        <f t="shared" si="466"/>
        <v>-7847.060128658557</v>
      </c>
      <c r="AA998" s="35">
        <f>IF(C998&lt;C$13,0,(IF(VLOOKUP(C$7,profiel!$A$3:$F$297,2,FALSE)&gt;4,VLOOKUP($C$7,profiel!$A$3:$F$297,3,FALSE),IF(B$9="flens loodrecht op gevel",(VLOOKUP(C$7,profiel!$A$3:$F$297,6,FALSE)-2*VLOOKUP(C$7,profiel!$A$3:$F$297,4,FALSE))/2,VLOOKUP(C$7,profiel!$A$3:$F$297,4,FALSE))))/1000*Z998*D$36)</f>
        <v>-14440.500131108103</v>
      </c>
      <c r="AB998" s="30">
        <f t="shared" si="469"/>
        <v>67004.905450780818</v>
      </c>
      <c r="AC998" s="35">
        <f t="shared" si="467"/>
        <v>13400.981090156163</v>
      </c>
      <c r="AD998" s="32">
        <f t="shared" si="468"/>
        <v>8.6445532013947946E-2</v>
      </c>
      <c r="AE998" s="32">
        <f t="shared" si="473"/>
        <v>725.56025920629702</v>
      </c>
      <c r="AF998" s="204">
        <f t="shared" si="474"/>
        <v>1711.1986271757073</v>
      </c>
    </row>
    <row r="999" spans="1:32" ht="12" customHeight="1" x14ac:dyDescent="0.15">
      <c r="A999" s="199">
        <f t="shared" si="444"/>
        <v>725.56025920629702</v>
      </c>
      <c r="B999" s="38">
        <f t="shared" si="445"/>
        <v>4750</v>
      </c>
      <c r="C999" s="200">
        <f t="shared" si="470"/>
        <v>79.166666666666671</v>
      </c>
      <c r="D999" s="36">
        <f t="shared" si="471"/>
        <v>986.79954908073864</v>
      </c>
      <c r="E999" s="36">
        <f t="shared" si="472"/>
        <v>679.999999995488</v>
      </c>
      <c r="F999" s="37">
        <f t="shared" si="446"/>
        <v>7.5230584752406224E-2</v>
      </c>
      <c r="G999" s="42">
        <f t="shared" si="447"/>
        <v>2462.453599882359</v>
      </c>
      <c r="H999" s="43">
        <f t="shared" si="448"/>
        <v>2462.4535998823594</v>
      </c>
      <c r="I999" s="42">
        <f t="shared" si="449"/>
        <v>0</v>
      </c>
      <c r="J999" s="44">
        <f t="shared" si="450"/>
        <v>0</v>
      </c>
      <c r="K999" s="216">
        <f t="shared" si="451"/>
        <v>7.1469055514785912E-2</v>
      </c>
      <c r="L999" s="42">
        <f t="shared" si="452"/>
        <v>2465.5908459789798</v>
      </c>
      <c r="M999" s="43">
        <f t="shared" si="453"/>
        <v>2342.311303680031</v>
      </c>
      <c r="N999" s="42">
        <f t="shared" si="454"/>
        <v>0</v>
      </c>
      <c r="O999" s="44">
        <f t="shared" si="455"/>
        <v>0</v>
      </c>
      <c r="P999" s="37">
        <f t="shared" si="456"/>
        <v>7.5230584752406224E-2</v>
      </c>
      <c r="Q999" s="42">
        <f t="shared" si="457"/>
        <v>2462.453599882359</v>
      </c>
      <c r="R999" s="43">
        <f t="shared" si="458"/>
        <v>2462.4535998823594</v>
      </c>
      <c r="S999" s="42">
        <f t="shared" si="459"/>
        <v>0</v>
      </c>
      <c r="T999" s="44">
        <f t="shared" si="460"/>
        <v>0</v>
      </c>
      <c r="U999" s="37">
        <f t="shared" si="461"/>
        <v>0</v>
      </c>
      <c r="V999" s="42" t="e">
        <f t="shared" si="462"/>
        <v>#DIV/0!</v>
      </c>
      <c r="W999" s="43" t="e">
        <f t="shared" si="463"/>
        <v>#DIV/0!</v>
      </c>
      <c r="X999" s="42">
        <f t="shared" si="464"/>
        <v>0</v>
      </c>
      <c r="Y999" s="44">
        <f t="shared" si="465"/>
        <v>0</v>
      </c>
      <c r="Z999" s="42">
        <f t="shared" si="466"/>
        <v>-7862.8843931398296</v>
      </c>
      <c r="AA999" s="44">
        <f>IF(C999&lt;C$13,0,(IF(VLOOKUP(C$7,profiel!$A$3:$F$297,2,FALSE)&gt;4,VLOOKUP($C$7,profiel!$A$3:$F$297,3,FALSE),IF(B$9="flens loodrecht op gevel",(VLOOKUP(C$7,profiel!$A$3:$F$297,6,FALSE)-2*VLOOKUP(C$7,profiel!$A$3:$F$297,4,FALSE))/2,VLOOKUP(C$7,profiel!$A$3:$F$297,4,FALSE))))/1000*Z999*D$36)</f>
        <v>-14469.62062841154</v>
      </c>
      <c r="AB999" s="42">
        <f t="shared" si="469"/>
        <v>67043.021921899737</v>
      </c>
      <c r="AC999" s="44">
        <f t="shared" si="467"/>
        <v>13408.604384379949</v>
      </c>
      <c r="AD999" s="41">
        <f t="shared" si="468"/>
        <v>8.5826511960911164E-2</v>
      </c>
      <c r="AE999" s="41">
        <f t="shared" si="473"/>
        <v>725.64608571825795</v>
      </c>
      <c r="AF999" s="201">
        <f t="shared" si="474"/>
        <v>1718.459949411804</v>
      </c>
    </row>
    <row r="1000" spans="1:32" ht="12" customHeight="1" x14ac:dyDescent="0.15">
      <c r="A1000" s="202">
        <f t="shared" si="444"/>
        <v>725.64608571825795</v>
      </c>
      <c r="B1000" s="54">
        <f t="shared" si="445"/>
        <v>4755</v>
      </c>
      <c r="C1000" s="133">
        <f t="shared" si="470"/>
        <v>79.25</v>
      </c>
      <c r="D1000" s="30">
        <f t="shared" si="471"/>
        <v>986.95693522573151</v>
      </c>
      <c r="E1000" s="30">
        <f t="shared" si="472"/>
        <v>679.99999999560669</v>
      </c>
      <c r="F1000" s="31">
        <f t="shared" si="446"/>
        <v>7.4912699242136283E-2</v>
      </c>
      <c r="G1000" s="30">
        <f t="shared" si="447"/>
        <v>2463.5069623836084</v>
      </c>
      <c r="H1000" s="34">
        <f t="shared" si="448"/>
        <v>2463.5069623836084</v>
      </c>
      <c r="I1000" s="33">
        <f t="shared" si="449"/>
        <v>0</v>
      </c>
      <c r="J1000" s="35">
        <f t="shared" si="450"/>
        <v>0</v>
      </c>
      <c r="K1000" s="60">
        <f t="shared" si="451"/>
        <v>7.1167064280029474E-2</v>
      </c>
      <c r="L1000" s="30">
        <f t="shared" si="452"/>
        <v>2466.6324132358945</v>
      </c>
      <c r="M1000" s="34">
        <f t="shared" si="453"/>
        <v>2343.3007925740999</v>
      </c>
      <c r="N1000" s="33">
        <f t="shared" si="454"/>
        <v>0</v>
      </c>
      <c r="O1000" s="35">
        <f t="shared" si="455"/>
        <v>0</v>
      </c>
      <c r="P1000" s="31">
        <f t="shared" si="456"/>
        <v>7.4912699242136283E-2</v>
      </c>
      <c r="Q1000" s="30">
        <f t="shared" si="457"/>
        <v>2463.5069623836084</v>
      </c>
      <c r="R1000" s="34">
        <f t="shared" si="458"/>
        <v>2463.5069623836084</v>
      </c>
      <c r="S1000" s="33">
        <f t="shared" si="459"/>
        <v>0</v>
      </c>
      <c r="T1000" s="35">
        <f t="shared" si="460"/>
        <v>0</v>
      </c>
      <c r="U1000" s="31">
        <f t="shared" si="461"/>
        <v>0</v>
      </c>
      <c r="V1000" s="30" t="e">
        <f t="shared" si="462"/>
        <v>#DIV/0!</v>
      </c>
      <c r="W1000" s="34" t="e">
        <f t="shared" si="463"/>
        <v>#DIV/0!</v>
      </c>
      <c r="X1000" s="33">
        <f t="shared" si="464"/>
        <v>0</v>
      </c>
      <c r="Y1000" s="35">
        <f t="shared" si="465"/>
        <v>0</v>
      </c>
      <c r="Z1000" s="30">
        <f t="shared" si="466"/>
        <v>-7878.5988539541368</v>
      </c>
      <c r="AA1000" s="35">
        <f>IF(C1000&lt;C$13,0,(IF(VLOOKUP(C$7,profiel!$A$3:$F$297,2,FALSE)&gt;4,VLOOKUP($C$7,profiel!$A$3:$F$297,3,FALSE),IF(B$9="flens loodrecht op gevel",(VLOOKUP(C$7,profiel!$A$3:$F$297,6,FALSE)-2*VLOOKUP(C$7,profiel!$A$3:$F$297,4,FALSE))/2,VLOOKUP(C$7,profiel!$A$3:$F$297,4,FALSE))))/1000*Z1000*D$36)</f>
        <v>-14498.539060248266</v>
      </c>
      <c r="AB1000" s="30">
        <f t="shared" si="469"/>
        <v>67081.21027006481</v>
      </c>
      <c r="AC1000" s="35">
        <f t="shared" si="467"/>
        <v>13416.242054012962</v>
      </c>
      <c r="AD1000" s="32">
        <f t="shared" si="468"/>
        <v>8.5213439282554662E-2</v>
      </c>
      <c r="AE1000" s="32">
        <f t="shared" si="473"/>
        <v>725.73129915754055</v>
      </c>
      <c r="AF1000" s="204">
        <f t="shared" si="474"/>
        <v>1725.7699110082422</v>
      </c>
    </row>
    <row r="1001" spans="1:32" ht="12" customHeight="1" x14ac:dyDescent="0.15">
      <c r="A1001" s="199">
        <f t="shared" si="444"/>
        <v>725.73129915754055</v>
      </c>
      <c r="B1001" s="38">
        <f t="shared" si="445"/>
        <v>4760</v>
      </c>
      <c r="C1001" s="200">
        <f t="shared" si="470"/>
        <v>79.333333333333329</v>
      </c>
      <c r="D1001" s="36">
        <f t="shared" si="471"/>
        <v>987.11415622258835</v>
      </c>
      <c r="E1001" s="36">
        <f t="shared" si="472"/>
        <v>679.99999999572231</v>
      </c>
      <c r="F1001" s="37">
        <f t="shared" si="446"/>
        <v>7.4595386400457639E-2</v>
      </c>
      <c r="G1001" s="42">
        <f t="shared" si="447"/>
        <v>2464.5642242554973</v>
      </c>
      <c r="H1001" s="43">
        <f t="shared" si="448"/>
        <v>2464.5642242554973</v>
      </c>
      <c r="I1001" s="42">
        <f t="shared" si="449"/>
        <v>0</v>
      </c>
      <c r="J1001" s="44">
        <f t="shared" si="450"/>
        <v>0</v>
      </c>
      <c r="K1001" s="216">
        <f t="shared" si="451"/>
        <v>7.0865617080434762E-2</v>
      </c>
      <c r="L1001" s="42">
        <f t="shared" si="452"/>
        <v>2467.6778961170548</v>
      </c>
      <c r="M1001" s="43">
        <f t="shared" si="453"/>
        <v>2344.294001311202</v>
      </c>
      <c r="N1001" s="42">
        <f t="shared" si="454"/>
        <v>0</v>
      </c>
      <c r="O1001" s="44">
        <f t="shared" si="455"/>
        <v>0</v>
      </c>
      <c r="P1001" s="37">
        <f t="shared" si="456"/>
        <v>7.4595386400457639E-2</v>
      </c>
      <c r="Q1001" s="42">
        <f t="shared" si="457"/>
        <v>2464.5642242554973</v>
      </c>
      <c r="R1001" s="43">
        <f t="shared" si="458"/>
        <v>2464.5642242554973</v>
      </c>
      <c r="S1001" s="42">
        <f t="shared" si="459"/>
        <v>0</v>
      </c>
      <c r="T1001" s="44">
        <f t="shared" si="460"/>
        <v>0</v>
      </c>
      <c r="U1001" s="37">
        <f t="shared" si="461"/>
        <v>0</v>
      </c>
      <c r="V1001" s="42" t="e">
        <f t="shared" si="462"/>
        <v>#DIV/0!</v>
      </c>
      <c r="W1001" s="43" t="e">
        <f t="shared" si="463"/>
        <v>#DIV/0!</v>
      </c>
      <c r="X1001" s="42">
        <f t="shared" si="464"/>
        <v>0</v>
      </c>
      <c r="Y1001" s="44">
        <f t="shared" si="465"/>
        <v>0</v>
      </c>
      <c r="Z1001" s="42">
        <f t="shared" si="466"/>
        <v>-7894.2045253032675</v>
      </c>
      <c r="AA1001" s="44">
        <f>IF(C1001&lt;C$13,0,(IF(VLOOKUP(C$7,profiel!$A$3:$F$297,2,FALSE)&gt;4,VLOOKUP($C$7,profiel!$A$3:$F$297,3,FALSE),IF(B$9="flens loodrecht op gevel",(VLOOKUP(C$7,profiel!$A$3:$F$297,6,FALSE)-2*VLOOKUP(C$7,profiel!$A$3:$F$297,4,FALSE))/2,VLOOKUP(C$7,profiel!$A$3:$F$297,4,FALSE))))/1000*Z1001*D$36)</f>
        <v>-14527.257292996364</v>
      </c>
      <c r="AB1001" s="42">
        <f t="shared" si="469"/>
        <v>67119.469545692511</v>
      </c>
      <c r="AC1001" s="44">
        <f t="shared" si="467"/>
        <v>13423.8939091385</v>
      </c>
      <c r="AD1001" s="41">
        <f t="shared" si="468"/>
        <v>8.4606238996186772E-2</v>
      </c>
      <c r="AE1001" s="41">
        <f t="shared" si="473"/>
        <v>725.81590539653678</v>
      </c>
      <c r="AF1001" s="201">
        <f t="shared" si="474"/>
        <v>1733.1289433606578</v>
      </c>
    </row>
    <row r="1002" spans="1:32" ht="12" customHeight="1" x14ac:dyDescent="0.15">
      <c r="A1002" s="202">
        <f t="shared" si="444"/>
        <v>725.81590539653678</v>
      </c>
      <c r="B1002" s="54">
        <f t="shared" si="445"/>
        <v>4765</v>
      </c>
      <c r="C1002" s="133">
        <f t="shared" si="470"/>
        <v>79.416666666666671</v>
      </c>
      <c r="D1002" s="30">
        <f t="shared" si="471"/>
        <v>987.2712124175315</v>
      </c>
      <c r="E1002" s="30">
        <f t="shared" si="472"/>
        <v>679.99999999583486</v>
      </c>
      <c r="F1002" s="31">
        <f t="shared" si="446"/>
        <v>7.4278647208047957E-2</v>
      </c>
      <c r="G1002" s="30">
        <f t="shared" si="447"/>
        <v>2465.6253320954766</v>
      </c>
      <c r="H1002" s="34">
        <f t="shared" si="448"/>
        <v>2465.6253320954766</v>
      </c>
      <c r="I1002" s="33">
        <f t="shared" si="449"/>
        <v>0</v>
      </c>
      <c r="J1002" s="35">
        <f t="shared" si="450"/>
        <v>0</v>
      </c>
      <c r="K1002" s="60">
        <f t="shared" si="451"/>
        <v>7.0564714847645552E-2</v>
      </c>
      <c r="L1002" s="30">
        <f t="shared" si="452"/>
        <v>2468.7272411680769</v>
      </c>
      <c r="M1002" s="34">
        <f t="shared" si="453"/>
        <v>2345.2908791096734</v>
      </c>
      <c r="N1002" s="33">
        <f t="shared" si="454"/>
        <v>0</v>
      </c>
      <c r="O1002" s="35">
        <f t="shared" si="455"/>
        <v>0</v>
      </c>
      <c r="P1002" s="31">
        <f t="shared" si="456"/>
        <v>7.4278647208047957E-2</v>
      </c>
      <c r="Q1002" s="30">
        <f t="shared" si="457"/>
        <v>2465.6253320954766</v>
      </c>
      <c r="R1002" s="34">
        <f t="shared" si="458"/>
        <v>2465.6253320954766</v>
      </c>
      <c r="S1002" s="33">
        <f t="shared" si="459"/>
        <v>0</v>
      </c>
      <c r="T1002" s="35">
        <f t="shared" si="460"/>
        <v>0</v>
      </c>
      <c r="U1002" s="31">
        <f t="shared" si="461"/>
        <v>0</v>
      </c>
      <c r="V1002" s="30" t="e">
        <f t="shared" si="462"/>
        <v>#DIV/0!</v>
      </c>
      <c r="W1002" s="34" t="e">
        <f t="shared" si="463"/>
        <v>#DIV/0!</v>
      </c>
      <c r="X1002" s="33">
        <f t="shared" si="464"/>
        <v>0</v>
      </c>
      <c r="Y1002" s="35">
        <f t="shared" si="465"/>
        <v>0</v>
      </c>
      <c r="Z1002" s="30">
        <f t="shared" si="466"/>
        <v>-7909.702409128904</v>
      </c>
      <c r="AA1002" s="35">
        <f>IF(C1002&lt;C$13,0,(IF(VLOOKUP(C$7,profiel!$A$3:$F$297,2,FALSE)&gt;4,VLOOKUP($C$7,profiel!$A$3:$F$297,3,FALSE),IF(B$9="flens loodrecht op gevel",(VLOOKUP(C$7,profiel!$A$3:$F$297,6,FALSE)-2*VLOOKUP(C$7,profiel!$A$3:$F$297,4,FALSE))/2,VLOOKUP(C$7,profiel!$A$3:$F$297,4,FALSE))))/1000*Z1002*D$36)</f>
        <v>-14555.777170472347</v>
      </c>
      <c r="AB1002" s="30">
        <f t="shared" si="469"/>
        <v>67157.798811282788</v>
      </c>
      <c r="AC1002" s="35">
        <f t="shared" si="467"/>
        <v>13431.559762256556</v>
      </c>
      <c r="AD1002" s="32">
        <f t="shared" si="468"/>
        <v>8.4004837121236256E-2</v>
      </c>
      <c r="AE1002" s="32">
        <f t="shared" si="473"/>
        <v>725.89991023365803</v>
      </c>
      <c r="AF1002" s="204">
        <f t="shared" si="474"/>
        <v>1740.5374828678393</v>
      </c>
    </row>
    <row r="1003" spans="1:32" ht="12" customHeight="1" x14ac:dyDescent="0.15">
      <c r="A1003" s="199">
        <f t="shared" si="444"/>
        <v>725.89991023365803</v>
      </c>
      <c r="B1003" s="38">
        <f t="shared" si="445"/>
        <v>4770</v>
      </c>
      <c r="C1003" s="200">
        <f t="shared" si="470"/>
        <v>79.5</v>
      </c>
      <c r="D1003" s="36">
        <f t="shared" si="471"/>
        <v>987.42810415569591</v>
      </c>
      <c r="E1003" s="36">
        <f t="shared" si="472"/>
        <v>679.99999999594445</v>
      </c>
      <c r="F1003" s="37">
        <f t="shared" si="446"/>
        <v>7.3962482633715368E-2</v>
      </c>
      <c r="G1003" s="42">
        <f t="shared" si="447"/>
        <v>2466.690233191096</v>
      </c>
      <c r="H1003" s="43">
        <f t="shared" si="448"/>
        <v>2466.690233191096</v>
      </c>
      <c r="I1003" s="42">
        <f t="shared" si="449"/>
        <v>0</v>
      </c>
      <c r="J1003" s="44">
        <f t="shared" si="450"/>
        <v>0</v>
      </c>
      <c r="K1003" s="216">
        <f t="shared" si="451"/>
        <v>7.0264358502029597E-2</v>
      </c>
      <c r="L1003" s="42">
        <f t="shared" si="452"/>
        <v>2469.7803956264161</v>
      </c>
      <c r="M1003" s="43">
        <f t="shared" si="453"/>
        <v>2346.291375845095</v>
      </c>
      <c r="N1003" s="42">
        <f t="shared" si="454"/>
        <v>0</v>
      </c>
      <c r="O1003" s="44">
        <f t="shared" si="455"/>
        <v>0</v>
      </c>
      <c r="P1003" s="37">
        <f t="shared" si="456"/>
        <v>7.3962482633715368E-2</v>
      </c>
      <c r="Q1003" s="42">
        <f t="shared" si="457"/>
        <v>2466.690233191096</v>
      </c>
      <c r="R1003" s="43">
        <f t="shared" si="458"/>
        <v>2466.690233191096</v>
      </c>
      <c r="S1003" s="42">
        <f t="shared" si="459"/>
        <v>0</v>
      </c>
      <c r="T1003" s="44">
        <f t="shared" si="460"/>
        <v>0</v>
      </c>
      <c r="U1003" s="37">
        <f t="shared" si="461"/>
        <v>0</v>
      </c>
      <c r="V1003" s="42" t="e">
        <f t="shared" si="462"/>
        <v>#DIV/0!</v>
      </c>
      <c r="W1003" s="43" t="e">
        <f t="shared" si="463"/>
        <v>#DIV/0!</v>
      </c>
      <c r="X1003" s="42">
        <f t="shared" si="464"/>
        <v>0</v>
      </c>
      <c r="Y1003" s="44">
        <f t="shared" si="465"/>
        <v>0</v>
      </c>
      <c r="Z1003" s="42">
        <f t="shared" si="466"/>
        <v>-7925.0934952648304</v>
      </c>
      <c r="AA1003" s="44">
        <f>IF(C1003&lt;C$13,0,(IF(VLOOKUP(C$7,profiel!$A$3:$F$297,2,FALSE)&gt;4,VLOOKUP($C$7,profiel!$A$3:$F$297,3,FALSE),IF(B$9="flens loodrecht op gevel",(VLOOKUP(C$7,profiel!$A$3:$F$297,6,FALSE)-2*VLOOKUP(C$7,profiel!$A$3:$F$297,4,FALSE))/2,VLOOKUP(C$7,profiel!$A$3:$F$297,4,FALSE))))/1000*Z1003*D$36)</f>
        <v>-14584.100514211237</v>
      </c>
      <c r="AB1003" s="42">
        <f t="shared" si="469"/>
        <v>67196.197141268596</v>
      </c>
      <c r="AC1003" s="44">
        <f t="shared" si="467"/>
        <v>13439.239428253717</v>
      </c>
      <c r="AD1003" s="41">
        <f t="shared" si="468"/>
        <v>8.3409160665759721E-2</v>
      </c>
      <c r="AE1003" s="41">
        <f t="shared" si="473"/>
        <v>725.98331939432376</v>
      </c>
      <c r="AF1003" s="201">
        <f t="shared" si="474"/>
        <v>1747.9959709887212</v>
      </c>
    </row>
    <row r="1004" spans="1:32" ht="12" customHeight="1" x14ac:dyDescent="0.15">
      <c r="A1004" s="202">
        <f t="shared" si="444"/>
        <v>725.98331939432376</v>
      </c>
      <c r="B1004" s="54">
        <f t="shared" si="445"/>
        <v>4775</v>
      </c>
      <c r="C1004" s="133">
        <f t="shared" si="470"/>
        <v>79.583333333333329</v>
      </c>
      <c r="D1004" s="30">
        <f t="shared" si="471"/>
        <v>987.58483178113352</v>
      </c>
      <c r="E1004" s="30">
        <f t="shared" si="472"/>
        <v>679.9999999960512</v>
      </c>
      <c r="F1004" s="31">
        <f t="shared" si="446"/>
        <v>7.3646893635073415E-2</v>
      </c>
      <c r="G1004" s="30">
        <f t="shared" si="447"/>
        <v>2467.7588755109859</v>
      </c>
      <c r="H1004" s="34">
        <f t="shared" si="448"/>
        <v>2467.7588755109859</v>
      </c>
      <c r="I1004" s="33">
        <f t="shared" si="449"/>
        <v>0</v>
      </c>
      <c r="J1004" s="35">
        <f t="shared" si="450"/>
        <v>0</v>
      </c>
      <c r="K1004" s="60">
        <f t="shared" si="451"/>
        <v>6.9964548953319744E-2</v>
      </c>
      <c r="L1004" s="30">
        <f t="shared" si="452"/>
        <v>2470.8373074123347</v>
      </c>
      <c r="M1004" s="34">
        <f t="shared" si="453"/>
        <v>2347.2954420417177</v>
      </c>
      <c r="N1004" s="33">
        <f t="shared" si="454"/>
        <v>0</v>
      </c>
      <c r="O1004" s="35">
        <f t="shared" si="455"/>
        <v>0</v>
      </c>
      <c r="P1004" s="31">
        <f t="shared" si="456"/>
        <v>7.3646893635073415E-2</v>
      </c>
      <c r="Q1004" s="30">
        <f t="shared" si="457"/>
        <v>2467.7588755109859</v>
      </c>
      <c r="R1004" s="34">
        <f t="shared" si="458"/>
        <v>2467.7588755109859</v>
      </c>
      <c r="S1004" s="33">
        <f t="shared" si="459"/>
        <v>0</v>
      </c>
      <c r="T1004" s="35">
        <f t="shared" si="460"/>
        <v>0</v>
      </c>
      <c r="U1004" s="31">
        <f t="shared" si="461"/>
        <v>0</v>
      </c>
      <c r="V1004" s="30" t="e">
        <f t="shared" si="462"/>
        <v>#DIV/0!</v>
      </c>
      <c r="W1004" s="34" t="e">
        <f t="shared" si="463"/>
        <v>#DIV/0!</v>
      </c>
      <c r="X1004" s="33">
        <f t="shared" si="464"/>
        <v>0</v>
      </c>
      <c r="Y1004" s="35">
        <f t="shared" si="465"/>
        <v>0</v>
      </c>
      <c r="Z1004" s="30">
        <f t="shared" si="466"/>
        <v>-7940.3787615874371</v>
      </c>
      <c r="AA1004" s="35">
        <f>IF(C1004&lt;C$13,0,(IF(VLOOKUP(C$7,profiel!$A$3:$F$297,2,FALSE)&gt;4,VLOOKUP($C$7,profiel!$A$3:$F$297,3,FALSE),IF(B$9="flens loodrecht op gevel",(VLOOKUP(C$7,profiel!$A$3:$F$297,6,FALSE)-2*VLOOKUP(C$7,profiel!$A$3:$F$297,4,FALSE))/2,VLOOKUP(C$7,profiel!$A$3:$F$297,4,FALSE))))/1000*Z1004*D$36)</f>
        <v>-14612.229123743549</v>
      </c>
      <c r="AB1004" s="30">
        <f t="shared" si="469"/>
        <v>67234.663621864878</v>
      </c>
      <c r="AC1004" s="35">
        <f t="shared" si="467"/>
        <v>13446.932724372975</v>
      </c>
      <c r="AD1004" s="32">
        <f t="shared" si="468"/>
        <v>8.2819137613215479E-2</v>
      </c>
      <c r="AE1004" s="32">
        <f t="shared" si="473"/>
        <v>726.06613853193699</v>
      </c>
      <c r="AF1004" s="204">
        <f t="shared" si="474"/>
        <v>1755.5048543001358</v>
      </c>
    </row>
    <row r="1005" spans="1:32" ht="12" customHeight="1" x14ac:dyDescent="0.15">
      <c r="A1005" s="199">
        <f t="shared" si="444"/>
        <v>726.06613853193699</v>
      </c>
      <c r="B1005" s="38">
        <f t="shared" si="445"/>
        <v>4780</v>
      </c>
      <c r="C1005" s="200">
        <f t="shared" si="470"/>
        <v>79.666666666666671</v>
      </c>
      <c r="D1005" s="36">
        <f t="shared" si="471"/>
        <v>987.74139563681774</v>
      </c>
      <c r="E1005" s="36">
        <f t="shared" si="472"/>
        <v>679.99999999615511</v>
      </c>
      <c r="F1005" s="37">
        <f t="shared" si="446"/>
        <v>7.3331881159203971E-2</v>
      </c>
      <c r="G1005" s="42">
        <f t="shared" si="447"/>
        <v>2468.8312076952684</v>
      </c>
      <c r="H1005" s="43">
        <f t="shared" si="448"/>
        <v>2468.8312076952684</v>
      </c>
      <c r="I1005" s="42">
        <f t="shared" si="449"/>
        <v>0</v>
      </c>
      <c r="J1005" s="44">
        <f t="shared" si="450"/>
        <v>0</v>
      </c>
      <c r="K1005" s="216">
        <f t="shared" si="451"/>
        <v>6.966528710124377E-2</v>
      </c>
      <c r="L1005" s="42">
        <f t="shared" si="452"/>
        <v>2471.8979251193173</v>
      </c>
      <c r="M1005" s="43">
        <f t="shared" si="453"/>
        <v>2348.3030288633513</v>
      </c>
      <c r="N1005" s="42">
        <f t="shared" si="454"/>
        <v>0</v>
      </c>
      <c r="O1005" s="44">
        <f t="shared" si="455"/>
        <v>0</v>
      </c>
      <c r="P1005" s="37">
        <f t="shared" si="456"/>
        <v>7.3331881159203971E-2</v>
      </c>
      <c r="Q1005" s="42">
        <f t="shared" si="457"/>
        <v>2468.8312076952684</v>
      </c>
      <c r="R1005" s="43">
        <f t="shared" si="458"/>
        <v>2468.8312076952684</v>
      </c>
      <c r="S1005" s="42">
        <f t="shared" si="459"/>
        <v>0</v>
      </c>
      <c r="T1005" s="44">
        <f t="shared" si="460"/>
        <v>0</v>
      </c>
      <c r="U1005" s="37">
        <f t="shared" si="461"/>
        <v>0</v>
      </c>
      <c r="V1005" s="42" t="e">
        <f t="shared" si="462"/>
        <v>#DIV/0!</v>
      </c>
      <c r="W1005" s="43" t="e">
        <f t="shared" si="463"/>
        <v>#DIV/0!</v>
      </c>
      <c r="X1005" s="42">
        <f t="shared" si="464"/>
        <v>0</v>
      </c>
      <c r="Y1005" s="44">
        <f t="shared" si="465"/>
        <v>0</v>
      </c>
      <c r="Z1005" s="42">
        <f t="shared" si="466"/>
        <v>-7955.5591741645776</v>
      </c>
      <c r="AA1005" s="44">
        <f>IF(C1005&lt;C$13,0,(IF(VLOOKUP(C$7,profiel!$A$3:$F$297,2,FALSE)&gt;4,VLOOKUP($C$7,profiel!$A$3:$F$297,3,FALSE),IF(B$9="flens loodrecht op gevel",(VLOOKUP(C$7,profiel!$A$3:$F$297,6,FALSE)-2*VLOOKUP(C$7,profiel!$A$3:$F$297,4,FALSE))/2,VLOOKUP(C$7,profiel!$A$3:$F$297,4,FALSE))))/1000*Z1005*D$36)</f>
        <v>-14640.16477686922</v>
      </c>
      <c r="AB1005" s="42">
        <f t="shared" si="469"/>
        <v>67273.197350921415</v>
      </c>
      <c r="AC1005" s="44">
        <f t="shared" si="467"/>
        <v>13454.639470184282</v>
      </c>
      <c r="AD1005" s="41">
        <f t="shared" si="468"/>
        <v>8.223469690938312E-2</v>
      </c>
      <c r="AE1005" s="41">
        <f t="shared" si="473"/>
        <v>726.14837322884637</v>
      </c>
      <c r="AF1005" s="201">
        <f t="shared" si="474"/>
        <v>1763.0645845552888</v>
      </c>
    </row>
    <row r="1006" spans="1:32" ht="12" customHeight="1" x14ac:dyDescent="0.15">
      <c r="A1006" s="202">
        <f t="shared" si="444"/>
        <v>726.14837322884637</v>
      </c>
      <c r="B1006" s="54">
        <f t="shared" si="445"/>
        <v>4785</v>
      </c>
      <c r="C1006" s="133">
        <f t="shared" si="470"/>
        <v>79.75</v>
      </c>
      <c r="D1006" s="30">
        <f t="shared" si="471"/>
        <v>987.89779606464811</v>
      </c>
      <c r="E1006" s="30">
        <f t="shared" si="472"/>
        <v>679.99999999625629</v>
      </c>
      <c r="F1006" s="31">
        <f t="shared" si="446"/>
        <v>7.3017446143310114E-2</v>
      </c>
      <c r="G1006" s="30">
        <f t="shared" si="447"/>
        <v>2469.9071790460025</v>
      </c>
      <c r="H1006" s="34">
        <f t="shared" si="448"/>
        <v>2469.907179046003</v>
      </c>
      <c r="I1006" s="33">
        <f t="shared" si="449"/>
        <v>0</v>
      </c>
      <c r="J1006" s="35">
        <f t="shared" si="450"/>
        <v>0</v>
      </c>
      <c r="K1006" s="60">
        <f t="shared" si="451"/>
        <v>6.9366573836144599E-2</v>
      </c>
      <c r="L1006" s="30">
        <f t="shared" si="452"/>
        <v>2472.9621980044922</v>
      </c>
      <c r="M1006" s="34">
        <f t="shared" si="453"/>
        <v>2349.3140881042673</v>
      </c>
      <c r="N1006" s="33">
        <f t="shared" si="454"/>
        <v>0</v>
      </c>
      <c r="O1006" s="35">
        <f t="shared" si="455"/>
        <v>0</v>
      </c>
      <c r="P1006" s="31">
        <f t="shared" si="456"/>
        <v>7.3017446143310114E-2</v>
      </c>
      <c r="Q1006" s="30">
        <f t="shared" si="457"/>
        <v>2469.9071790460025</v>
      </c>
      <c r="R1006" s="34">
        <f t="shared" si="458"/>
        <v>2469.907179046003</v>
      </c>
      <c r="S1006" s="33">
        <f t="shared" si="459"/>
        <v>0</v>
      </c>
      <c r="T1006" s="35">
        <f t="shared" si="460"/>
        <v>0</v>
      </c>
      <c r="U1006" s="31">
        <f t="shared" si="461"/>
        <v>0</v>
      </c>
      <c r="V1006" s="30" t="e">
        <f t="shared" si="462"/>
        <v>#DIV/0!</v>
      </c>
      <c r="W1006" s="34" t="e">
        <f t="shared" si="463"/>
        <v>#DIV/0!</v>
      </c>
      <c r="X1006" s="33">
        <f t="shared" si="464"/>
        <v>0</v>
      </c>
      <c r="Y1006" s="35">
        <f t="shared" si="465"/>
        <v>0</v>
      </c>
      <c r="Z1006" s="30">
        <f t="shared" si="466"/>
        <v>-7970.6356874024605</v>
      </c>
      <c r="AA1006" s="35">
        <f>IF(C1006&lt;C$13,0,(IF(VLOOKUP(C$7,profiel!$A$3:$F$297,2,FALSE)&gt;4,VLOOKUP($C$7,profiel!$A$3:$F$297,3,FALSE),IF(B$9="flens loodrecht op gevel",(VLOOKUP(C$7,profiel!$A$3:$F$297,6,FALSE)-2*VLOOKUP(C$7,profiel!$A$3:$F$297,4,FALSE))/2,VLOOKUP(C$7,profiel!$A$3:$F$297,4,FALSE))))/1000*Z1006*D$36)</f>
        <v>-14667.909229927911</v>
      </c>
      <c r="AB1006" s="30">
        <f t="shared" si="469"/>
        <v>67311.797437775938</v>
      </c>
      <c r="AC1006" s="35">
        <f t="shared" si="467"/>
        <v>13462.359487555188</v>
      </c>
      <c r="AD1006" s="32">
        <f t="shared" si="468"/>
        <v>8.165576844945302E-2</v>
      </c>
      <c r="AE1006" s="32">
        <f t="shared" si="473"/>
        <v>726.23002899729579</v>
      </c>
      <c r="AF1006" s="204">
        <f t="shared" si="474"/>
        <v>1770.6756187430474</v>
      </c>
    </row>
    <row r="1007" spans="1:32" ht="12" customHeight="1" x14ac:dyDescent="0.15">
      <c r="A1007" s="199">
        <f t="shared" si="444"/>
        <v>726.23002899729579</v>
      </c>
      <c r="B1007" s="38">
        <f t="shared" si="445"/>
        <v>4790</v>
      </c>
      <c r="C1007" s="200">
        <f t="shared" si="470"/>
        <v>79.833333333333329</v>
      </c>
      <c r="D1007" s="36">
        <f t="shared" si="471"/>
        <v>988.05403340545411</v>
      </c>
      <c r="E1007" s="36">
        <f t="shared" si="472"/>
        <v>679.99999999635486</v>
      </c>
      <c r="F1007" s="37">
        <f t="shared" si="446"/>
        <v>7.2703589515355826E-2</v>
      </c>
      <c r="G1007" s="42">
        <f t="shared" si="447"/>
        <v>2470.9867395182869</v>
      </c>
      <c r="H1007" s="43">
        <f t="shared" si="448"/>
        <v>2470.9867395182869</v>
      </c>
      <c r="I1007" s="42">
        <f t="shared" si="449"/>
        <v>0</v>
      </c>
      <c r="J1007" s="44">
        <f t="shared" si="450"/>
        <v>0</v>
      </c>
      <c r="K1007" s="216">
        <f t="shared" si="451"/>
        <v>6.9068410039588024E-2</v>
      </c>
      <c r="L1007" s="42">
        <f t="shared" si="452"/>
        <v>2474.0300759797306</v>
      </c>
      <c r="M1007" s="43">
        <f t="shared" si="453"/>
        <v>2350.3285721807442</v>
      </c>
      <c r="N1007" s="42">
        <f t="shared" si="454"/>
        <v>0</v>
      </c>
      <c r="O1007" s="44">
        <f t="shared" si="455"/>
        <v>0</v>
      </c>
      <c r="P1007" s="37">
        <f t="shared" si="456"/>
        <v>7.2703589515355826E-2</v>
      </c>
      <c r="Q1007" s="42">
        <f t="shared" si="457"/>
        <v>2470.9867395182869</v>
      </c>
      <c r="R1007" s="43">
        <f t="shared" si="458"/>
        <v>2470.9867395182869</v>
      </c>
      <c r="S1007" s="42">
        <f t="shared" si="459"/>
        <v>0</v>
      </c>
      <c r="T1007" s="44">
        <f t="shared" si="460"/>
        <v>0</v>
      </c>
      <c r="U1007" s="37">
        <f t="shared" si="461"/>
        <v>0</v>
      </c>
      <c r="V1007" s="42" t="e">
        <f t="shared" si="462"/>
        <v>#DIV/0!</v>
      </c>
      <c r="W1007" s="43" t="e">
        <f t="shared" si="463"/>
        <v>#DIV/0!</v>
      </c>
      <c r="X1007" s="42">
        <f t="shared" si="464"/>
        <v>0</v>
      </c>
      <c r="Y1007" s="44">
        <f t="shared" si="465"/>
        <v>0</v>
      </c>
      <c r="Z1007" s="42">
        <f t="shared" si="466"/>
        <v>-7985.6092441910077</v>
      </c>
      <c r="AA1007" s="44">
        <f>IF(C1007&lt;C$13,0,(IF(VLOOKUP(C$7,profiel!$A$3:$F$297,2,FALSE)&gt;4,VLOOKUP($C$7,profiel!$A$3:$F$297,3,FALSE),IF(B$9="flens loodrecht op gevel",(VLOOKUP(C$7,profiel!$A$3:$F$297,6,FALSE)-2*VLOOKUP(C$7,profiel!$A$3:$F$297,4,FALSE))/2,VLOOKUP(C$7,profiel!$A$3:$F$297,4,FALSE))))/1000*Z1007*D$36)</f>
        <v>-14695.464218066525</v>
      </c>
      <c r="AB1007" s="42">
        <f t="shared" si="469"/>
        <v>67350.463003109558</v>
      </c>
      <c r="AC1007" s="44">
        <f t="shared" si="467"/>
        <v>13470.092600621911</v>
      </c>
      <c r="AD1007" s="41">
        <f t="shared" si="468"/>
        <v>8.1082283065299673E-2</v>
      </c>
      <c r="AE1007" s="41">
        <f t="shared" si="473"/>
        <v>726.31111128036105</v>
      </c>
      <c r="AF1007" s="201">
        <f t="shared" si="474"/>
        <v>1778.3384191479929</v>
      </c>
    </row>
    <row r="1008" spans="1:32" ht="12" customHeight="1" x14ac:dyDescent="0.15">
      <c r="A1008" s="202">
        <f t="shared" si="444"/>
        <v>726.31111128036105</v>
      </c>
      <c r="B1008" s="54">
        <f t="shared" si="445"/>
        <v>4795</v>
      </c>
      <c r="C1008" s="133">
        <f t="shared" si="470"/>
        <v>79.916666666666671</v>
      </c>
      <c r="D1008" s="30">
        <f t="shared" si="471"/>
        <v>988.2101079990008</v>
      </c>
      <c r="E1008" s="30">
        <f t="shared" si="472"/>
        <v>679.9999999964507</v>
      </c>
      <c r="F1008" s="31">
        <f t="shared" si="446"/>
        <v>7.2390312194694786E-2</v>
      </c>
      <c r="G1008" s="30">
        <f t="shared" si="447"/>
        <v>2472.0698397101396</v>
      </c>
      <c r="H1008" s="34">
        <f t="shared" si="448"/>
        <v>2472.0698397101396</v>
      </c>
      <c r="I1008" s="33">
        <f t="shared" si="449"/>
        <v>0</v>
      </c>
      <c r="J1008" s="35">
        <f t="shared" si="450"/>
        <v>0</v>
      </c>
      <c r="K1008" s="60">
        <f t="shared" si="451"/>
        <v>6.8770796584960048E-2</v>
      </c>
      <c r="L1008" s="30">
        <f t="shared" si="452"/>
        <v>2475.1015096015431</v>
      </c>
      <c r="M1008" s="34">
        <f t="shared" si="453"/>
        <v>2351.3464341214658</v>
      </c>
      <c r="N1008" s="33">
        <f t="shared" si="454"/>
        <v>0</v>
      </c>
      <c r="O1008" s="35">
        <f t="shared" si="455"/>
        <v>0</v>
      </c>
      <c r="P1008" s="31">
        <f t="shared" si="456"/>
        <v>7.2390312194694786E-2</v>
      </c>
      <c r="Q1008" s="30">
        <f t="shared" si="457"/>
        <v>2472.0698397101396</v>
      </c>
      <c r="R1008" s="34">
        <f t="shared" si="458"/>
        <v>2472.0698397101396</v>
      </c>
      <c r="S1008" s="33">
        <f t="shared" si="459"/>
        <v>0</v>
      </c>
      <c r="T1008" s="35">
        <f t="shared" si="460"/>
        <v>0</v>
      </c>
      <c r="U1008" s="31">
        <f t="shared" si="461"/>
        <v>0</v>
      </c>
      <c r="V1008" s="30" t="e">
        <f t="shared" si="462"/>
        <v>#DIV/0!</v>
      </c>
      <c r="W1008" s="34" t="e">
        <f t="shared" si="463"/>
        <v>#DIV/0!</v>
      </c>
      <c r="X1008" s="33">
        <f t="shared" si="464"/>
        <v>0</v>
      </c>
      <c r="Y1008" s="35">
        <f t="shared" si="465"/>
        <v>0</v>
      </c>
      <c r="Z1008" s="30">
        <f t="shared" si="466"/>
        <v>-8000.4807760476115</v>
      </c>
      <c r="AA1008" s="35">
        <f>IF(C1008&lt;C$13,0,(IF(VLOOKUP(C$7,profiel!$A$3:$F$297,2,FALSE)&gt;4,VLOOKUP($C$7,profiel!$A$3:$F$297,3,FALSE),IF(B$9="flens loodrecht op gevel",(VLOOKUP(C$7,profiel!$A$3:$F$297,6,FALSE)-2*VLOOKUP(C$7,profiel!$A$3:$F$297,4,FALSE))/2,VLOOKUP(C$7,profiel!$A$3:$F$297,4,FALSE))))/1000*Z1008*D$36)</f>
        <v>-14722.831455503736</v>
      </c>
      <c r="AB1008" s="30">
        <f t="shared" si="469"/>
        <v>67389.193178803907</v>
      </c>
      <c r="AC1008" s="35">
        <f t="shared" si="467"/>
        <v>13477.838635760781</v>
      </c>
      <c r="AD1008" s="32">
        <f t="shared" si="468"/>
        <v>8.0514172512867951E-2</v>
      </c>
      <c r="AE1008" s="32">
        <f t="shared" si="473"/>
        <v>726.39162545287388</v>
      </c>
      <c r="AF1008" s="204">
        <f t="shared" si="474"/>
        <v>1786.0534534112617</v>
      </c>
    </row>
    <row r="1009" spans="1:32" ht="12" customHeight="1" x14ac:dyDescent="0.15">
      <c r="A1009" s="199">
        <f t="shared" si="444"/>
        <v>726.39162545287388</v>
      </c>
      <c r="B1009" s="38">
        <f t="shared" si="445"/>
        <v>4800</v>
      </c>
      <c r="C1009" s="200">
        <f t="shared" si="470"/>
        <v>80</v>
      </c>
      <c r="D1009" s="36">
        <f t="shared" si="471"/>
        <v>988.36602018399196</v>
      </c>
      <c r="E1009" s="36">
        <f t="shared" si="472"/>
        <v>679.99999999654403</v>
      </c>
      <c r="F1009" s="37">
        <f t="shared" si="446"/>
        <v>7.2077615092688077E-2</v>
      </c>
      <c r="G1009" s="42">
        <f t="shared" si="447"/>
        <v>2473.1564308547281</v>
      </c>
      <c r="H1009" s="43">
        <f t="shared" si="448"/>
        <v>2473.1564308547281</v>
      </c>
      <c r="I1009" s="42">
        <f t="shared" si="449"/>
        <v>0</v>
      </c>
      <c r="J1009" s="44">
        <f t="shared" si="450"/>
        <v>0</v>
      </c>
      <c r="K1009" s="216">
        <f t="shared" si="451"/>
        <v>6.8473734338053677E-2</v>
      </c>
      <c r="L1009" s="42">
        <f t="shared" si="452"/>
        <v>2476.1764500632657</v>
      </c>
      <c r="M1009" s="43">
        <f t="shared" si="453"/>
        <v>2352.3676275601024</v>
      </c>
      <c r="N1009" s="42">
        <f t="shared" si="454"/>
        <v>0</v>
      </c>
      <c r="O1009" s="44">
        <f t="shared" si="455"/>
        <v>0</v>
      </c>
      <c r="P1009" s="37">
        <f t="shared" si="456"/>
        <v>7.2077615092688077E-2</v>
      </c>
      <c r="Q1009" s="42">
        <f t="shared" si="457"/>
        <v>2473.1564308547281</v>
      </c>
      <c r="R1009" s="43">
        <f t="shared" si="458"/>
        <v>2473.1564308547281</v>
      </c>
      <c r="S1009" s="42">
        <f t="shared" si="459"/>
        <v>0</v>
      </c>
      <c r="T1009" s="44">
        <f t="shared" si="460"/>
        <v>0</v>
      </c>
      <c r="U1009" s="37">
        <f t="shared" si="461"/>
        <v>0</v>
      </c>
      <c r="V1009" s="42" t="e">
        <f t="shared" si="462"/>
        <v>#DIV/0!</v>
      </c>
      <c r="W1009" s="43" t="e">
        <f t="shared" si="463"/>
        <v>#DIV/0!</v>
      </c>
      <c r="X1009" s="42">
        <f t="shared" si="464"/>
        <v>0</v>
      </c>
      <c r="Y1009" s="44">
        <f t="shared" si="465"/>
        <v>0</v>
      </c>
      <c r="Z1009" s="42">
        <f t="shared" si="466"/>
        <v>-8015.2512032588038</v>
      </c>
      <c r="AA1009" s="44">
        <f>IF(C1009&lt;C$13,0,(IF(VLOOKUP(C$7,profiel!$A$3:$F$297,2,FALSE)&gt;4,VLOOKUP($C$7,profiel!$A$3:$F$297,3,FALSE),IF(B$9="flens loodrecht op gevel",(VLOOKUP(C$7,profiel!$A$3:$F$297,6,FALSE)-2*VLOOKUP(C$7,profiel!$A$3:$F$297,4,FALSE))/2,VLOOKUP(C$7,profiel!$A$3:$F$297,4,FALSE))))/1000*Z1009*D$36)</f>
        <v>-14750.012635790703</v>
      </c>
      <c r="AB1009" s="42">
        <f t="shared" si="469"/>
        <v>67427.987107799694</v>
      </c>
      <c r="AC1009" s="44">
        <f t="shared" si="467"/>
        <v>13485.597421559938</v>
      </c>
      <c r="AD1009" s="41">
        <f t="shared" si="468"/>
        <v>7.9951369459819802E-2</v>
      </c>
      <c r="AE1009" s="41">
        <f t="shared" si="473"/>
        <v>726.47157682233365</v>
      </c>
      <c r="AF1009" s="201">
        <f t="shared" si="474"/>
        <v>1793.8211945921935</v>
      </c>
    </row>
    <row r="1010" spans="1:32" ht="12" customHeight="1" x14ac:dyDescent="0.15">
      <c r="A1010" s="202">
        <f t="shared" ref="A1010:A1073" si="475">AE1009</f>
        <v>726.47157682233365</v>
      </c>
      <c r="B1010" s="54">
        <f t="shared" ref="B1010:B1073" si="476">B1009+D$36</f>
        <v>4805</v>
      </c>
      <c r="C1010" s="133">
        <f t="shared" si="470"/>
        <v>80.083333333333329</v>
      </c>
      <c r="D1010" s="30">
        <f t="shared" si="471"/>
        <v>988.52177029807569</v>
      </c>
      <c r="E1010" s="30">
        <f t="shared" si="472"/>
        <v>679.99999999663498</v>
      </c>
      <c r="F1010" s="31">
        <f t="shared" ref="F1010:F1073" si="477">IF($C$16="onbeschermd","--",$L$16*$L$17*$F$17/1000*$I$16*((100-$C$17)/100)/($AF1009*$D$37*$C$8))</f>
        <v>7.176549911331026E-2</v>
      </c>
      <c r="G1010" s="30">
        <f t="shared" ref="G1010:G1073" si="478">IF($C$16="onbeschermd",$D$35*($D1010-$AE1009)+$D$33*$D$32*$D$34*(($D1010+273)^4-($AE1009+273)^4),$I$18/($F$17/1000)*($D1010-$AE1009)/(1+F1010/3)-(EXP(F1010/10)-1)*($D1010-$D1009)*$AF1009*$D$37*$C$8/($I$16*((100-$C$17)/100)*$D$36))</f>
        <v>2474.2464648101163</v>
      </c>
      <c r="H1010" s="34">
        <f t="shared" ref="H1010:H1073" si="479">IF($C$16="onbeschermd",G1010*$I$17*$I$16*$D$36,G1010*$I$17*$I$16*((100-$C$17)/100)*$D$36)</f>
        <v>2474.2464648101163</v>
      </c>
      <c r="I1010" s="33">
        <f t="shared" ref="I1010:I1073" si="480">IF(OR($C$17=0,$C$16="onbeschermd"),0,$D$35*($D1010-$AE1009)+$D$33*$D$32*$D$34*(($D1010+273)^4-($AE1009+273)^4))</f>
        <v>0</v>
      </c>
      <c r="J1010" s="35">
        <f t="shared" ref="J1010:J1073" si="481">IF($C$16="onbeschermd",0,I1010*$I$17*$I$16*($C$17/100)*$D$36)</f>
        <v>0</v>
      </c>
      <c r="K1010" s="60">
        <f t="shared" ref="K1010:K1073" si="482">IF($C$19="onbeschermd","--",$L$19*$L$20*$F$20/1000*$I$19*((100-$C$20)/100)/($AF1009*$D$37*$C$8))</f>
        <v>6.8177224157644753E-2</v>
      </c>
      <c r="L1010" s="30">
        <f t="shared" ref="L1010:L1073" si="483">IF($C$19="onbeschermd",$D$35*($D1010-$AE1009)+$D$33*$D$32*$D$34*(($D1010+273)^4-($AE1009+273)^4),$I$21/($F$20/1000)*($D1010-$AE1009)/(1+K1010/3)-(EXP($K1010/10)-1)*(D1010-$D1009)*$AF1009*$D$37*$C$8/($I$19*((100-$C$20)/100)*$D$36))</f>
        <v>2477.2548491848411</v>
      </c>
      <c r="M1010" s="34">
        <f t="shared" ref="M1010:M1073" si="484">IF($C$19="onbeschermd",L1010*$I$20*$I$19*$D$36,L1010*$I$20*$I$19*((100-$C$20)/100)*$D$36)</f>
        <v>2353.3921067255992</v>
      </c>
      <c r="N1010" s="33">
        <f t="shared" ref="N1010:N1073" si="485">IF(OR($C$20=0,$C$19="onbeschermd"),0,$D$35*($D1010-$AE1009)+$D$33*$D$32*$D$34*(($D1010+273)^4-($AE1009+273)^4))</f>
        <v>0</v>
      </c>
      <c r="O1010" s="35">
        <f t="shared" ref="O1010:O1073" si="486">IF($C$19="onbeschermd",0,N1010*$I$20*$I$19*($C$20/100)*$D$36)</f>
        <v>0</v>
      </c>
      <c r="P1010" s="31">
        <f t="shared" ref="P1010:P1073" si="487">IF($C$22="onbeschermd","--",$L$22*$L$23*$F$23/1000*$I$22*((100-$C$23)/100)/($AF1009*$D$37*$C$8))</f>
        <v>7.176549911331026E-2</v>
      </c>
      <c r="Q1010" s="30">
        <f t="shared" ref="Q1010:Q1073" si="488">IF($C$22="onbeschermd",$D$35*($D1010-$AE1009)+$D$33*$D$32*$D$34*(($D1010+273)^4-($AE1009+273)^4),$I$24/($F$23/1000)*($D1010-$AE1009)/(1+P1010/3)-(EXP(P1010/10)-1)*($D1010-$D1009)*$AF1009*$D$37*$C$8/($I$22*((100-$C$23)/100)*$D$36))</f>
        <v>2474.2464648101163</v>
      </c>
      <c r="R1010" s="34">
        <f t="shared" ref="R1010:R1073" si="489">IF($C$22="onbeschermd",Q1010*$I$23*$I$22*$D$36,Q1010*$I$23*$I$22*((100-$C$23)/100)*$D$36)</f>
        <v>2474.2464648101163</v>
      </c>
      <c r="S1010" s="33">
        <f t="shared" ref="S1010:S1073" si="490">IF(OR($C$23=0,$C$22="onbeschermd"),0,$D$35*($D1010-$AE1009)+$D$33*$D$32*$D$34*(($D1010+273)^4-($AE1009+273)^4))</f>
        <v>0</v>
      </c>
      <c r="T1010" s="35">
        <f t="shared" ref="T1010:T1073" si="491">IF($C$22="onbeschermd",0,S1010*$I$23*$I$22*($C$23/100)*$D$36)</f>
        <v>0</v>
      </c>
      <c r="U1010" s="31">
        <f t="shared" ref="U1010:U1073" si="492">IF($C$25="onbeschermd","--",$L$25*$L$26*$F$26/1000*$I$25*((100-$C$26)/100)/($AF1009*$D$37*$C$8))</f>
        <v>0</v>
      </c>
      <c r="V1010" s="30" t="e">
        <f t="shared" ref="V1010:V1073" si="493">IF($C$25="onbeschermd",$D$35*($D1010-$AE1009)+$D$33*$D$32*$D$34*(($D1010+273)^4-($AE1009+273)^4),$I$27/($F$26/1000)*($D1010-$AE1009)/(1+U1010/3)-(EXP(U1010/10)-1)*($D1010-$D1009)*$AF1009*$D$37*$C$8/($I$25*((100-$C$26)/100)*$D$36))</f>
        <v>#DIV/0!</v>
      </c>
      <c r="W1010" s="34" t="e">
        <f t="shared" ref="W1010:W1073" si="494">IF($C$25="onbeschermd",V1010*$I$26*$I$25*$D$36,V1010*$I$26*$I$25*((100-$C$26)/100)*$D$36)</f>
        <v>#DIV/0!</v>
      </c>
      <c r="X1010" s="33">
        <f t="shared" ref="X1010:X1073" si="495">IF(OR($C$26=0,$C$25="onbeschermd"),0,$D$35*($D1010-$AE1009)+$D$33*$D$32*$D$34*(($D1010+273)^4-($AE1009+273)^4))</f>
        <v>0</v>
      </c>
      <c r="Y1010" s="35">
        <f t="shared" ref="Y1010:Y1073" si="496">IF($C$25="onbeschermd",0,X1010*$I$26*$I$25*($C$26/100)*$D$36)</f>
        <v>0</v>
      </c>
      <c r="Z1010" s="30">
        <f t="shared" ref="Z1010:Z1073" si="497">IF(C1010&lt;C$13,$D$35*($D1010-$AE1009)+$D$33*$D$32*$D$34*(($D1010+273)^4-($AE1009+273)^4),$D$35*($E1010-$AE1009)+$D$33*$D$32*$D$34*(($E1010+273)^4-($AE1009+273)^4))</f>
        <v>-8029.9214350207239</v>
      </c>
      <c r="AA1010" s="35">
        <f>IF(C1010&lt;C$13,0,(IF(VLOOKUP(C$7,profiel!$A$3:$F$297,2,FALSE)&gt;4,VLOOKUP($C$7,profiel!$A$3:$F$297,3,FALSE),IF(B$9="flens loodrecht op gevel",(VLOOKUP(C$7,profiel!$A$3:$F$297,6,FALSE)-2*VLOOKUP(C$7,profiel!$A$3:$F$297,4,FALSE))/2,VLOOKUP(C$7,profiel!$A$3:$F$297,4,FALSE))))/1000*Z1010*D$36)</f>
        <v>-14777.009432069568</v>
      </c>
      <c r="AB1010" s="30">
        <f t="shared" si="469"/>
        <v>67466.843943957123</v>
      </c>
      <c r="AC1010" s="35">
        <f t="shared" ref="AC1010:AC1073" si="498">AB1010*2*C$14/1000*$D$36</f>
        <v>13493.368788791424</v>
      </c>
      <c r="AD1010" s="32">
        <f t="shared" ref="AD1010:AD1073" si="499">IF($C$14&gt;30,MAX((H1010+J1010+M1010+O1010+R1010+T1010+W1010+Y1010)/(AF1009*D$37*C$8),0),MAX((H1010+J1010+M1010+O1010+R1010+T1010+AA1010+AC1010)/(AF1009*D$37*C$8),0))</f>
        <v>7.9393807473232283E-2</v>
      </c>
      <c r="AE1010" s="32">
        <f t="shared" si="473"/>
        <v>726.5509706298069</v>
      </c>
      <c r="AF1010" s="204">
        <f t="shared" si="474"/>
        <v>1801.6421212308153</v>
      </c>
    </row>
    <row r="1011" spans="1:32" ht="12" customHeight="1" x14ac:dyDescent="0.15">
      <c r="A1011" s="199">
        <f t="shared" si="475"/>
        <v>726.5509706298069</v>
      </c>
      <c r="B1011" s="38">
        <f t="shared" si="476"/>
        <v>4810</v>
      </c>
      <c r="C1011" s="200">
        <f t="shared" si="470"/>
        <v>80.166666666666671</v>
      </c>
      <c r="D1011" s="36">
        <f t="shared" si="471"/>
        <v>988.67735867784768</v>
      </c>
      <c r="E1011" s="36">
        <f t="shared" si="472"/>
        <v>679.99999999672355</v>
      </c>
      <c r="F1011" s="37">
        <f t="shared" si="477"/>
        <v>7.1453965153743498E-2</v>
      </c>
      <c r="G1011" s="42">
        <f t="shared" si="478"/>
        <v>2475.3398940516836</v>
      </c>
      <c r="H1011" s="43">
        <f t="shared" si="479"/>
        <v>2475.3398940516836</v>
      </c>
      <c r="I1011" s="42">
        <f t="shared" si="480"/>
        <v>0</v>
      </c>
      <c r="J1011" s="44">
        <f t="shared" si="481"/>
        <v>0</v>
      </c>
      <c r="K1011" s="216">
        <f t="shared" si="482"/>
        <v>6.7881266896056322E-2</v>
      </c>
      <c r="L1011" s="42">
        <f t="shared" si="483"/>
        <v>2478.3366594052</v>
      </c>
      <c r="M1011" s="43">
        <f t="shared" si="484"/>
        <v>2354.4198264349398</v>
      </c>
      <c r="N1011" s="42">
        <f t="shared" si="485"/>
        <v>0</v>
      </c>
      <c r="O1011" s="44">
        <f t="shared" si="486"/>
        <v>0</v>
      </c>
      <c r="P1011" s="37">
        <f t="shared" si="487"/>
        <v>7.1453965153743498E-2</v>
      </c>
      <c r="Q1011" s="42">
        <f t="shared" si="488"/>
        <v>2475.3398940516836</v>
      </c>
      <c r="R1011" s="43">
        <f t="shared" si="489"/>
        <v>2475.3398940516836</v>
      </c>
      <c r="S1011" s="42">
        <f t="shared" si="490"/>
        <v>0</v>
      </c>
      <c r="T1011" s="44">
        <f t="shared" si="491"/>
        <v>0</v>
      </c>
      <c r="U1011" s="37">
        <f t="shared" si="492"/>
        <v>0</v>
      </c>
      <c r="V1011" s="42" t="e">
        <f t="shared" si="493"/>
        <v>#DIV/0!</v>
      </c>
      <c r="W1011" s="43" t="e">
        <f t="shared" si="494"/>
        <v>#DIV/0!</v>
      </c>
      <c r="X1011" s="42">
        <f t="shared" si="495"/>
        <v>0</v>
      </c>
      <c r="Y1011" s="44">
        <f t="shared" si="496"/>
        <v>0</v>
      </c>
      <c r="Z1011" s="42">
        <f t="shared" si="497"/>
        <v>-8044.4923695777225</v>
      </c>
      <c r="AA1011" s="44">
        <f>IF(C1011&lt;C$13,0,(IF(VLOOKUP(C$7,profiel!$A$3:$F$297,2,FALSE)&gt;4,VLOOKUP($C$7,profiel!$A$3:$F$297,3,FALSE),IF(B$9="flens loodrecht op gevel",(VLOOKUP(C$7,profiel!$A$3:$F$297,6,FALSE)-2*VLOOKUP(C$7,profiel!$A$3:$F$297,4,FALSE))/2,VLOOKUP(C$7,profiel!$A$3:$F$297,4,FALSE))))/1000*Z1011*D$36)</f>
        <v>-14803.823497328511</v>
      </c>
      <c r="AB1011" s="42">
        <f t="shared" ref="AB1011:AB1074" si="500">$D$35*($D1011-$AE1010)+$D$33*$D$32*$D$34*(($D1011+273)^4-($AE1010+273)^4)</f>
        <v>67505.762851917942</v>
      </c>
      <c r="AC1011" s="44">
        <f t="shared" si="498"/>
        <v>13501.152570383587</v>
      </c>
      <c r="AD1011" s="41">
        <f t="shared" si="499"/>
        <v>7.8841421007560281E-2</v>
      </c>
      <c r="AE1011" s="41">
        <f t="shared" si="473"/>
        <v>726.62981205081451</v>
      </c>
      <c r="AF1011" s="201">
        <f t="shared" si="474"/>
        <v>1809.5167174111139</v>
      </c>
    </row>
    <row r="1012" spans="1:32" ht="12" customHeight="1" x14ac:dyDescent="0.15">
      <c r="A1012" s="202">
        <f t="shared" si="475"/>
        <v>726.62981205081451</v>
      </c>
      <c r="B1012" s="54">
        <f t="shared" si="476"/>
        <v>4815</v>
      </c>
      <c r="C1012" s="133">
        <f t="shared" si="470"/>
        <v>80.25</v>
      </c>
      <c r="D1012" s="30">
        <f t="shared" si="471"/>
        <v>988.83278565885655</v>
      </c>
      <c r="E1012" s="30">
        <f t="shared" si="472"/>
        <v>679.99999999680972</v>
      </c>
      <c r="F1012" s="31">
        <f t="shared" si="477"/>
        <v>7.1143014104961891E-2</v>
      </c>
      <c r="G1012" s="30">
        <f t="shared" si="478"/>
        <v>2476.4366716622985</v>
      </c>
      <c r="H1012" s="34">
        <f t="shared" si="479"/>
        <v>2476.436671662299</v>
      </c>
      <c r="I1012" s="33">
        <f t="shared" si="480"/>
        <v>0</v>
      </c>
      <c r="J1012" s="35">
        <f t="shared" si="481"/>
        <v>0</v>
      </c>
      <c r="K1012" s="60">
        <f t="shared" si="482"/>
        <v>6.75858633997138E-2</v>
      </c>
      <c r="L1012" s="30">
        <f t="shared" si="483"/>
        <v>2479.4218337724419</v>
      </c>
      <c r="M1012" s="34">
        <f t="shared" si="484"/>
        <v>2355.4507420838199</v>
      </c>
      <c r="N1012" s="33">
        <f t="shared" si="485"/>
        <v>0</v>
      </c>
      <c r="O1012" s="35">
        <f t="shared" si="486"/>
        <v>0</v>
      </c>
      <c r="P1012" s="31">
        <f t="shared" si="487"/>
        <v>7.1143014104961891E-2</v>
      </c>
      <c r="Q1012" s="30">
        <f t="shared" si="488"/>
        <v>2476.4366716622985</v>
      </c>
      <c r="R1012" s="34">
        <f t="shared" si="489"/>
        <v>2476.436671662299</v>
      </c>
      <c r="S1012" s="33">
        <f t="shared" si="490"/>
        <v>0</v>
      </c>
      <c r="T1012" s="35">
        <f t="shared" si="491"/>
        <v>0</v>
      </c>
      <c r="U1012" s="31">
        <f t="shared" si="492"/>
        <v>0</v>
      </c>
      <c r="V1012" s="30" t="e">
        <f t="shared" si="493"/>
        <v>#DIV/0!</v>
      </c>
      <c r="W1012" s="34" t="e">
        <f t="shared" si="494"/>
        <v>#DIV/0!</v>
      </c>
      <c r="X1012" s="33">
        <f t="shared" si="495"/>
        <v>0</v>
      </c>
      <c r="Y1012" s="35">
        <f t="shared" si="496"/>
        <v>0</v>
      </c>
      <c r="Z1012" s="30">
        <f t="shared" si="497"/>
        <v>-8058.9648943592319</v>
      </c>
      <c r="AA1012" s="35">
        <f>IF(C1012&lt;C$13,0,(IF(VLOOKUP(C$7,profiel!$A$3:$F$297,2,FALSE)&gt;4,VLOOKUP($C$7,profiel!$A$3:$F$297,3,FALSE),IF(B$9="flens loodrecht op gevel",(VLOOKUP(C$7,profiel!$A$3:$F$297,6,FALSE)-2*VLOOKUP(C$7,profiel!$A$3:$F$297,4,FALSE))/2,VLOOKUP(C$7,profiel!$A$3:$F$297,4,FALSE))))/1000*Z1012*D$36)</f>
        <v>-14830.456464653635</v>
      </c>
      <c r="AB1012" s="30">
        <f t="shared" si="500"/>
        <v>67544.743006969293</v>
      </c>
      <c r="AC1012" s="35">
        <f t="shared" si="498"/>
        <v>13508.948601393859</v>
      </c>
      <c r="AD1012" s="32">
        <f t="shared" si="499"/>
        <v>7.829414539267196E-2</v>
      </c>
      <c r="AE1012" s="32">
        <f t="shared" si="473"/>
        <v>726.70810619620715</v>
      </c>
      <c r="AF1012" s="204">
        <f t="shared" si="474"/>
        <v>1817.4454728251824</v>
      </c>
    </row>
    <row r="1013" spans="1:32" ht="12" customHeight="1" x14ac:dyDescent="0.15">
      <c r="A1013" s="199">
        <f t="shared" si="475"/>
        <v>726.70810619620715</v>
      </c>
      <c r="B1013" s="38">
        <f t="shared" si="476"/>
        <v>4820</v>
      </c>
      <c r="C1013" s="200">
        <f t="shared" si="470"/>
        <v>80.333333333333329</v>
      </c>
      <c r="D1013" s="36">
        <f t="shared" si="471"/>
        <v>988.98805157560764</v>
      </c>
      <c r="E1013" s="36">
        <f t="shared" si="472"/>
        <v>679.99999999689373</v>
      </c>
      <c r="F1013" s="37">
        <f t="shared" si="477"/>
        <v>7.0832646852303116E-2</v>
      </c>
      <c r="G1013" s="42">
        <f t="shared" si="478"/>
        <v>2477.5367513245883</v>
      </c>
      <c r="H1013" s="43">
        <f t="shared" si="479"/>
        <v>2477.5367513245883</v>
      </c>
      <c r="I1013" s="42">
        <f t="shared" si="480"/>
        <v>0</v>
      </c>
      <c r="J1013" s="44">
        <f t="shared" si="481"/>
        <v>0</v>
      </c>
      <c r="K1013" s="216">
        <f t="shared" si="482"/>
        <v>6.7291014509687969E-2</v>
      </c>
      <c r="L1013" s="42">
        <f t="shared" si="483"/>
        <v>2480.510325936109</v>
      </c>
      <c r="M1013" s="43">
        <f t="shared" si="484"/>
        <v>2356.4848096393034</v>
      </c>
      <c r="N1013" s="42">
        <f t="shared" si="485"/>
        <v>0</v>
      </c>
      <c r="O1013" s="44">
        <f t="shared" si="486"/>
        <v>0</v>
      </c>
      <c r="P1013" s="37">
        <f t="shared" si="487"/>
        <v>7.0832646852303116E-2</v>
      </c>
      <c r="Q1013" s="42">
        <f t="shared" si="488"/>
        <v>2477.5367513245883</v>
      </c>
      <c r="R1013" s="43">
        <f t="shared" si="489"/>
        <v>2477.5367513245883</v>
      </c>
      <c r="S1013" s="42">
        <f t="shared" si="490"/>
        <v>0</v>
      </c>
      <c r="T1013" s="44">
        <f t="shared" si="491"/>
        <v>0</v>
      </c>
      <c r="U1013" s="37">
        <f t="shared" si="492"/>
        <v>0</v>
      </c>
      <c r="V1013" s="42" t="e">
        <f t="shared" si="493"/>
        <v>#DIV/0!</v>
      </c>
      <c r="W1013" s="43" t="e">
        <f t="shared" si="494"/>
        <v>#DIV/0!</v>
      </c>
      <c r="X1013" s="42">
        <f t="shared" si="495"/>
        <v>0</v>
      </c>
      <c r="Y1013" s="44">
        <f t="shared" si="496"/>
        <v>0</v>
      </c>
      <c r="Z1013" s="42">
        <f t="shared" si="497"/>
        <v>-8073.3398861150999</v>
      </c>
      <c r="AA1013" s="44">
        <f>IF(C1013&lt;C$13,0,(IF(VLOOKUP(C$7,profiel!$A$3:$F$297,2,FALSE)&gt;4,VLOOKUP($C$7,profiel!$A$3:$F$297,3,FALSE),IF(B$9="flens loodrecht op gevel",(VLOOKUP(C$7,profiel!$A$3:$F$297,6,FALSE)-2*VLOOKUP(C$7,profiel!$A$3:$F$297,4,FALSE))/2,VLOOKUP(C$7,profiel!$A$3:$F$297,4,FALSE))))/1000*Z1013*D$36)</f>
        <v>-14856.909947478009</v>
      </c>
      <c r="AB1013" s="42">
        <f t="shared" si="500"/>
        <v>67583.783594908586</v>
      </c>
      <c r="AC1013" s="44">
        <f t="shared" si="498"/>
        <v>13516.756718981716</v>
      </c>
      <c r="AD1013" s="41">
        <f t="shared" si="499"/>
        <v>7.7751916822113895E-2</v>
      </c>
      <c r="AE1013" s="41">
        <f t="shared" si="473"/>
        <v>726.78585811302924</v>
      </c>
      <c r="AF1013" s="201">
        <f t="shared" si="474"/>
        <v>1825.4288828382375</v>
      </c>
    </row>
    <row r="1014" spans="1:32" ht="12" customHeight="1" x14ac:dyDescent="0.15">
      <c r="A1014" s="202">
        <f t="shared" si="475"/>
        <v>726.78585811302924</v>
      </c>
      <c r="B1014" s="54">
        <f t="shared" si="476"/>
        <v>4825</v>
      </c>
      <c r="C1014" s="133">
        <f t="shared" si="470"/>
        <v>80.416666666666671</v>
      </c>
      <c r="D1014" s="30">
        <f t="shared" si="471"/>
        <v>989.14315676156718</v>
      </c>
      <c r="E1014" s="30">
        <f t="shared" si="472"/>
        <v>679.99999999697548</v>
      </c>
      <c r="F1014" s="31">
        <f t="shared" si="477"/>
        <v>7.0522864276028413E-2</v>
      </c>
      <c r="G1014" s="30">
        <f t="shared" si="478"/>
        <v>2478.6400873122307</v>
      </c>
      <c r="H1014" s="34">
        <f t="shared" si="479"/>
        <v>2478.6400873122307</v>
      </c>
      <c r="I1014" s="33">
        <f t="shared" si="480"/>
        <v>0</v>
      </c>
      <c r="J1014" s="35">
        <f t="shared" si="481"/>
        <v>0</v>
      </c>
      <c r="K1014" s="60">
        <f t="shared" si="482"/>
        <v>6.6996721062226997E-2</v>
      </c>
      <c r="L1014" s="30">
        <f t="shared" si="483"/>
        <v>2481.6020901384527</v>
      </c>
      <c r="M1014" s="34">
        <f t="shared" si="484"/>
        <v>2357.5219856315298</v>
      </c>
      <c r="N1014" s="33">
        <f t="shared" si="485"/>
        <v>0</v>
      </c>
      <c r="O1014" s="35">
        <f t="shared" si="486"/>
        <v>0</v>
      </c>
      <c r="P1014" s="31">
        <f t="shared" si="487"/>
        <v>7.0522864276028413E-2</v>
      </c>
      <c r="Q1014" s="30">
        <f t="shared" si="488"/>
        <v>2478.6400873122307</v>
      </c>
      <c r="R1014" s="34">
        <f t="shared" si="489"/>
        <v>2478.6400873122307</v>
      </c>
      <c r="S1014" s="33">
        <f t="shared" si="490"/>
        <v>0</v>
      </c>
      <c r="T1014" s="35">
        <f t="shared" si="491"/>
        <v>0</v>
      </c>
      <c r="U1014" s="31">
        <f t="shared" si="492"/>
        <v>0</v>
      </c>
      <c r="V1014" s="30" t="e">
        <f t="shared" si="493"/>
        <v>#DIV/0!</v>
      </c>
      <c r="W1014" s="34" t="e">
        <f t="shared" si="494"/>
        <v>#DIV/0!</v>
      </c>
      <c r="X1014" s="33">
        <f t="shared" si="495"/>
        <v>0</v>
      </c>
      <c r="Y1014" s="35">
        <f t="shared" si="496"/>
        <v>0</v>
      </c>
      <c r="Z1014" s="30">
        <f t="shared" si="497"/>
        <v>-8087.6182110495702</v>
      </c>
      <c r="AA1014" s="35">
        <f>IF(C1014&lt;C$13,0,(IF(VLOOKUP(C$7,profiel!$A$3:$F$297,2,FALSE)&gt;4,VLOOKUP($C$7,profiel!$A$3:$F$297,3,FALSE),IF(B$9="flens loodrecht op gevel",(VLOOKUP(C$7,profiel!$A$3:$F$297,6,FALSE)-2*VLOOKUP(C$7,profiel!$A$3:$F$297,4,FALSE))/2,VLOOKUP(C$7,profiel!$A$3:$F$297,4,FALSE))))/1000*Z1014*D$36)</f>
        <v>-14883.185539828219</v>
      </c>
      <c r="AB1014" s="30">
        <f t="shared" si="500"/>
        <v>67622.883811910724</v>
      </c>
      <c r="AC1014" s="35">
        <f t="shared" si="498"/>
        <v>13524.576762382147</v>
      </c>
      <c r="AD1014" s="32">
        <f t="shared" si="499"/>
        <v>7.7214672341485754E-2</v>
      </c>
      <c r="AE1014" s="32">
        <f t="shared" si="473"/>
        <v>726.86307278537072</v>
      </c>
      <c r="AF1014" s="204">
        <f t="shared" si="474"/>
        <v>1833.4674485544622</v>
      </c>
    </row>
    <row r="1015" spans="1:32" ht="12" customHeight="1" x14ac:dyDescent="0.15">
      <c r="A1015" s="199">
        <f t="shared" si="475"/>
        <v>726.86307278537072</v>
      </c>
      <c r="B1015" s="38">
        <f t="shared" si="476"/>
        <v>4830</v>
      </c>
      <c r="C1015" s="200">
        <f t="shared" si="470"/>
        <v>80.5</v>
      </c>
      <c r="D1015" s="36">
        <f t="shared" si="471"/>
        <v>989.29810154916731</v>
      </c>
      <c r="E1015" s="36">
        <f t="shared" si="472"/>
        <v>679.99999999705506</v>
      </c>
      <c r="F1015" s="37">
        <f t="shared" si="477"/>
        <v>7.0213667251872794E-2</v>
      </c>
      <c r="G1015" s="42">
        <f t="shared" si="478"/>
        <v>2479.7466344811551</v>
      </c>
      <c r="H1015" s="43">
        <f t="shared" si="479"/>
        <v>2479.7466344811551</v>
      </c>
      <c r="I1015" s="42">
        <f t="shared" si="480"/>
        <v>0</v>
      </c>
      <c r="J1015" s="44">
        <f t="shared" si="481"/>
        <v>0</v>
      </c>
      <c r="K1015" s="216">
        <f t="shared" si="482"/>
        <v>6.6702983889279158E-2</v>
      </c>
      <c r="L1015" s="42">
        <f t="shared" si="483"/>
        <v>2482.6970812056356</v>
      </c>
      <c r="M1015" s="43">
        <f t="shared" si="484"/>
        <v>2358.562227145354</v>
      </c>
      <c r="N1015" s="42">
        <f t="shared" si="485"/>
        <v>0</v>
      </c>
      <c r="O1015" s="44">
        <f t="shared" si="486"/>
        <v>0</v>
      </c>
      <c r="P1015" s="37">
        <f t="shared" si="487"/>
        <v>7.0213667251872794E-2</v>
      </c>
      <c r="Q1015" s="42">
        <f t="shared" si="488"/>
        <v>2479.7466344811551</v>
      </c>
      <c r="R1015" s="43">
        <f t="shared" si="489"/>
        <v>2479.7466344811551</v>
      </c>
      <c r="S1015" s="42">
        <f t="shared" si="490"/>
        <v>0</v>
      </c>
      <c r="T1015" s="44">
        <f t="shared" si="491"/>
        <v>0</v>
      </c>
      <c r="U1015" s="37">
        <f t="shared" si="492"/>
        <v>0</v>
      </c>
      <c r="V1015" s="42" t="e">
        <f t="shared" si="493"/>
        <v>#DIV/0!</v>
      </c>
      <c r="W1015" s="43" t="e">
        <f t="shared" si="494"/>
        <v>#DIV/0!</v>
      </c>
      <c r="X1015" s="42">
        <f t="shared" si="495"/>
        <v>0</v>
      </c>
      <c r="Y1015" s="44">
        <f t="shared" si="496"/>
        <v>0</v>
      </c>
      <c r="Z1015" s="42">
        <f t="shared" si="497"/>
        <v>-8101.8007249532111</v>
      </c>
      <c r="AA1015" s="44">
        <f>IF(C1015&lt;C$13,0,(IF(VLOOKUP(C$7,profiel!$A$3:$F$297,2,FALSE)&gt;4,VLOOKUP($C$7,profiel!$A$3:$F$297,3,FALSE),IF(B$9="flens loodrecht op gevel",(VLOOKUP(C$7,profiel!$A$3:$F$297,6,FALSE)-2*VLOOKUP(C$7,profiel!$A$3:$F$297,4,FALSE))/2,VLOOKUP(C$7,profiel!$A$3:$F$297,4,FALSE))))/1000*Z1015*D$36)</f>
        <v>-14909.28481656716</v>
      </c>
      <c r="AB1015" s="42">
        <f t="shared" si="500"/>
        <v>67662.042864396208</v>
      </c>
      <c r="AC1015" s="44">
        <f t="shared" si="498"/>
        <v>13532.408572879242</v>
      </c>
      <c r="AD1015" s="41">
        <f t="shared" si="499"/>
        <v>7.6682349836972488E-2</v>
      </c>
      <c r="AE1015" s="41">
        <f t="shared" si="473"/>
        <v>726.93975513520775</v>
      </c>
      <c r="AF1015" s="201">
        <f t="shared" si="474"/>
        <v>1841.561676883744</v>
      </c>
    </row>
    <row r="1016" spans="1:32" ht="12" customHeight="1" x14ac:dyDescent="0.15">
      <c r="A1016" s="202">
        <f t="shared" si="475"/>
        <v>726.93975513520775</v>
      </c>
      <c r="B1016" s="54">
        <f t="shared" si="476"/>
        <v>4835</v>
      </c>
      <c r="C1016" s="133">
        <f t="shared" si="470"/>
        <v>80.583333333333329</v>
      </c>
      <c r="D1016" s="30">
        <f t="shared" si="471"/>
        <v>989.45288626980971</v>
      </c>
      <c r="E1016" s="30">
        <f t="shared" si="472"/>
        <v>679.99999999713259</v>
      </c>
      <c r="F1016" s="31">
        <f t="shared" si="477"/>
        <v>6.9905056651583489E-2</v>
      </c>
      <c r="G1016" s="30">
        <f t="shared" si="478"/>
        <v>2480.8563482620407</v>
      </c>
      <c r="H1016" s="34">
        <f t="shared" si="479"/>
        <v>2480.8563482620407</v>
      </c>
      <c r="I1016" s="33">
        <f t="shared" si="480"/>
        <v>0</v>
      </c>
      <c r="J1016" s="35">
        <f t="shared" si="481"/>
        <v>0</v>
      </c>
      <c r="K1016" s="60">
        <f t="shared" si="482"/>
        <v>6.6409803819004312E-2</v>
      </c>
      <c r="L1016" s="30">
        <f t="shared" si="483"/>
        <v>2483.7952545402331</v>
      </c>
      <c r="M1016" s="34">
        <f t="shared" si="484"/>
        <v>2359.6054918132218</v>
      </c>
      <c r="N1016" s="33">
        <f t="shared" si="485"/>
        <v>0</v>
      </c>
      <c r="O1016" s="35">
        <f t="shared" si="486"/>
        <v>0</v>
      </c>
      <c r="P1016" s="31">
        <f t="shared" si="487"/>
        <v>6.9905056651583489E-2</v>
      </c>
      <c r="Q1016" s="30">
        <f t="shared" si="488"/>
        <v>2480.8563482620407</v>
      </c>
      <c r="R1016" s="34">
        <f t="shared" si="489"/>
        <v>2480.8563482620407</v>
      </c>
      <c r="S1016" s="33">
        <f t="shared" si="490"/>
        <v>0</v>
      </c>
      <c r="T1016" s="35">
        <f t="shared" si="491"/>
        <v>0</v>
      </c>
      <c r="U1016" s="31">
        <f t="shared" si="492"/>
        <v>0</v>
      </c>
      <c r="V1016" s="30" t="e">
        <f t="shared" si="493"/>
        <v>#DIV/0!</v>
      </c>
      <c r="W1016" s="34" t="e">
        <f t="shared" si="494"/>
        <v>#DIV/0!</v>
      </c>
      <c r="X1016" s="33">
        <f t="shared" si="495"/>
        <v>0</v>
      </c>
      <c r="Y1016" s="35">
        <f t="shared" si="496"/>
        <v>0</v>
      </c>
      <c r="Z1016" s="30">
        <f t="shared" si="497"/>
        <v>-8115.8882733335995</v>
      </c>
      <c r="AA1016" s="35">
        <f>IF(C1016&lt;C$13,0,(IF(VLOOKUP(C$7,profiel!$A$3:$F$297,2,FALSE)&gt;4,VLOOKUP($C$7,profiel!$A$3:$F$297,3,FALSE),IF(B$9="flens loodrecht op gevel",(VLOOKUP(C$7,profiel!$A$3:$F$297,6,FALSE)-2*VLOOKUP(C$7,profiel!$A$3:$F$297,4,FALSE))/2,VLOOKUP(C$7,profiel!$A$3:$F$297,4,FALSE))))/1000*Z1016*D$36)</f>
        <v>-14935.209333634519</v>
      </c>
      <c r="AB1016" s="30">
        <f t="shared" si="500"/>
        <v>67701.259968901781</v>
      </c>
      <c r="AC1016" s="35">
        <f t="shared" si="498"/>
        <v>13540.251993780355</v>
      </c>
      <c r="AD1016" s="32">
        <f t="shared" si="499"/>
        <v>7.6154888024069903E-2</v>
      </c>
      <c r="AE1016" s="32">
        <f t="shared" si="473"/>
        <v>727.01591002323187</v>
      </c>
      <c r="AF1016" s="204">
        <f t="shared" si="474"/>
        <v>1849.7120806093033</v>
      </c>
    </row>
    <row r="1017" spans="1:32" ht="12" customHeight="1" x14ac:dyDescent="0.15">
      <c r="A1017" s="199">
        <f t="shared" si="475"/>
        <v>727.01591002323187</v>
      </c>
      <c r="B1017" s="38">
        <f t="shared" si="476"/>
        <v>4840</v>
      </c>
      <c r="C1017" s="200">
        <f t="shared" si="470"/>
        <v>80.666666666666671</v>
      </c>
      <c r="D1017" s="36">
        <f t="shared" si="471"/>
        <v>989.6075112538698</v>
      </c>
      <c r="E1017" s="36">
        <f t="shared" si="472"/>
        <v>679.99999999720796</v>
      </c>
      <c r="F1017" s="37">
        <f t="shared" si="477"/>
        <v>6.959703334344744E-2</v>
      </c>
      <c r="G1017" s="42">
        <f t="shared" si="478"/>
        <v>2481.9691846518704</v>
      </c>
      <c r="H1017" s="43">
        <f t="shared" si="479"/>
        <v>2481.9691846518704</v>
      </c>
      <c r="I1017" s="42">
        <f t="shared" si="480"/>
        <v>0</v>
      </c>
      <c r="J1017" s="44">
        <f t="shared" si="481"/>
        <v>0</v>
      </c>
      <c r="K1017" s="216">
        <f t="shared" si="482"/>
        <v>6.6117181676275061E-2</v>
      </c>
      <c r="L1017" s="42">
        <f t="shared" si="483"/>
        <v>2484.89656611278</v>
      </c>
      <c r="M1017" s="43">
        <f t="shared" si="484"/>
        <v>2360.6517378071412</v>
      </c>
      <c r="N1017" s="42">
        <f t="shared" si="485"/>
        <v>0</v>
      </c>
      <c r="O1017" s="44">
        <f t="shared" si="486"/>
        <v>0</v>
      </c>
      <c r="P1017" s="37">
        <f t="shared" si="487"/>
        <v>6.959703334344744E-2</v>
      </c>
      <c r="Q1017" s="42">
        <f t="shared" si="488"/>
        <v>2481.9691846518704</v>
      </c>
      <c r="R1017" s="43">
        <f t="shared" si="489"/>
        <v>2481.9691846518704</v>
      </c>
      <c r="S1017" s="42">
        <f t="shared" si="490"/>
        <v>0</v>
      </c>
      <c r="T1017" s="44">
        <f t="shared" si="491"/>
        <v>0</v>
      </c>
      <c r="U1017" s="37">
        <f t="shared" si="492"/>
        <v>0</v>
      </c>
      <c r="V1017" s="42" t="e">
        <f t="shared" si="493"/>
        <v>#DIV/0!</v>
      </c>
      <c r="W1017" s="43" t="e">
        <f t="shared" si="494"/>
        <v>#DIV/0!</v>
      </c>
      <c r="X1017" s="42">
        <f t="shared" si="495"/>
        <v>0</v>
      </c>
      <c r="Y1017" s="44">
        <f t="shared" si="496"/>
        <v>0</v>
      </c>
      <c r="Z1017" s="42">
        <f t="shared" si="497"/>
        <v>-8129.8816915443895</v>
      </c>
      <c r="AA1017" s="44">
        <f>IF(C1017&lt;C$13,0,(IF(VLOOKUP(C$7,profiel!$A$3:$F$297,2,FALSE)&gt;4,VLOOKUP($C$7,profiel!$A$3:$F$297,3,FALSE),IF(B$9="flens loodrecht op gevel",(VLOOKUP(C$7,profiel!$A$3:$F$297,6,FALSE)-2*VLOOKUP(C$7,profiel!$A$3:$F$297,4,FALSE))/2,VLOOKUP(C$7,profiel!$A$3:$F$297,4,FALSE))))/1000*Z1017*D$36)</f>
        <v>-14960.960628284291</v>
      </c>
      <c r="AB1017" s="42">
        <f t="shared" si="500"/>
        <v>67740.534351950992</v>
      </c>
      <c r="AC1017" s="44">
        <f t="shared" si="498"/>
        <v>13548.106870390198</v>
      </c>
      <c r="AD1017" s="41">
        <f t="shared" si="499"/>
        <v>7.5632226436417482E-2</v>
      </c>
      <c r="AE1017" s="41">
        <f t="shared" si="473"/>
        <v>727.09154224966824</v>
      </c>
      <c r="AF1017" s="201">
        <f t="shared" si="474"/>
        <v>1857.9191784562363</v>
      </c>
    </row>
    <row r="1018" spans="1:32" ht="12" customHeight="1" x14ac:dyDescent="0.15">
      <c r="A1018" s="202">
        <f t="shared" si="475"/>
        <v>727.09154224966824</v>
      </c>
      <c r="B1018" s="54">
        <f t="shared" si="476"/>
        <v>4845</v>
      </c>
      <c r="C1018" s="133">
        <f t="shared" si="470"/>
        <v>80.75</v>
      </c>
      <c r="D1018" s="30">
        <f t="shared" si="471"/>
        <v>989.76197683070166</v>
      </c>
      <c r="E1018" s="30">
        <f t="shared" si="472"/>
        <v>679.99999999728152</v>
      </c>
      <c r="F1018" s="31">
        <f t="shared" si="477"/>
        <v>6.9289598192807278E-2</v>
      </c>
      <c r="G1018" s="30">
        <f t="shared" si="478"/>
        <v>2483.0851002055524</v>
      </c>
      <c r="H1018" s="34">
        <f t="shared" si="479"/>
        <v>2483.0851002055524</v>
      </c>
      <c r="I1018" s="33">
        <f t="shared" si="480"/>
        <v>0</v>
      </c>
      <c r="J1018" s="35">
        <f t="shared" si="481"/>
        <v>0</v>
      </c>
      <c r="K1018" s="60">
        <f t="shared" si="482"/>
        <v>6.5825118283166922E-2</v>
      </c>
      <c r="L1018" s="30">
        <f t="shared" si="483"/>
        <v>2486.0009724533675</v>
      </c>
      <c r="M1018" s="34">
        <f t="shared" si="484"/>
        <v>2361.7009238306991</v>
      </c>
      <c r="N1018" s="33">
        <f t="shared" si="485"/>
        <v>0</v>
      </c>
      <c r="O1018" s="35">
        <f t="shared" si="486"/>
        <v>0</v>
      </c>
      <c r="P1018" s="31">
        <f t="shared" si="487"/>
        <v>6.9289598192807278E-2</v>
      </c>
      <c r="Q1018" s="30">
        <f t="shared" si="488"/>
        <v>2483.0851002055524</v>
      </c>
      <c r="R1018" s="34">
        <f t="shared" si="489"/>
        <v>2483.0851002055524</v>
      </c>
      <c r="S1018" s="33">
        <f t="shared" si="490"/>
        <v>0</v>
      </c>
      <c r="T1018" s="35">
        <f t="shared" si="491"/>
        <v>0</v>
      </c>
      <c r="U1018" s="31">
        <f t="shared" si="492"/>
        <v>0</v>
      </c>
      <c r="V1018" s="30" t="e">
        <f t="shared" si="493"/>
        <v>#DIV/0!</v>
      </c>
      <c r="W1018" s="34" t="e">
        <f t="shared" si="494"/>
        <v>#DIV/0!</v>
      </c>
      <c r="X1018" s="33">
        <f t="shared" si="495"/>
        <v>0</v>
      </c>
      <c r="Y1018" s="35">
        <f t="shared" si="496"/>
        <v>0</v>
      </c>
      <c r="Z1018" s="30">
        <f t="shared" si="497"/>
        <v>-8143.7818049127081</v>
      </c>
      <c r="AA1018" s="35">
        <f>IF(C1018&lt;C$13,0,(IF(VLOOKUP(C$7,profiel!$A$3:$F$297,2,FALSE)&gt;4,VLOOKUP($C$7,profiel!$A$3:$F$297,3,FALSE),IF(B$9="flens loodrecht op gevel",(VLOOKUP(C$7,profiel!$A$3:$F$297,6,FALSE)-2*VLOOKUP(C$7,profiel!$A$3:$F$297,4,FALSE))/2,VLOOKUP(C$7,profiel!$A$3:$F$297,4,FALSE))))/1000*Z1018*D$36)</f>
        <v>-14986.540219319224</v>
      </c>
      <c r="AB1018" s="30">
        <f t="shared" si="500"/>
        <v>67779.865249928669</v>
      </c>
      <c r="AC1018" s="35">
        <f t="shared" si="498"/>
        <v>13555.973049985734</v>
      </c>
      <c r="AD1018" s="32">
        <f t="shared" si="499"/>
        <v>7.5114305414788668E-2</v>
      </c>
      <c r="AE1018" s="32">
        <f t="shared" si="473"/>
        <v>727.16665655508302</v>
      </c>
      <c r="AF1018" s="204">
        <f t="shared" si="474"/>
        <v>1866.1834951610031</v>
      </c>
    </row>
    <row r="1019" spans="1:32" ht="12" customHeight="1" x14ac:dyDescent="0.15">
      <c r="A1019" s="199">
        <f t="shared" si="475"/>
        <v>727.16665655508302</v>
      </c>
      <c r="B1019" s="38">
        <f t="shared" si="476"/>
        <v>4850</v>
      </c>
      <c r="C1019" s="200">
        <f t="shared" ref="C1019:C1082" si="501">B1019/60</f>
        <v>80.833333333333329</v>
      </c>
      <c r="D1019" s="36">
        <f t="shared" ref="D1019:D1082" si="502">20+345*LOG10(8*C1019+1)</f>
        <v>989.91628332864138</v>
      </c>
      <c r="E1019" s="36">
        <f t="shared" ref="E1019:E1082" si="503">20+660*(1-0.687*EXP(-0.32*C1019)-0.313*EXP(-3.8*C1019))</f>
        <v>679.99999999735303</v>
      </c>
      <c r="F1019" s="37">
        <f t="shared" si="477"/>
        <v>6.8982752062565406E-2</v>
      </c>
      <c r="G1019" s="42">
        <f t="shared" si="478"/>
        <v>2484.2040520287915</v>
      </c>
      <c r="H1019" s="43">
        <f t="shared" si="479"/>
        <v>2484.2040520287915</v>
      </c>
      <c r="I1019" s="42">
        <f t="shared" si="480"/>
        <v>0</v>
      </c>
      <c r="J1019" s="44">
        <f t="shared" si="481"/>
        <v>0</v>
      </c>
      <c r="K1019" s="216">
        <f t="shared" si="482"/>
        <v>6.5533614459437145E-2</v>
      </c>
      <c r="L1019" s="42">
        <f t="shared" si="483"/>
        <v>2487.1084306445346</v>
      </c>
      <c r="M1019" s="43">
        <f t="shared" si="484"/>
        <v>2362.7530091123076</v>
      </c>
      <c r="N1019" s="42">
        <f t="shared" si="485"/>
        <v>0</v>
      </c>
      <c r="O1019" s="44">
        <f t="shared" si="486"/>
        <v>0</v>
      </c>
      <c r="P1019" s="37">
        <f t="shared" si="487"/>
        <v>6.8982752062565406E-2</v>
      </c>
      <c r="Q1019" s="42">
        <f t="shared" si="488"/>
        <v>2484.2040520287915</v>
      </c>
      <c r="R1019" s="43">
        <f t="shared" si="489"/>
        <v>2484.2040520287915</v>
      </c>
      <c r="S1019" s="42">
        <f t="shared" si="490"/>
        <v>0</v>
      </c>
      <c r="T1019" s="44">
        <f t="shared" si="491"/>
        <v>0</v>
      </c>
      <c r="U1019" s="37">
        <f t="shared" si="492"/>
        <v>0</v>
      </c>
      <c r="V1019" s="42" t="e">
        <f t="shared" si="493"/>
        <v>#DIV/0!</v>
      </c>
      <c r="W1019" s="43" t="e">
        <f t="shared" si="494"/>
        <v>#DIV/0!</v>
      </c>
      <c r="X1019" s="42">
        <f t="shared" si="495"/>
        <v>0</v>
      </c>
      <c r="Y1019" s="44">
        <f t="shared" si="496"/>
        <v>0</v>
      </c>
      <c r="Z1019" s="42">
        <f t="shared" si="497"/>
        <v>-8157.589428865319</v>
      </c>
      <c r="AA1019" s="44">
        <f>IF(C1019&lt;C$13,0,(IF(VLOOKUP(C$7,profiel!$A$3:$F$297,2,FALSE)&gt;4,VLOOKUP($C$7,profiel!$A$3:$F$297,3,FALSE),IF(B$9="flens loodrecht op gevel",(VLOOKUP(C$7,profiel!$A$3:$F$297,6,FALSE)-2*VLOOKUP(C$7,profiel!$A$3:$F$297,4,FALSE))/2,VLOOKUP(C$7,profiel!$A$3:$F$297,4,FALSE))))/1000*Z1019*D$36)</f>
        <v>-15011.949607322989</v>
      </c>
      <c r="AB1019" s="42">
        <f t="shared" si="500"/>
        <v>67819.251908954073</v>
      </c>
      <c r="AC1019" s="44">
        <f t="shared" si="498"/>
        <v>13563.850381790815</v>
      </c>
      <c r="AD1019" s="41">
        <f t="shared" si="499"/>
        <v>7.4601066096257468E-2</v>
      </c>
      <c r="AE1019" s="41">
        <f t="shared" ref="AE1019:AE1082" si="504">AE1018+AD1019</f>
        <v>727.24125762117933</v>
      </c>
      <c r="AF1019" s="201">
        <f t="shared" ref="AF1019:AF1082" si="505">IF(AE1019&lt;600,425+0.773*AE1019-0.00169*AE1019^2+0.00000222*AE1019^3,IF(AE1019&lt;735,666+(13002/(738-AE1019)),IF(AE1019&lt;900,545+(17820/(AE1019-731)),650)))</f>
        <v>1874.505561541778</v>
      </c>
    </row>
    <row r="1020" spans="1:32" ht="12" customHeight="1" x14ac:dyDescent="0.15">
      <c r="A1020" s="202">
        <f t="shared" si="475"/>
        <v>727.24125762117933</v>
      </c>
      <c r="B1020" s="54">
        <f t="shared" si="476"/>
        <v>4855</v>
      </c>
      <c r="C1020" s="133">
        <f t="shared" si="501"/>
        <v>80.916666666666671</v>
      </c>
      <c r="D1020" s="30">
        <f t="shared" si="502"/>
        <v>990.07043107501215</v>
      </c>
      <c r="E1020" s="30">
        <f t="shared" si="503"/>
        <v>679.99999999742272</v>
      </c>
      <c r="F1020" s="31">
        <f t="shared" si="477"/>
        <v>6.8676495813679697E-2</v>
      </c>
      <c r="G1020" s="30">
        <f t="shared" si="478"/>
        <v>2485.3259977694424</v>
      </c>
      <c r="H1020" s="34">
        <f t="shared" si="479"/>
        <v>2485.3259977694424</v>
      </c>
      <c r="I1020" s="33">
        <f t="shared" si="480"/>
        <v>0</v>
      </c>
      <c r="J1020" s="35">
        <f t="shared" si="481"/>
        <v>0</v>
      </c>
      <c r="K1020" s="60">
        <f t="shared" si="482"/>
        <v>6.5242671022995705E-2</v>
      </c>
      <c r="L1020" s="30">
        <f t="shared" si="483"/>
        <v>2488.2188983126034</v>
      </c>
      <c r="M1020" s="34">
        <f t="shared" si="484"/>
        <v>2363.8079533969731</v>
      </c>
      <c r="N1020" s="33">
        <f t="shared" si="485"/>
        <v>0</v>
      </c>
      <c r="O1020" s="35">
        <f t="shared" si="486"/>
        <v>0</v>
      </c>
      <c r="P1020" s="31">
        <f t="shared" si="487"/>
        <v>6.8676495813679697E-2</v>
      </c>
      <c r="Q1020" s="30">
        <f t="shared" si="488"/>
        <v>2485.3259977694424</v>
      </c>
      <c r="R1020" s="34">
        <f t="shared" si="489"/>
        <v>2485.3259977694424</v>
      </c>
      <c r="S1020" s="33">
        <f t="shared" si="490"/>
        <v>0</v>
      </c>
      <c r="T1020" s="35">
        <f t="shared" si="491"/>
        <v>0</v>
      </c>
      <c r="U1020" s="31">
        <f t="shared" si="492"/>
        <v>0</v>
      </c>
      <c r="V1020" s="30" t="e">
        <f t="shared" si="493"/>
        <v>#DIV/0!</v>
      </c>
      <c r="W1020" s="34" t="e">
        <f t="shared" si="494"/>
        <v>#DIV/0!</v>
      </c>
      <c r="X1020" s="33">
        <f t="shared" si="495"/>
        <v>0</v>
      </c>
      <c r="Y1020" s="35">
        <f t="shared" si="496"/>
        <v>0</v>
      </c>
      <c r="Z1020" s="30">
        <f t="shared" si="497"/>
        <v>-8171.3053690529186</v>
      </c>
      <c r="AA1020" s="35">
        <f>IF(C1020&lt;C$13,0,(IF(VLOOKUP(C$7,profiel!$A$3:$F$297,2,FALSE)&gt;4,VLOOKUP($C$7,profiel!$A$3:$F$297,3,FALSE),IF(B$9="flens loodrecht op gevel",(VLOOKUP(C$7,profiel!$A$3:$F$297,6,FALSE)-2*VLOOKUP(C$7,profiel!$A$3:$F$297,4,FALSE))/2,VLOOKUP(C$7,profiel!$A$3:$F$297,4,FALSE))))/1000*Z1020*D$36)</f>
        <v>-15037.190274888915</v>
      </c>
      <c r="AB1020" s="30">
        <f t="shared" si="500"/>
        <v>67858.693584758264</v>
      </c>
      <c r="AC1020" s="35">
        <f t="shared" si="498"/>
        <v>13571.738716951651</v>
      </c>
      <c r="AD1020" s="32">
        <f t="shared" si="499"/>
        <v>7.4092450403467999E-2</v>
      </c>
      <c r="AE1020" s="32">
        <f t="shared" si="504"/>
        <v>727.31535007158277</v>
      </c>
      <c r="AF1020" s="204">
        <f t="shared" si="505"/>
        <v>1882.8859145697861</v>
      </c>
    </row>
    <row r="1021" spans="1:32" ht="12" customHeight="1" x14ac:dyDescent="0.15">
      <c r="A1021" s="199">
        <f t="shared" si="475"/>
        <v>727.31535007158277</v>
      </c>
      <c r="B1021" s="38">
        <f t="shared" si="476"/>
        <v>4860</v>
      </c>
      <c r="C1021" s="200">
        <f t="shared" si="501"/>
        <v>81</v>
      </c>
      <c r="D1021" s="36">
        <f t="shared" si="502"/>
        <v>990.22442039612736</v>
      </c>
      <c r="E1021" s="36">
        <f t="shared" si="503"/>
        <v>679.99999999749048</v>
      </c>
      <c r="F1021" s="37">
        <f t="shared" si="477"/>
        <v>6.8370830305646696E-2</v>
      </c>
      <c r="G1021" s="42">
        <f t="shared" si="478"/>
        <v>2486.4508956107798</v>
      </c>
      <c r="H1021" s="43">
        <f t="shared" si="479"/>
        <v>2486.4508956107798</v>
      </c>
      <c r="I1021" s="42">
        <f t="shared" si="480"/>
        <v>0</v>
      </c>
      <c r="J1021" s="44">
        <f t="shared" si="481"/>
        <v>0</v>
      </c>
      <c r="K1021" s="216">
        <f t="shared" si="482"/>
        <v>6.4952288790364354E-2</v>
      </c>
      <c r="L1021" s="42">
        <f t="shared" si="483"/>
        <v>2489.3323336209469</v>
      </c>
      <c r="M1021" s="43">
        <f t="shared" si="484"/>
        <v>2364.8657169398994</v>
      </c>
      <c r="N1021" s="42">
        <f t="shared" si="485"/>
        <v>0</v>
      </c>
      <c r="O1021" s="44">
        <f t="shared" si="486"/>
        <v>0</v>
      </c>
      <c r="P1021" s="37">
        <f t="shared" si="487"/>
        <v>6.8370830305646696E-2</v>
      </c>
      <c r="Q1021" s="42">
        <f t="shared" si="488"/>
        <v>2486.4508956107798</v>
      </c>
      <c r="R1021" s="43">
        <f t="shared" si="489"/>
        <v>2486.4508956107798</v>
      </c>
      <c r="S1021" s="42">
        <f t="shared" si="490"/>
        <v>0</v>
      </c>
      <c r="T1021" s="44">
        <f t="shared" si="491"/>
        <v>0</v>
      </c>
      <c r="U1021" s="37">
        <f t="shared" si="492"/>
        <v>0</v>
      </c>
      <c r="V1021" s="42" t="e">
        <f t="shared" si="493"/>
        <v>#DIV/0!</v>
      </c>
      <c r="W1021" s="43" t="e">
        <f t="shared" si="494"/>
        <v>#DIV/0!</v>
      </c>
      <c r="X1021" s="42">
        <f t="shared" si="495"/>
        <v>0</v>
      </c>
      <c r="Y1021" s="44">
        <f t="shared" si="496"/>
        <v>0</v>
      </c>
      <c r="Z1021" s="42">
        <f t="shared" si="497"/>
        <v>-8184.9304214731674</v>
      </c>
      <c r="AA1021" s="44">
        <f>IF(C1021&lt;C$13,0,(IF(VLOOKUP(C$7,profiel!$A$3:$F$297,2,FALSE)&gt;4,VLOOKUP($C$7,profiel!$A$3:$F$297,3,FALSE),IF(B$9="flens loodrecht op gevel",(VLOOKUP(C$7,profiel!$A$3:$F$297,6,FALSE)-2*VLOOKUP(C$7,profiel!$A$3:$F$297,4,FALSE))/2,VLOOKUP(C$7,profiel!$A$3:$F$297,4,FALSE))))/1000*Z1021*D$36)</f>
        <v>-15062.263686846392</v>
      </c>
      <c r="AB1021" s="42">
        <f t="shared" si="500"/>
        <v>67898.189542561071</v>
      </c>
      <c r="AC1021" s="44">
        <f t="shared" si="498"/>
        <v>13579.637908512213</v>
      </c>
      <c r="AD1021" s="41">
        <f t="shared" si="499"/>
        <v>7.3588401034105078E-2</v>
      </c>
      <c r="AE1021" s="41">
        <f t="shared" si="504"/>
        <v>727.38893847261693</v>
      </c>
      <c r="AF1021" s="201">
        <f t="shared" si="505"/>
        <v>1891.3250974416494</v>
      </c>
    </row>
    <row r="1022" spans="1:32" ht="12" customHeight="1" x14ac:dyDescent="0.15">
      <c r="A1022" s="202">
        <f t="shared" si="475"/>
        <v>727.38893847261693</v>
      </c>
      <c r="B1022" s="54">
        <f t="shared" si="476"/>
        <v>4865</v>
      </c>
      <c r="C1022" s="133">
        <f t="shared" si="501"/>
        <v>81.083333333333329</v>
      </c>
      <c r="D1022" s="30">
        <f t="shared" si="502"/>
        <v>990.37825161729575</v>
      </c>
      <c r="E1022" s="30">
        <f t="shared" si="503"/>
        <v>679.99999999755653</v>
      </c>
      <c r="F1022" s="31">
        <f t="shared" si="477"/>
        <v>6.8065756396972307E-2</v>
      </c>
      <c r="G1022" s="30">
        <f t="shared" si="478"/>
        <v>2487.5787042628654</v>
      </c>
      <c r="H1022" s="34">
        <f t="shared" si="479"/>
        <v>2487.5787042628654</v>
      </c>
      <c r="I1022" s="33">
        <f t="shared" si="480"/>
        <v>0</v>
      </c>
      <c r="J1022" s="35">
        <f t="shared" si="481"/>
        <v>0</v>
      </c>
      <c r="K1022" s="60">
        <f t="shared" si="482"/>
        <v>6.4662468577123683E-2</v>
      </c>
      <c r="L1022" s="30">
        <f t="shared" si="483"/>
        <v>2490.4486952613388</v>
      </c>
      <c r="M1022" s="34">
        <f t="shared" si="484"/>
        <v>2365.9262604982719</v>
      </c>
      <c r="N1022" s="33">
        <f t="shared" si="485"/>
        <v>0</v>
      </c>
      <c r="O1022" s="35">
        <f t="shared" si="486"/>
        <v>0</v>
      </c>
      <c r="P1022" s="31">
        <f t="shared" si="487"/>
        <v>6.8065756396972307E-2</v>
      </c>
      <c r="Q1022" s="30">
        <f t="shared" si="488"/>
        <v>2487.5787042628654</v>
      </c>
      <c r="R1022" s="34">
        <f t="shared" si="489"/>
        <v>2487.5787042628654</v>
      </c>
      <c r="S1022" s="33">
        <f t="shared" si="490"/>
        <v>0</v>
      </c>
      <c r="T1022" s="35">
        <f t="shared" si="491"/>
        <v>0</v>
      </c>
      <c r="U1022" s="31">
        <f t="shared" si="492"/>
        <v>0</v>
      </c>
      <c r="V1022" s="30" t="e">
        <f t="shared" si="493"/>
        <v>#DIV/0!</v>
      </c>
      <c r="W1022" s="34" t="e">
        <f t="shared" si="494"/>
        <v>#DIV/0!</v>
      </c>
      <c r="X1022" s="33">
        <f t="shared" si="495"/>
        <v>0</v>
      </c>
      <c r="Y1022" s="35">
        <f t="shared" si="496"/>
        <v>0</v>
      </c>
      <c r="Z1022" s="30">
        <f t="shared" si="497"/>
        <v>-8198.465372592229</v>
      </c>
      <c r="AA1022" s="35">
        <f>IF(C1022&lt;C$13,0,(IF(VLOOKUP(C$7,profiel!$A$3:$F$297,2,FALSE)&gt;4,VLOOKUP($C$7,profiel!$A$3:$F$297,3,FALSE),IF(B$9="flens loodrecht op gevel",(VLOOKUP(C$7,profiel!$A$3:$F$297,6,FALSE)-2*VLOOKUP(C$7,profiel!$A$3:$F$297,4,FALSE))/2,VLOOKUP(C$7,profiel!$A$3:$F$297,4,FALSE))))/1000*Z1022*D$36)</f>
        <v>-15087.171290484544</v>
      </c>
      <c r="AB1022" s="30">
        <f t="shared" si="500"/>
        <v>67937.739056950362</v>
      </c>
      <c r="AC1022" s="35">
        <f t="shared" si="498"/>
        <v>13587.547811390072</v>
      </c>
      <c r="AD1022" s="32">
        <f t="shared" si="499"/>
        <v>7.3088861450432904E-2</v>
      </c>
      <c r="AE1022" s="32">
        <f t="shared" si="504"/>
        <v>727.46202733406733</v>
      </c>
      <c r="AF1022" s="204">
        <f t="shared" si="505"/>
        <v>1899.8236596525892</v>
      </c>
    </row>
    <row r="1023" spans="1:32" ht="12" customHeight="1" x14ac:dyDescent="0.15">
      <c r="A1023" s="199">
        <f t="shared" si="475"/>
        <v>727.46202733406733</v>
      </c>
      <c r="B1023" s="38">
        <f t="shared" si="476"/>
        <v>4870</v>
      </c>
      <c r="C1023" s="200">
        <f t="shared" si="501"/>
        <v>81.166666666666671</v>
      </c>
      <c r="D1023" s="36">
        <f t="shared" si="502"/>
        <v>990.53192506282517</v>
      </c>
      <c r="E1023" s="36">
        <f t="shared" si="503"/>
        <v>679.99999999762088</v>
      </c>
      <c r="F1023" s="37">
        <f t="shared" si="477"/>
        <v>6.7761274945635858E-2</v>
      </c>
      <c r="G1023" s="42">
        <f t="shared" si="478"/>
        <v>2488.7093829558057</v>
      </c>
      <c r="H1023" s="43">
        <f t="shared" si="479"/>
        <v>2488.7093829558057</v>
      </c>
      <c r="I1023" s="42">
        <f t="shared" si="480"/>
        <v>0</v>
      </c>
      <c r="J1023" s="44">
        <f t="shared" si="481"/>
        <v>0</v>
      </c>
      <c r="K1023" s="216">
        <f t="shared" si="482"/>
        <v>6.4373211198354055E-2</v>
      </c>
      <c r="L1023" s="42">
        <f t="shared" si="483"/>
        <v>2491.5679424472341</v>
      </c>
      <c r="M1023" s="43">
        <f t="shared" si="484"/>
        <v>2366.9895453248723</v>
      </c>
      <c r="N1023" s="42">
        <f t="shared" si="485"/>
        <v>0</v>
      </c>
      <c r="O1023" s="44">
        <f t="shared" si="486"/>
        <v>0</v>
      </c>
      <c r="P1023" s="37">
        <f t="shared" si="487"/>
        <v>6.7761274945635858E-2</v>
      </c>
      <c r="Q1023" s="42">
        <f t="shared" si="488"/>
        <v>2488.7093829558057</v>
      </c>
      <c r="R1023" s="43">
        <f t="shared" si="489"/>
        <v>2488.7093829558057</v>
      </c>
      <c r="S1023" s="42">
        <f t="shared" si="490"/>
        <v>0</v>
      </c>
      <c r="T1023" s="44">
        <f t="shared" si="491"/>
        <v>0</v>
      </c>
      <c r="U1023" s="37">
        <f t="shared" si="492"/>
        <v>0</v>
      </c>
      <c r="V1023" s="42" t="e">
        <f t="shared" si="493"/>
        <v>#DIV/0!</v>
      </c>
      <c r="W1023" s="43" t="e">
        <f t="shared" si="494"/>
        <v>#DIV/0!</v>
      </c>
      <c r="X1023" s="42">
        <f t="shared" si="495"/>
        <v>0</v>
      </c>
      <c r="Y1023" s="44">
        <f t="shared" si="496"/>
        <v>0</v>
      </c>
      <c r="Z1023" s="42">
        <f t="shared" si="497"/>
        <v>-8211.9109994647697</v>
      </c>
      <c r="AA1023" s="44">
        <f>IF(C1023&lt;C$13,0,(IF(VLOOKUP(C$7,profiel!$A$3:$F$297,2,FALSE)&gt;4,VLOOKUP($C$7,profiel!$A$3:$F$297,3,FALSE),IF(B$9="flens loodrecht op gevel",(VLOOKUP(C$7,profiel!$A$3:$F$297,6,FALSE)-2*VLOOKUP(C$7,profiel!$A$3:$F$297,4,FALSE))/2,VLOOKUP(C$7,profiel!$A$3:$F$297,4,FALSE))))/1000*Z1023*D$36)</f>
        <v>-15111.914515773038</v>
      </c>
      <c r="AB1023" s="42">
        <f t="shared" si="500"/>
        <v>67977.34141176258</v>
      </c>
      <c r="AC1023" s="44">
        <f t="shared" si="498"/>
        <v>13595.468282352515</v>
      </c>
      <c r="AD1023" s="41">
        <f t="shared" si="499"/>
        <v>7.2593775869048999E-2</v>
      </c>
      <c r="AE1023" s="41">
        <f t="shared" si="504"/>
        <v>727.53462110993632</v>
      </c>
      <c r="AF1023" s="201">
        <f t="shared" si="505"/>
        <v>1908.3821570707501</v>
      </c>
    </row>
    <row r="1024" spans="1:32" ht="12" customHeight="1" x14ac:dyDescent="0.15">
      <c r="A1024" s="202">
        <f t="shared" si="475"/>
        <v>727.53462110993632</v>
      </c>
      <c r="B1024" s="54">
        <f t="shared" si="476"/>
        <v>4875</v>
      </c>
      <c r="C1024" s="133">
        <f t="shared" si="501"/>
        <v>81.25</v>
      </c>
      <c r="D1024" s="30">
        <f t="shared" si="502"/>
        <v>990.68544105602632</v>
      </c>
      <c r="E1024" s="30">
        <f t="shared" si="503"/>
        <v>679.9999999976834</v>
      </c>
      <c r="F1024" s="31">
        <f t="shared" si="477"/>
        <v>6.7457386809538583E-2</v>
      </c>
      <c r="G1024" s="30">
        <f t="shared" si="478"/>
        <v>2489.8428914323626</v>
      </c>
      <c r="H1024" s="34">
        <f t="shared" si="479"/>
        <v>2489.8428914323626</v>
      </c>
      <c r="I1024" s="33">
        <f t="shared" si="480"/>
        <v>0</v>
      </c>
      <c r="J1024" s="35">
        <f t="shared" si="481"/>
        <v>0</v>
      </c>
      <c r="K1024" s="60">
        <f t="shared" si="482"/>
        <v>6.4084517469061658E-2</v>
      </c>
      <c r="L1024" s="30">
        <f t="shared" si="483"/>
        <v>2492.6900349063408</v>
      </c>
      <c r="M1024" s="34">
        <f t="shared" si="484"/>
        <v>2368.0555331610235</v>
      </c>
      <c r="N1024" s="33">
        <f t="shared" si="485"/>
        <v>0</v>
      </c>
      <c r="O1024" s="35">
        <f t="shared" si="486"/>
        <v>0</v>
      </c>
      <c r="P1024" s="31">
        <f t="shared" si="487"/>
        <v>6.7457386809538583E-2</v>
      </c>
      <c r="Q1024" s="30">
        <f t="shared" si="488"/>
        <v>2489.8428914323626</v>
      </c>
      <c r="R1024" s="34">
        <f t="shared" si="489"/>
        <v>2489.8428914323626</v>
      </c>
      <c r="S1024" s="33">
        <f t="shared" si="490"/>
        <v>0</v>
      </c>
      <c r="T1024" s="35">
        <f t="shared" si="491"/>
        <v>0</v>
      </c>
      <c r="U1024" s="31">
        <f t="shared" si="492"/>
        <v>0</v>
      </c>
      <c r="V1024" s="30" t="e">
        <f t="shared" si="493"/>
        <v>#DIV/0!</v>
      </c>
      <c r="W1024" s="34" t="e">
        <f t="shared" si="494"/>
        <v>#DIV/0!</v>
      </c>
      <c r="X1024" s="33">
        <f t="shared" si="495"/>
        <v>0</v>
      </c>
      <c r="Y1024" s="35">
        <f t="shared" si="496"/>
        <v>0</v>
      </c>
      <c r="Z1024" s="30">
        <f t="shared" si="497"/>
        <v>-8225.2680698526383</v>
      </c>
      <c r="AA1024" s="35">
        <f>IF(C1024&lt;C$13,0,(IF(VLOOKUP(C$7,profiel!$A$3:$F$297,2,FALSE)&gt;4,VLOOKUP($C$7,profiel!$A$3:$F$297,3,FALSE),IF(B$9="flens loodrecht op gevel",(VLOOKUP(C$7,profiel!$A$3:$F$297,6,FALSE)-2*VLOOKUP(C$7,profiel!$A$3:$F$297,4,FALSE))/2,VLOOKUP(C$7,profiel!$A$3:$F$297,4,FALSE))))/1000*Z1024*D$36)</f>
        <v>-15136.494775580502</v>
      </c>
      <c r="AB1024" s="30">
        <f t="shared" si="500"/>
        <v>68016.99589996475</v>
      </c>
      <c r="AC1024" s="35">
        <f t="shared" si="498"/>
        <v>13603.39917999295</v>
      </c>
      <c r="AD1024" s="32">
        <f t="shared" si="499"/>
        <v>7.2103089250740368E-2</v>
      </c>
      <c r="AE1024" s="32">
        <f t="shared" si="504"/>
        <v>727.60672419918706</v>
      </c>
      <c r="AF1024" s="204">
        <f t="shared" si="505"/>
        <v>1917.0011520124392</v>
      </c>
    </row>
    <row r="1025" spans="1:32" ht="12" customHeight="1" x14ac:dyDescent="0.15">
      <c r="A1025" s="199">
        <f t="shared" si="475"/>
        <v>727.60672419918706</v>
      </c>
      <c r="B1025" s="38">
        <f t="shared" si="476"/>
        <v>4880</v>
      </c>
      <c r="C1025" s="200">
        <f t="shared" si="501"/>
        <v>81.333333333333329</v>
      </c>
      <c r="D1025" s="36">
        <f t="shared" si="502"/>
        <v>990.83879991921708</v>
      </c>
      <c r="E1025" s="36">
        <f t="shared" si="503"/>
        <v>679.99999999774434</v>
      </c>
      <c r="F1025" s="37">
        <f t="shared" si="477"/>
        <v>6.7154092846944652E-2</v>
      </c>
      <c r="G1025" s="42">
        <f t="shared" si="478"/>
        <v>2490.9791899403508</v>
      </c>
      <c r="H1025" s="43">
        <f t="shared" si="479"/>
        <v>2490.9791899403508</v>
      </c>
      <c r="I1025" s="42">
        <f t="shared" si="480"/>
        <v>0</v>
      </c>
      <c r="J1025" s="44">
        <f t="shared" si="481"/>
        <v>0</v>
      </c>
      <c r="K1025" s="216">
        <f t="shared" si="482"/>
        <v>6.3796388204597418E-2</v>
      </c>
      <c r="L1025" s="42">
        <f t="shared" si="483"/>
        <v>2493.8149328730306</v>
      </c>
      <c r="M1025" s="43">
        <f t="shared" si="484"/>
        <v>2369.1241862293791</v>
      </c>
      <c r="N1025" s="42">
        <f t="shared" si="485"/>
        <v>0</v>
      </c>
      <c r="O1025" s="44">
        <f t="shared" si="486"/>
        <v>0</v>
      </c>
      <c r="P1025" s="37">
        <f t="shared" si="487"/>
        <v>6.7154092846944652E-2</v>
      </c>
      <c r="Q1025" s="42">
        <f t="shared" si="488"/>
        <v>2490.9791899403508</v>
      </c>
      <c r="R1025" s="43">
        <f t="shared" si="489"/>
        <v>2490.9791899403508</v>
      </c>
      <c r="S1025" s="42">
        <f t="shared" si="490"/>
        <v>0</v>
      </c>
      <c r="T1025" s="44">
        <f t="shared" si="491"/>
        <v>0</v>
      </c>
      <c r="U1025" s="37">
        <f t="shared" si="492"/>
        <v>0</v>
      </c>
      <c r="V1025" s="42" t="e">
        <f t="shared" si="493"/>
        <v>#DIV/0!</v>
      </c>
      <c r="W1025" s="43" t="e">
        <f t="shared" si="494"/>
        <v>#DIV/0!</v>
      </c>
      <c r="X1025" s="42">
        <f t="shared" si="495"/>
        <v>0</v>
      </c>
      <c r="Y1025" s="44">
        <f t="shared" si="496"/>
        <v>0</v>
      </c>
      <c r="Z1025" s="42">
        <f t="shared" si="497"/>
        <v>-8238.5373423419351</v>
      </c>
      <c r="AA1025" s="44">
        <f>IF(C1025&lt;C$13,0,(IF(VLOOKUP(C$7,profiel!$A$3:$F$297,2,FALSE)&gt;4,VLOOKUP($C$7,profiel!$A$3:$F$297,3,FALSE),IF(B$9="flens loodrecht op gevel",(VLOOKUP(C$7,profiel!$A$3:$F$297,6,FALSE)-2*VLOOKUP(C$7,profiel!$A$3:$F$297,4,FALSE))/2,VLOOKUP(C$7,profiel!$A$3:$F$297,4,FALSE))))/1000*Z1025*D$36)</f>
        <v>-15160.91346588996</v>
      </c>
      <c r="AB1025" s="42">
        <f t="shared" si="500"/>
        <v>68056.701823537878</v>
      </c>
      <c r="AC1025" s="44">
        <f t="shared" si="498"/>
        <v>13611.340364707576</v>
      </c>
      <c r="AD1025" s="41">
        <f t="shared" si="499"/>
        <v>7.1616747290474764E-2</v>
      </c>
      <c r="AE1025" s="41">
        <f t="shared" si="504"/>
        <v>727.67834094647753</v>
      </c>
      <c r="AF1025" s="201">
        <f t="shared" si="505"/>
        <v>1925.6812133183971</v>
      </c>
    </row>
    <row r="1026" spans="1:32" ht="12" customHeight="1" x14ac:dyDescent="0.15">
      <c r="A1026" s="202">
        <f t="shared" si="475"/>
        <v>727.67834094647753</v>
      </c>
      <c r="B1026" s="54">
        <f t="shared" si="476"/>
        <v>4885</v>
      </c>
      <c r="C1026" s="133">
        <f t="shared" si="501"/>
        <v>81.416666666666671</v>
      </c>
      <c r="D1026" s="30">
        <f t="shared" si="502"/>
        <v>990.99200197372681</v>
      </c>
      <c r="E1026" s="30">
        <f t="shared" si="503"/>
        <v>679.99999999780368</v>
      </c>
      <c r="F1026" s="31">
        <f t="shared" si="477"/>
        <v>6.6851393916910959E-2</v>
      </c>
      <c r="G1026" s="30">
        <f t="shared" si="478"/>
        <v>2492.1182392254723</v>
      </c>
      <c r="H1026" s="34">
        <f t="shared" si="479"/>
        <v>2492.1182392254723</v>
      </c>
      <c r="I1026" s="33">
        <f t="shared" si="480"/>
        <v>0</v>
      </c>
      <c r="J1026" s="35">
        <f t="shared" si="481"/>
        <v>0</v>
      </c>
      <c r="K1026" s="60">
        <f t="shared" si="482"/>
        <v>6.3508824221065407E-2</v>
      </c>
      <c r="L1026" s="30">
        <f t="shared" si="483"/>
        <v>2494.9425970811712</v>
      </c>
      <c r="M1026" s="34">
        <f t="shared" si="484"/>
        <v>2370.1954672271127</v>
      </c>
      <c r="N1026" s="33">
        <f t="shared" si="485"/>
        <v>0</v>
      </c>
      <c r="O1026" s="35">
        <f t="shared" si="486"/>
        <v>0</v>
      </c>
      <c r="P1026" s="31">
        <f t="shared" si="487"/>
        <v>6.6851393916910959E-2</v>
      </c>
      <c r="Q1026" s="30">
        <f t="shared" si="488"/>
        <v>2492.1182392254723</v>
      </c>
      <c r="R1026" s="34">
        <f t="shared" si="489"/>
        <v>2492.1182392254723</v>
      </c>
      <c r="S1026" s="33">
        <f t="shared" si="490"/>
        <v>0</v>
      </c>
      <c r="T1026" s="35">
        <f t="shared" si="491"/>
        <v>0</v>
      </c>
      <c r="U1026" s="31">
        <f t="shared" si="492"/>
        <v>0</v>
      </c>
      <c r="V1026" s="30" t="e">
        <f t="shared" si="493"/>
        <v>#DIV/0!</v>
      </c>
      <c r="W1026" s="34" t="e">
        <f t="shared" si="494"/>
        <v>#DIV/0!</v>
      </c>
      <c r="X1026" s="33">
        <f t="shared" si="495"/>
        <v>0</v>
      </c>
      <c r="Y1026" s="35">
        <f t="shared" si="496"/>
        <v>0</v>
      </c>
      <c r="Z1026" s="30">
        <f t="shared" si="497"/>
        <v>-8251.7195664588071</v>
      </c>
      <c r="AA1026" s="35">
        <f>IF(C1026&lt;C$13,0,(IF(VLOOKUP(C$7,profiel!$A$3:$F$297,2,FALSE)&gt;4,VLOOKUP($C$7,profiel!$A$3:$F$297,3,FALSE),IF(B$9="flens loodrecht op gevel",(VLOOKUP(C$7,profiel!$A$3:$F$297,6,FALSE)-2*VLOOKUP(C$7,profiel!$A$3:$F$297,4,FALSE))/2,VLOOKUP(C$7,profiel!$A$3:$F$297,4,FALSE))))/1000*Z1026*D$36)</f>
        <v>-15185.171966011905</v>
      </c>
      <c r="AB1026" s="30">
        <f t="shared" si="500"/>
        <v>68096.458493361846</v>
      </c>
      <c r="AC1026" s="35">
        <f t="shared" si="498"/>
        <v>13619.291698672369</v>
      </c>
      <c r="AD1026" s="32">
        <f t="shared" si="499"/>
        <v>7.1134696407537598E-2</v>
      </c>
      <c r="AE1026" s="32">
        <f t="shared" si="504"/>
        <v>727.74947564288505</v>
      </c>
      <c r="AF1026" s="204">
        <f t="shared" si="505"/>
        <v>1934.4229164311216</v>
      </c>
    </row>
    <row r="1027" spans="1:32" ht="12" customHeight="1" x14ac:dyDescent="0.15">
      <c r="A1027" s="199">
        <f t="shared" si="475"/>
        <v>727.74947564288505</v>
      </c>
      <c r="B1027" s="38">
        <f t="shared" si="476"/>
        <v>4890</v>
      </c>
      <c r="C1027" s="200">
        <f t="shared" si="501"/>
        <v>81.5</v>
      </c>
      <c r="D1027" s="36">
        <f t="shared" si="502"/>
        <v>991.14504753990047</v>
      </c>
      <c r="E1027" s="36">
        <f t="shared" si="503"/>
        <v>679.99999999786155</v>
      </c>
      <c r="F1027" s="37">
        <f t="shared" si="477"/>
        <v>6.6549290879705639E-2</v>
      </c>
      <c r="G1027" s="42">
        <f t="shared" si="478"/>
        <v>2493.2600005243398</v>
      </c>
      <c r="H1027" s="43">
        <f t="shared" si="479"/>
        <v>2493.2600005243398</v>
      </c>
      <c r="I1027" s="42">
        <f t="shared" si="480"/>
        <v>0</v>
      </c>
      <c r="J1027" s="44">
        <f t="shared" si="481"/>
        <v>0</v>
      </c>
      <c r="K1027" s="216">
        <f t="shared" si="482"/>
        <v>6.3221826335720363E-2</v>
      </c>
      <c r="L1027" s="42">
        <f t="shared" si="483"/>
        <v>2496.0729887571383</v>
      </c>
      <c r="M1027" s="43">
        <f t="shared" si="484"/>
        <v>2371.2693393192812</v>
      </c>
      <c r="N1027" s="42">
        <f t="shared" si="485"/>
        <v>0</v>
      </c>
      <c r="O1027" s="44">
        <f t="shared" si="486"/>
        <v>0</v>
      </c>
      <c r="P1027" s="37">
        <f t="shared" si="487"/>
        <v>6.6549290879705639E-2</v>
      </c>
      <c r="Q1027" s="42">
        <f t="shared" si="488"/>
        <v>2493.2600005243398</v>
      </c>
      <c r="R1027" s="43">
        <f t="shared" si="489"/>
        <v>2493.2600005243398</v>
      </c>
      <c r="S1027" s="42">
        <f t="shared" si="490"/>
        <v>0</v>
      </c>
      <c r="T1027" s="44">
        <f t="shared" si="491"/>
        <v>0</v>
      </c>
      <c r="U1027" s="37">
        <f t="shared" si="492"/>
        <v>0</v>
      </c>
      <c r="V1027" s="42" t="e">
        <f t="shared" si="493"/>
        <v>#DIV/0!</v>
      </c>
      <c r="W1027" s="43" t="e">
        <f t="shared" si="494"/>
        <v>#DIV/0!</v>
      </c>
      <c r="X1027" s="42">
        <f t="shared" si="495"/>
        <v>0</v>
      </c>
      <c r="Y1027" s="44">
        <f t="shared" si="496"/>
        <v>0</v>
      </c>
      <c r="Z1027" s="42">
        <f t="shared" si="497"/>
        <v>-8264.8154827838607</v>
      </c>
      <c r="AA1027" s="44">
        <f>IF(C1027&lt;C$13,0,(IF(VLOOKUP(C$7,profiel!$A$3:$F$297,2,FALSE)&gt;4,VLOOKUP($C$7,profiel!$A$3:$F$297,3,FALSE),IF(B$9="flens loodrecht op gevel",(VLOOKUP(C$7,profiel!$A$3:$F$297,6,FALSE)-2*VLOOKUP(C$7,profiel!$A$3:$F$297,4,FALSE))/2,VLOOKUP(C$7,profiel!$A$3:$F$297,4,FALSE))))/1000*Z1027*D$36)</f>
        <v>-15209.271638794871</v>
      </c>
      <c r="AB1027" s="42">
        <f t="shared" si="500"/>
        <v>68136.265229101657</v>
      </c>
      <c r="AC1027" s="44">
        <f t="shared" si="498"/>
        <v>13627.253045820329</v>
      </c>
      <c r="AD1027" s="41">
        <f t="shared" si="499"/>
        <v>7.0656883735805046E-2</v>
      </c>
      <c r="AE1027" s="41">
        <f t="shared" si="504"/>
        <v>727.8201325266208</v>
      </c>
      <c r="AF1027" s="201">
        <f t="shared" si="505"/>
        <v>1943.2268434732373</v>
      </c>
    </row>
    <row r="1028" spans="1:32" ht="12" customHeight="1" x14ac:dyDescent="0.15">
      <c r="A1028" s="202">
        <f t="shared" si="475"/>
        <v>727.8201325266208</v>
      </c>
      <c r="B1028" s="54">
        <f t="shared" si="476"/>
        <v>4895</v>
      </c>
      <c r="C1028" s="133">
        <f t="shared" si="501"/>
        <v>81.583333333333329</v>
      </c>
      <c r="D1028" s="30">
        <f t="shared" si="502"/>
        <v>991.29793693710189</v>
      </c>
      <c r="E1028" s="30">
        <f t="shared" si="503"/>
        <v>679.99999999791783</v>
      </c>
      <c r="F1028" s="31">
        <f t="shared" si="477"/>
        <v>6.6247784597216114E-2</v>
      </c>
      <c r="G1028" s="30">
        <f t="shared" si="478"/>
        <v>2494.4044355579358</v>
      </c>
      <c r="H1028" s="34">
        <f t="shared" si="479"/>
        <v>2494.4044355579358</v>
      </c>
      <c r="I1028" s="33">
        <f t="shared" si="480"/>
        <v>0</v>
      </c>
      <c r="J1028" s="35">
        <f t="shared" si="481"/>
        <v>0</v>
      </c>
      <c r="K1028" s="60">
        <f t="shared" si="482"/>
        <v>6.2935395367355304E-2</v>
      </c>
      <c r="L1028" s="30">
        <f t="shared" si="483"/>
        <v>2497.2060696132603</v>
      </c>
      <c r="M1028" s="34">
        <f t="shared" si="484"/>
        <v>2372.3457661325974</v>
      </c>
      <c r="N1028" s="33">
        <f t="shared" si="485"/>
        <v>0</v>
      </c>
      <c r="O1028" s="35">
        <f t="shared" si="486"/>
        <v>0</v>
      </c>
      <c r="P1028" s="31">
        <f t="shared" si="487"/>
        <v>6.6247784597216114E-2</v>
      </c>
      <c r="Q1028" s="30">
        <f t="shared" si="488"/>
        <v>2494.4044355579358</v>
      </c>
      <c r="R1028" s="34">
        <f t="shared" si="489"/>
        <v>2494.4044355579358</v>
      </c>
      <c r="S1028" s="33">
        <f t="shared" si="490"/>
        <v>0</v>
      </c>
      <c r="T1028" s="35">
        <f t="shared" si="491"/>
        <v>0</v>
      </c>
      <c r="U1028" s="31">
        <f t="shared" si="492"/>
        <v>0</v>
      </c>
      <c r="V1028" s="30" t="e">
        <f t="shared" si="493"/>
        <v>#DIV/0!</v>
      </c>
      <c r="W1028" s="34" t="e">
        <f t="shared" si="494"/>
        <v>#DIV/0!</v>
      </c>
      <c r="X1028" s="33">
        <f t="shared" si="495"/>
        <v>0</v>
      </c>
      <c r="Y1028" s="35">
        <f t="shared" si="496"/>
        <v>0</v>
      </c>
      <c r="Z1028" s="30">
        <f t="shared" si="497"/>
        <v>-8277.8258230651008</v>
      </c>
      <c r="AA1028" s="35">
        <f>IF(C1028&lt;C$13,0,(IF(VLOOKUP(C$7,profiel!$A$3:$F$297,2,FALSE)&gt;4,VLOOKUP($C$7,profiel!$A$3:$F$297,3,FALSE),IF(B$9="flens loodrecht op gevel",(VLOOKUP(C$7,profiel!$A$3:$F$297,6,FALSE)-2*VLOOKUP(C$7,profiel!$A$3:$F$297,4,FALSE))/2,VLOOKUP(C$7,profiel!$A$3:$F$297,4,FALSE))))/1000*Z1028*D$36)</f>
        <v>-15233.213830833245</v>
      </c>
      <c r="AB1028" s="30">
        <f t="shared" si="500"/>
        <v>68176.121359094817</v>
      </c>
      <c r="AC1028" s="35">
        <f t="shared" si="498"/>
        <v>13635.224271818963</v>
      </c>
      <c r="AD1028" s="32">
        <f t="shared" si="499"/>
        <v>7.0183257114164802E-2</v>
      </c>
      <c r="AE1028" s="32">
        <f t="shared" si="504"/>
        <v>727.89031578373499</v>
      </c>
      <c r="AF1028" s="204">
        <f t="shared" si="505"/>
        <v>1952.0935833269327</v>
      </c>
    </row>
    <row r="1029" spans="1:32" ht="12" customHeight="1" x14ac:dyDescent="0.15">
      <c r="A1029" s="199">
        <f t="shared" si="475"/>
        <v>727.89031578373499</v>
      </c>
      <c r="B1029" s="38">
        <f t="shared" si="476"/>
        <v>4900</v>
      </c>
      <c r="C1029" s="200">
        <f t="shared" si="501"/>
        <v>81.666666666666671</v>
      </c>
      <c r="D1029" s="36">
        <f t="shared" si="502"/>
        <v>991.45067048371857</v>
      </c>
      <c r="E1029" s="36">
        <f t="shared" si="503"/>
        <v>679.99999999797262</v>
      </c>
      <c r="F1029" s="37">
        <f t="shared" si="477"/>
        <v>6.5946875933346596E-2</v>
      </c>
      <c r="G1029" s="42">
        <f t="shared" si="478"/>
        <v>2495.5515065239033</v>
      </c>
      <c r="H1029" s="43">
        <f t="shared" si="479"/>
        <v>2495.5515065239033</v>
      </c>
      <c r="I1029" s="42">
        <f t="shared" si="480"/>
        <v>0</v>
      </c>
      <c r="J1029" s="44">
        <f t="shared" si="481"/>
        <v>0</v>
      </c>
      <c r="K1029" s="216">
        <f t="shared" si="482"/>
        <v>6.2649532136679273E-2</v>
      </c>
      <c r="L1029" s="42">
        <f t="shared" si="483"/>
        <v>2498.3418018401194</v>
      </c>
      <c r="M1029" s="43">
        <f t="shared" si="484"/>
        <v>2373.4247117481136</v>
      </c>
      <c r="N1029" s="42">
        <f t="shared" si="485"/>
        <v>0</v>
      </c>
      <c r="O1029" s="44">
        <f t="shared" si="486"/>
        <v>0</v>
      </c>
      <c r="P1029" s="37">
        <f t="shared" si="487"/>
        <v>6.5946875933346596E-2</v>
      </c>
      <c r="Q1029" s="42">
        <f t="shared" si="488"/>
        <v>2495.5515065239033</v>
      </c>
      <c r="R1029" s="43">
        <f t="shared" si="489"/>
        <v>2495.5515065239033</v>
      </c>
      <c r="S1029" s="42">
        <f t="shared" si="490"/>
        <v>0</v>
      </c>
      <c r="T1029" s="44">
        <f t="shared" si="491"/>
        <v>0</v>
      </c>
      <c r="U1029" s="37">
        <f t="shared" si="492"/>
        <v>0</v>
      </c>
      <c r="V1029" s="42" t="e">
        <f t="shared" si="493"/>
        <v>#DIV/0!</v>
      </c>
      <c r="W1029" s="43" t="e">
        <f t="shared" si="494"/>
        <v>#DIV/0!</v>
      </c>
      <c r="X1029" s="42">
        <f t="shared" si="495"/>
        <v>0</v>
      </c>
      <c r="Y1029" s="44">
        <f t="shared" si="496"/>
        <v>0</v>
      </c>
      <c r="Z1029" s="42">
        <f t="shared" si="497"/>
        <v>-8290.7513103295678</v>
      </c>
      <c r="AA1029" s="44">
        <f>IF(C1029&lt;C$13,0,(IF(VLOOKUP(C$7,profiel!$A$3:$F$297,2,FALSE)&gt;4,VLOOKUP($C$7,profiel!$A$3:$F$297,3,FALSE),IF(B$9="flens loodrecht op gevel",(VLOOKUP(C$7,profiel!$A$3:$F$297,6,FALSE)-2*VLOOKUP(C$7,profiel!$A$3:$F$297,4,FALSE))/2,VLOOKUP(C$7,profiel!$A$3:$F$297,4,FALSE))))/1000*Z1029*D$36)</f>
        <v>-15256.999872672723</v>
      </c>
      <c r="AB1029" s="42">
        <f t="shared" si="500"/>
        <v>68216.026220240747</v>
      </c>
      <c r="AC1029" s="44">
        <f t="shared" si="498"/>
        <v>13643.205244048149</v>
      </c>
      <c r="AD1029" s="41">
        <f t="shared" si="499"/>
        <v>6.9713765077022413E-2</v>
      </c>
      <c r="AE1029" s="41">
        <f t="shared" si="504"/>
        <v>727.96002954881203</v>
      </c>
      <c r="AF1029" s="201">
        <f t="shared" si="505"/>
        <v>1961.0237317144247</v>
      </c>
    </row>
    <row r="1030" spans="1:32" ht="12" customHeight="1" x14ac:dyDescent="0.15">
      <c r="A1030" s="202">
        <f t="shared" si="475"/>
        <v>727.96002954881203</v>
      </c>
      <c r="B1030" s="54">
        <f t="shared" si="476"/>
        <v>4905</v>
      </c>
      <c r="C1030" s="133">
        <f t="shared" si="501"/>
        <v>81.75</v>
      </c>
      <c r="D1030" s="30">
        <f t="shared" si="502"/>
        <v>991.60324849716517</v>
      </c>
      <c r="E1030" s="30">
        <f t="shared" si="503"/>
        <v>679.99999999802594</v>
      </c>
      <c r="F1030" s="31">
        <f t="shared" si="477"/>
        <v>6.5646565754406819E-2</v>
      </c>
      <c r="G1030" s="30">
        <f t="shared" si="478"/>
        <v>2496.7011760904397</v>
      </c>
      <c r="H1030" s="34">
        <f t="shared" si="479"/>
        <v>2496.7011760904397</v>
      </c>
      <c r="I1030" s="33">
        <f t="shared" si="480"/>
        <v>0</v>
      </c>
      <c r="J1030" s="35">
        <f t="shared" si="481"/>
        <v>0</v>
      </c>
      <c r="K1030" s="60">
        <f t="shared" si="482"/>
        <v>6.2364237466686477E-2</v>
      </c>
      <c r="L1030" s="30">
        <f t="shared" si="483"/>
        <v>2499.4801481004274</v>
      </c>
      <c r="M1030" s="34">
        <f t="shared" si="484"/>
        <v>2374.5061406954064</v>
      </c>
      <c r="N1030" s="33">
        <f t="shared" si="485"/>
        <v>0</v>
      </c>
      <c r="O1030" s="35">
        <f t="shared" si="486"/>
        <v>0</v>
      </c>
      <c r="P1030" s="31">
        <f t="shared" si="487"/>
        <v>6.5646565754406819E-2</v>
      </c>
      <c r="Q1030" s="30">
        <f t="shared" si="488"/>
        <v>2496.7011760904397</v>
      </c>
      <c r="R1030" s="34">
        <f t="shared" si="489"/>
        <v>2496.7011760904397</v>
      </c>
      <c r="S1030" s="33">
        <f t="shared" si="490"/>
        <v>0</v>
      </c>
      <c r="T1030" s="35">
        <f t="shared" si="491"/>
        <v>0</v>
      </c>
      <c r="U1030" s="31">
        <f t="shared" si="492"/>
        <v>0</v>
      </c>
      <c r="V1030" s="30" t="e">
        <f t="shared" si="493"/>
        <v>#DIV/0!</v>
      </c>
      <c r="W1030" s="34" t="e">
        <f t="shared" si="494"/>
        <v>#DIV/0!</v>
      </c>
      <c r="X1030" s="33">
        <f t="shared" si="495"/>
        <v>0</v>
      </c>
      <c r="Y1030" s="35">
        <f t="shared" si="496"/>
        <v>0</v>
      </c>
      <c r="Z1030" s="30">
        <f t="shared" si="497"/>
        <v>-8303.5926589935661</v>
      </c>
      <c r="AA1030" s="35">
        <f>IF(C1030&lt;C$13,0,(IF(VLOOKUP(C$7,profiel!$A$3:$F$297,2,FALSE)&gt;4,VLOOKUP($C$7,profiel!$A$3:$F$297,3,FALSE),IF(B$9="flens loodrecht op gevel",(VLOOKUP(C$7,profiel!$A$3:$F$297,6,FALSE)-2*VLOOKUP(C$7,profiel!$A$3:$F$297,4,FALSE))/2,VLOOKUP(C$7,profiel!$A$3:$F$297,4,FALSE))))/1000*Z1030*D$36)</f>
        <v>-15280.631079013148</v>
      </c>
      <c r="AB1030" s="30">
        <f t="shared" si="500"/>
        <v>68255.979157890572</v>
      </c>
      <c r="AC1030" s="35">
        <f t="shared" si="498"/>
        <v>13651.195831578114</v>
      </c>
      <c r="AD1030" s="32">
        <f t="shared" si="499"/>
        <v>6.9248356844993267E-2</v>
      </c>
      <c r="AE1030" s="32">
        <f t="shared" si="504"/>
        <v>728.02927790565707</v>
      </c>
      <c r="AF1030" s="204">
        <f t="shared" si="505"/>
        <v>1970.0178912796014</v>
      </c>
    </row>
    <row r="1031" spans="1:32" ht="12" customHeight="1" x14ac:dyDescent="0.15">
      <c r="A1031" s="199">
        <f t="shared" si="475"/>
        <v>728.02927790565707</v>
      </c>
      <c r="B1031" s="38">
        <f t="shared" si="476"/>
        <v>4910</v>
      </c>
      <c r="C1031" s="200">
        <f t="shared" si="501"/>
        <v>81.833333333333329</v>
      </c>
      <c r="D1031" s="36">
        <f t="shared" si="502"/>
        <v>991.75567129388753</v>
      </c>
      <c r="E1031" s="36">
        <f t="shared" si="503"/>
        <v>679.9999999980779</v>
      </c>
      <c r="F1031" s="37">
        <f t="shared" si="477"/>
        <v>6.5346854929487622E-2</v>
      </c>
      <c r="G1031" s="42">
        <f t="shared" si="478"/>
        <v>2497.8534073893393</v>
      </c>
      <c r="H1031" s="43">
        <f t="shared" si="479"/>
        <v>2497.8534073893393</v>
      </c>
      <c r="I1031" s="42">
        <f t="shared" si="480"/>
        <v>0</v>
      </c>
      <c r="J1031" s="44">
        <f t="shared" si="481"/>
        <v>0</v>
      </c>
      <c r="K1031" s="216">
        <f t="shared" si="482"/>
        <v>6.207951218301324E-2</v>
      </c>
      <c r="L1031" s="42">
        <f t="shared" si="483"/>
        <v>2500.62107152208</v>
      </c>
      <c r="M1031" s="43">
        <f t="shared" si="484"/>
        <v>2375.5900179459759</v>
      </c>
      <c r="N1031" s="42">
        <f t="shared" si="485"/>
        <v>0</v>
      </c>
      <c r="O1031" s="44">
        <f t="shared" si="486"/>
        <v>0</v>
      </c>
      <c r="P1031" s="37">
        <f t="shared" si="487"/>
        <v>6.5346854929487622E-2</v>
      </c>
      <c r="Q1031" s="42">
        <f t="shared" si="488"/>
        <v>2497.8534073893393</v>
      </c>
      <c r="R1031" s="43">
        <f t="shared" si="489"/>
        <v>2497.8534073893393</v>
      </c>
      <c r="S1031" s="42">
        <f t="shared" si="490"/>
        <v>0</v>
      </c>
      <c r="T1031" s="44">
        <f t="shared" si="491"/>
        <v>0</v>
      </c>
      <c r="U1031" s="37">
        <f t="shared" si="492"/>
        <v>0</v>
      </c>
      <c r="V1031" s="42" t="e">
        <f t="shared" si="493"/>
        <v>#DIV/0!</v>
      </c>
      <c r="W1031" s="43" t="e">
        <f t="shared" si="494"/>
        <v>#DIV/0!</v>
      </c>
      <c r="X1031" s="42">
        <f t="shared" si="495"/>
        <v>0</v>
      </c>
      <c r="Y1031" s="44">
        <f t="shared" si="496"/>
        <v>0</v>
      </c>
      <c r="Z1031" s="42">
        <f t="shared" si="497"/>
        <v>-8316.3505749716041</v>
      </c>
      <c r="AA1031" s="44">
        <f>IF(C1031&lt;C$13,0,(IF(VLOOKUP(C$7,profiel!$A$3:$F$297,2,FALSE)&gt;4,VLOOKUP($C$7,profiel!$A$3:$F$297,3,FALSE),IF(B$9="flens loodrecht op gevel",(VLOOKUP(C$7,profiel!$A$3:$F$297,6,FALSE)-2*VLOOKUP(C$7,profiel!$A$3:$F$297,4,FALSE))/2,VLOOKUP(C$7,profiel!$A$3:$F$297,4,FALSE))))/1000*Z1031*D$36)</f>
        <v>-15304.108748908999</v>
      </c>
      <c r="AB1031" s="42">
        <f t="shared" si="500"/>
        <v>68295.97952573908</v>
      </c>
      <c r="AC1031" s="44">
        <f t="shared" si="498"/>
        <v>13659.195905147817</v>
      </c>
      <c r="AD1031" s="41">
        <f t="shared" si="499"/>
        <v>6.878698231568689E-2</v>
      </c>
      <c r="AE1031" s="41">
        <f t="shared" si="504"/>
        <v>728.09806488797278</v>
      </c>
      <c r="AF1031" s="201">
        <f t="shared" si="505"/>
        <v>1979.0766716707062</v>
      </c>
    </row>
    <row r="1032" spans="1:32" ht="12" customHeight="1" x14ac:dyDescent="0.15">
      <c r="A1032" s="202">
        <f t="shared" si="475"/>
        <v>728.09806488797278</v>
      </c>
      <c r="B1032" s="54">
        <f t="shared" si="476"/>
        <v>4915</v>
      </c>
      <c r="C1032" s="133">
        <f t="shared" si="501"/>
        <v>81.916666666666671</v>
      </c>
      <c r="D1032" s="30">
        <f t="shared" si="502"/>
        <v>991.9079391893672</v>
      </c>
      <c r="E1032" s="30">
        <f t="shared" si="503"/>
        <v>679.99999999812849</v>
      </c>
      <c r="F1032" s="31">
        <f t="shared" si="477"/>
        <v>6.504774433082855E-2</v>
      </c>
      <c r="G1032" s="30">
        <f t="shared" si="478"/>
        <v>2499.0081640090971</v>
      </c>
      <c r="H1032" s="34">
        <f t="shared" si="479"/>
        <v>2499.0081640090971</v>
      </c>
      <c r="I1032" s="33">
        <f t="shared" si="480"/>
        <v>0</v>
      </c>
      <c r="J1032" s="35">
        <f t="shared" si="481"/>
        <v>0</v>
      </c>
      <c r="K1032" s="60">
        <f t="shared" si="482"/>
        <v>6.1795357114287124E-2</v>
      </c>
      <c r="L1032" s="30">
        <f t="shared" si="483"/>
        <v>2501.7645356912271</v>
      </c>
      <c r="M1032" s="34">
        <f t="shared" si="484"/>
        <v>2376.6763089066658</v>
      </c>
      <c r="N1032" s="33">
        <f t="shared" si="485"/>
        <v>0</v>
      </c>
      <c r="O1032" s="35">
        <f t="shared" si="486"/>
        <v>0</v>
      </c>
      <c r="P1032" s="31">
        <f t="shared" si="487"/>
        <v>6.504774433082855E-2</v>
      </c>
      <c r="Q1032" s="30">
        <f t="shared" si="488"/>
        <v>2499.0081640090971</v>
      </c>
      <c r="R1032" s="34">
        <f t="shared" si="489"/>
        <v>2499.0081640090971</v>
      </c>
      <c r="S1032" s="33">
        <f t="shared" si="490"/>
        <v>0</v>
      </c>
      <c r="T1032" s="35">
        <f t="shared" si="491"/>
        <v>0</v>
      </c>
      <c r="U1032" s="31">
        <f t="shared" si="492"/>
        <v>0</v>
      </c>
      <c r="V1032" s="30" t="e">
        <f t="shared" si="493"/>
        <v>#DIV/0!</v>
      </c>
      <c r="W1032" s="34" t="e">
        <f t="shared" si="494"/>
        <v>#DIV/0!</v>
      </c>
      <c r="X1032" s="33">
        <f t="shared" si="495"/>
        <v>0</v>
      </c>
      <c r="Y1032" s="35">
        <f t="shared" si="496"/>
        <v>0</v>
      </c>
      <c r="Z1032" s="30">
        <f t="shared" si="497"/>
        <v>-8329.0257557840396</v>
      </c>
      <c r="AA1032" s="35">
        <f>IF(C1032&lt;C$13,0,(IF(VLOOKUP(C$7,profiel!$A$3:$F$297,2,FALSE)&gt;4,VLOOKUP($C$7,profiel!$A$3:$F$297,3,FALSE),IF(B$9="flens loodrecht op gevel",(VLOOKUP(C$7,profiel!$A$3:$F$297,6,FALSE)-2*VLOOKUP(C$7,profiel!$A$3:$F$297,4,FALSE))/2,VLOOKUP(C$7,profiel!$A$3:$F$297,4,FALSE))))/1000*Z1032*D$36)</f>
        <v>-15327.434165967461</v>
      </c>
      <c r="AB1032" s="30">
        <f t="shared" si="500"/>
        <v>68336.026685717676</v>
      </c>
      <c r="AC1032" s="35">
        <f t="shared" si="498"/>
        <v>13667.205337143536</v>
      </c>
      <c r="AD1032" s="32">
        <f t="shared" si="499"/>
        <v>6.8329592054618096E-2</v>
      </c>
      <c r="AE1032" s="32">
        <f t="shared" si="504"/>
        <v>728.16639448002741</v>
      </c>
      <c r="AF1032" s="204">
        <f t="shared" si="505"/>
        <v>1988.2006896241896</v>
      </c>
    </row>
    <row r="1033" spans="1:32" ht="12" customHeight="1" x14ac:dyDescent="0.15">
      <c r="A1033" s="199">
        <f t="shared" si="475"/>
        <v>728.16639448002741</v>
      </c>
      <c r="B1033" s="38">
        <f t="shared" si="476"/>
        <v>4920</v>
      </c>
      <c r="C1033" s="200">
        <f t="shared" si="501"/>
        <v>82</v>
      </c>
      <c r="D1033" s="36">
        <f t="shared" si="502"/>
        <v>992.06005249812438</v>
      </c>
      <c r="E1033" s="36">
        <f t="shared" si="503"/>
        <v>679.99999999817771</v>
      </c>
      <c r="F1033" s="37">
        <f t="shared" si="477"/>
        <v>6.4749234834173927E-2</v>
      </c>
      <c r="G1033" s="42">
        <f t="shared" si="478"/>
        <v>2500.1654099892194</v>
      </c>
      <c r="H1033" s="43">
        <f t="shared" si="479"/>
        <v>2500.1654099892194</v>
      </c>
      <c r="I1033" s="42">
        <f t="shared" si="480"/>
        <v>0</v>
      </c>
      <c r="J1033" s="44">
        <f t="shared" si="481"/>
        <v>0</v>
      </c>
      <c r="K1033" s="216">
        <f t="shared" si="482"/>
        <v>6.1511773092465229E-2</v>
      </c>
      <c r="L1033" s="42">
        <f t="shared" si="483"/>
        <v>2502.9105046466111</v>
      </c>
      <c r="M1033" s="43">
        <f t="shared" si="484"/>
        <v>2377.7649794142808</v>
      </c>
      <c r="N1033" s="42">
        <f t="shared" si="485"/>
        <v>0</v>
      </c>
      <c r="O1033" s="44">
        <f t="shared" si="486"/>
        <v>0</v>
      </c>
      <c r="P1033" s="37">
        <f t="shared" si="487"/>
        <v>6.4749234834173927E-2</v>
      </c>
      <c r="Q1033" s="42">
        <f t="shared" si="488"/>
        <v>2500.1654099892194</v>
      </c>
      <c r="R1033" s="43">
        <f t="shared" si="489"/>
        <v>2500.1654099892194</v>
      </c>
      <c r="S1033" s="42">
        <f t="shared" si="490"/>
        <v>0</v>
      </c>
      <c r="T1033" s="44">
        <f t="shared" si="491"/>
        <v>0</v>
      </c>
      <c r="U1033" s="37">
        <f t="shared" si="492"/>
        <v>0</v>
      </c>
      <c r="V1033" s="42" t="e">
        <f t="shared" si="493"/>
        <v>#DIV/0!</v>
      </c>
      <c r="W1033" s="43" t="e">
        <f t="shared" si="494"/>
        <v>#DIV/0!</v>
      </c>
      <c r="X1033" s="42">
        <f t="shared" si="495"/>
        <v>0</v>
      </c>
      <c r="Y1033" s="44">
        <f t="shared" si="496"/>
        <v>0</v>
      </c>
      <c r="Z1033" s="42">
        <f t="shared" si="497"/>
        <v>-8341.6188906633688</v>
      </c>
      <c r="AA1033" s="44">
        <f>IF(C1033&lt;C$13,0,(IF(VLOOKUP(C$7,profiel!$A$3:$F$297,2,FALSE)&gt;4,VLOOKUP($C$7,profiel!$A$3:$F$297,3,FALSE),IF(B$9="flens loodrecht op gevel",(VLOOKUP(C$7,profiel!$A$3:$F$297,6,FALSE)-2*VLOOKUP(C$7,profiel!$A$3:$F$297,4,FALSE))/2,VLOOKUP(C$7,profiel!$A$3:$F$297,4,FALSE))))/1000*Z1033*D$36)</f>
        <v>-15350.608598544048</v>
      </c>
      <c r="AB1033" s="42">
        <f t="shared" si="500"/>
        <v>68376.120007888632</v>
      </c>
      <c r="AC1033" s="44">
        <f t="shared" si="498"/>
        <v>13675.224001577726</v>
      </c>
      <c r="AD1033" s="41">
        <f t="shared" si="499"/>
        <v>6.7876137286283306E-2</v>
      </c>
      <c r="AE1033" s="41">
        <f t="shared" si="504"/>
        <v>728.23427061731365</v>
      </c>
      <c r="AF1033" s="201">
        <f t="shared" si="505"/>
        <v>1997.3905690496847</v>
      </c>
    </row>
    <row r="1034" spans="1:32" ht="12" customHeight="1" x14ac:dyDescent="0.15">
      <c r="A1034" s="202">
        <f t="shared" si="475"/>
        <v>728.23427061731365</v>
      </c>
      <c r="B1034" s="54">
        <f t="shared" si="476"/>
        <v>4925</v>
      </c>
      <c r="C1034" s="133">
        <f t="shared" si="501"/>
        <v>82.083333333333329</v>
      </c>
      <c r="D1034" s="30">
        <f t="shared" si="502"/>
        <v>992.21201153372249</v>
      </c>
      <c r="E1034" s="30">
        <f t="shared" si="503"/>
        <v>679.99999999822569</v>
      </c>
      <c r="F1034" s="31">
        <f t="shared" si="477"/>
        <v>6.4451327319119317E-2</v>
      </c>
      <c r="G1034" s="30">
        <f t="shared" si="478"/>
        <v>2501.325109812969</v>
      </c>
      <c r="H1034" s="34">
        <f t="shared" si="479"/>
        <v>2501.325109812969</v>
      </c>
      <c r="I1034" s="33">
        <f t="shared" si="480"/>
        <v>0</v>
      </c>
      <c r="J1034" s="35">
        <f t="shared" si="481"/>
        <v>0</v>
      </c>
      <c r="K1034" s="60">
        <f t="shared" si="482"/>
        <v>6.1228760953163354E-2</v>
      </c>
      <c r="L1034" s="30">
        <f t="shared" si="483"/>
        <v>2504.0589428722756</v>
      </c>
      <c r="M1034" s="34">
        <f t="shared" si="484"/>
        <v>2378.8559957286616</v>
      </c>
      <c r="N1034" s="33">
        <f t="shared" si="485"/>
        <v>0</v>
      </c>
      <c r="O1034" s="35">
        <f t="shared" si="486"/>
        <v>0</v>
      </c>
      <c r="P1034" s="31">
        <f t="shared" si="487"/>
        <v>6.4451327319119317E-2</v>
      </c>
      <c r="Q1034" s="30">
        <f t="shared" si="488"/>
        <v>2501.325109812969</v>
      </c>
      <c r="R1034" s="34">
        <f t="shared" si="489"/>
        <v>2501.325109812969</v>
      </c>
      <c r="S1034" s="33">
        <f t="shared" si="490"/>
        <v>0</v>
      </c>
      <c r="T1034" s="35">
        <f t="shared" si="491"/>
        <v>0</v>
      </c>
      <c r="U1034" s="31">
        <f t="shared" si="492"/>
        <v>0</v>
      </c>
      <c r="V1034" s="30" t="e">
        <f t="shared" si="493"/>
        <v>#DIV/0!</v>
      </c>
      <c r="W1034" s="34" t="e">
        <f t="shared" si="494"/>
        <v>#DIV/0!</v>
      </c>
      <c r="X1034" s="33">
        <f t="shared" si="495"/>
        <v>0</v>
      </c>
      <c r="Y1034" s="35">
        <f t="shared" si="496"/>
        <v>0</v>
      </c>
      <c r="Z1034" s="30">
        <f t="shared" si="497"/>
        <v>-8354.1306606592025</v>
      </c>
      <c r="AA1034" s="35">
        <f>IF(C1034&lt;C$13,0,(IF(VLOOKUP(C$7,profiel!$A$3:$F$297,2,FALSE)&gt;4,VLOOKUP($C$7,profiel!$A$3:$F$297,3,FALSE),IF(B$9="flens loodrecht op gevel",(VLOOKUP(C$7,profiel!$A$3:$F$297,6,FALSE)-2*VLOOKUP(C$7,profiel!$A$3:$F$297,4,FALSE))/2,VLOOKUP(C$7,profiel!$A$3:$F$297,4,FALSE))))/1000*Z1034*D$36)</f>
        <v>-15373.633299935766</v>
      </c>
      <c r="AB1034" s="30">
        <f t="shared" si="500"/>
        <v>68416.258870340549</v>
      </c>
      <c r="AC1034" s="35">
        <f t="shared" si="498"/>
        <v>13683.251774068111</v>
      </c>
      <c r="AD1034" s="32">
        <f t="shared" si="499"/>
        <v>6.7426569885302282E-2</v>
      </c>
      <c r="AE1034" s="32">
        <f t="shared" si="504"/>
        <v>728.30169718719901</v>
      </c>
      <c r="AF1034" s="204">
        <f t="shared" si="505"/>
        <v>2006.6469411161706</v>
      </c>
    </row>
    <row r="1035" spans="1:32" ht="12" customHeight="1" x14ac:dyDescent="0.15">
      <c r="A1035" s="199">
        <f t="shared" si="475"/>
        <v>728.30169718719901</v>
      </c>
      <c r="B1035" s="38">
        <f t="shared" si="476"/>
        <v>4930</v>
      </c>
      <c r="C1035" s="200">
        <f t="shared" si="501"/>
        <v>82.166666666666671</v>
      </c>
      <c r="D1035" s="36">
        <f t="shared" si="502"/>
        <v>992.3638166087718</v>
      </c>
      <c r="E1035" s="36">
        <f t="shared" si="503"/>
        <v>679.99999999827241</v>
      </c>
      <c r="F1035" s="37">
        <f t="shared" si="477"/>
        <v>6.4154022669446961E-2</v>
      </c>
      <c r="G1035" s="42">
        <f t="shared" si="478"/>
        <v>2502.4872284014928</v>
      </c>
      <c r="H1035" s="43">
        <f t="shared" si="479"/>
        <v>2502.4872284014928</v>
      </c>
      <c r="I1035" s="42">
        <f t="shared" si="480"/>
        <v>0</v>
      </c>
      <c r="J1035" s="44">
        <f t="shared" si="481"/>
        <v>0</v>
      </c>
      <c r="K1035" s="216">
        <f t="shared" si="482"/>
        <v>6.0946321535974617E-2</v>
      </c>
      <c r="L1035" s="42">
        <f t="shared" si="483"/>
        <v>2505.2098152917101</v>
      </c>
      <c r="M1035" s="43">
        <f t="shared" si="484"/>
        <v>2379.9493245271246</v>
      </c>
      <c r="N1035" s="42">
        <f t="shared" si="485"/>
        <v>0</v>
      </c>
      <c r="O1035" s="44">
        <f t="shared" si="486"/>
        <v>0</v>
      </c>
      <c r="P1035" s="37">
        <f t="shared" si="487"/>
        <v>6.4154022669446961E-2</v>
      </c>
      <c r="Q1035" s="42">
        <f t="shared" si="488"/>
        <v>2502.4872284014928</v>
      </c>
      <c r="R1035" s="43">
        <f t="shared" si="489"/>
        <v>2502.4872284014928</v>
      </c>
      <c r="S1035" s="42">
        <f t="shared" si="490"/>
        <v>0</v>
      </c>
      <c r="T1035" s="44">
        <f t="shared" si="491"/>
        <v>0</v>
      </c>
      <c r="U1035" s="37">
        <f t="shared" si="492"/>
        <v>0</v>
      </c>
      <c r="V1035" s="42" t="e">
        <f t="shared" si="493"/>
        <v>#DIV/0!</v>
      </c>
      <c r="W1035" s="43" t="e">
        <f t="shared" si="494"/>
        <v>#DIV/0!</v>
      </c>
      <c r="X1035" s="42">
        <f t="shared" si="495"/>
        <v>0</v>
      </c>
      <c r="Y1035" s="44">
        <f t="shared" si="496"/>
        <v>0</v>
      </c>
      <c r="Z1035" s="42">
        <f t="shared" si="497"/>
        <v>-8366.5617387420843</v>
      </c>
      <c r="AA1035" s="44">
        <f>IF(C1035&lt;C$13,0,(IF(VLOOKUP(C$7,profiel!$A$3:$F$297,2,FALSE)&gt;4,VLOOKUP($C$7,profiel!$A$3:$F$297,3,FALSE),IF(B$9="flens loodrecht op gevel",(VLOOKUP(C$7,profiel!$A$3:$F$297,6,FALSE)-2*VLOOKUP(C$7,profiel!$A$3:$F$297,4,FALSE))/2,VLOOKUP(C$7,profiel!$A$3:$F$297,4,FALSE))))/1000*Z1035*D$36)</f>
        <v>-15396.50950857218</v>
      </c>
      <c r="AB1035" s="42">
        <f t="shared" si="500"/>
        <v>68456.44265908518</v>
      </c>
      <c r="AC1035" s="44">
        <f t="shared" si="498"/>
        <v>13691.288531817036</v>
      </c>
      <c r="AD1035" s="41">
        <f t="shared" si="499"/>
        <v>6.698084236772496E-2</v>
      </c>
      <c r="AE1035" s="41">
        <f t="shared" si="504"/>
        <v>728.36867802956669</v>
      </c>
      <c r="AF1035" s="201">
        <f t="shared" si="505"/>
        <v>2015.9704443392261</v>
      </c>
    </row>
    <row r="1036" spans="1:32" ht="12" customHeight="1" x14ac:dyDescent="0.15">
      <c r="A1036" s="202">
        <f t="shared" si="475"/>
        <v>728.36867802956669</v>
      </c>
      <c r="B1036" s="54">
        <f t="shared" si="476"/>
        <v>4935</v>
      </c>
      <c r="C1036" s="133">
        <f t="shared" si="501"/>
        <v>82.25</v>
      </c>
      <c r="D1036" s="30">
        <f t="shared" si="502"/>
        <v>992.51546803493329</v>
      </c>
      <c r="E1036" s="30">
        <f t="shared" si="503"/>
        <v>679.99999999831778</v>
      </c>
      <c r="F1036" s="31">
        <f t="shared" si="477"/>
        <v>6.3857321773454101E-2</v>
      </c>
      <c r="G1036" s="30">
        <f t="shared" si="478"/>
        <v>2503.6517311074626</v>
      </c>
      <c r="H1036" s="34">
        <f t="shared" si="479"/>
        <v>2503.6517311074626</v>
      </c>
      <c r="I1036" s="33">
        <f t="shared" si="480"/>
        <v>0</v>
      </c>
      <c r="J1036" s="35">
        <f t="shared" si="481"/>
        <v>0</v>
      </c>
      <c r="K1036" s="60">
        <f t="shared" si="482"/>
        <v>6.0664455684781397E-2</v>
      </c>
      <c r="L1036" s="30">
        <f t="shared" si="483"/>
        <v>2506.3630872614726</v>
      </c>
      <c r="M1036" s="34">
        <f t="shared" si="484"/>
        <v>2381.0449328983991</v>
      </c>
      <c r="N1036" s="33">
        <f t="shared" si="485"/>
        <v>0</v>
      </c>
      <c r="O1036" s="35">
        <f t="shared" si="486"/>
        <v>0</v>
      </c>
      <c r="P1036" s="31">
        <f t="shared" si="487"/>
        <v>6.3857321773454101E-2</v>
      </c>
      <c r="Q1036" s="30">
        <f t="shared" si="488"/>
        <v>2503.6517311074626</v>
      </c>
      <c r="R1036" s="34">
        <f t="shared" si="489"/>
        <v>2503.6517311074626</v>
      </c>
      <c r="S1036" s="33">
        <f t="shared" si="490"/>
        <v>0</v>
      </c>
      <c r="T1036" s="35">
        <f t="shared" si="491"/>
        <v>0</v>
      </c>
      <c r="U1036" s="31">
        <f t="shared" si="492"/>
        <v>0</v>
      </c>
      <c r="V1036" s="30" t="e">
        <f t="shared" si="493"/>
        <v>#DIV/0!</v>
      </c>
      <c r="W1036" s="34" t="e">
        <f t="shared" si="494"/>
        <v>#DIV/0!</v>
      </c>
      <c r="X1036" s="33">
        <f t="shared" si="495"/>
        <v>0</v>
      </c>
      <c r="Y1036" s="35">
        <f t="shared" si="496"/>
        <v>0</v>
      </c>
      <c r="Z1036" s="30">
        <f t="shared" si="497"/>
        <v>-8378.9127899058731</v>
      </c>
      <c r="AA1036" s="35">
        <f>IF(C1036&lt;C$13,0,(IF(VLOOKUP(C$7,profiel!$A$3:$F$297,2,FALSE)&gt;4,VLOOKUP($C$7,profiel!$A$3:$F$297,3,FALSE),IF(B$9="flens loodrecht op gevel",(VLOOKUP(C$7,profiel!$A$3:$F$297,6,FALSE)-2*VLOOKUP(C$7,profiel!$A$3:$F$297,4,FALSE))/2,VLOOKUP(C$7,profiel!$A$3:$F$297,4,FALSE))))/1000*Z1036*D$36)</f>
        <v>-15419.238448203805</v>
      </c>
      <c r="AB1036" s="30">
        <f t="shared" si="500"/>
        <v>68496.670767955817</v>
      </c>
      <c r="AC1036" s="35">
        <f t="shared" si="498"/>
        <v>13699.334153591164</v>
      </c>
      <c r="AD1036" s="32">
        <f t="shared" si="499"/>
        <v>6.6538907882446638E-2</v>
      </c>
      <c r="AE1036" s="32">
        <f t="shared" si="504"/>
        <v>728.43521693744913</v>
      </c>
      <c r="AF1036" s="204">
        <f t="shared" si="505"/>
        <v>2025.3617246696278</v>
      </c>
    </row>
    <row r="1037" spans="1:32" ht="12" customHeight="1" x14ac:dyDescent="0.15">
      <c r="A1037" s="199">
        <f t="shared" si="475"/>
        <v>728.43521693744913</v>
      </c>
      <c r="B1037" s="38">
        <f t="shared" si="476"/>
        <v>4940</v>
      </c>
      <c r="C1037" s="200">
        <f t="shared" si="501"/>
        <v>82.333333333333329</v>
      </c>
      <c r="D1037" s="36">
        <f t="shared" si="502"/>
        <v>992.66696612292321</v>
      </c>
      <c r="E1037" s="36">
        <f t="shared" si="503"/>
        <v>679.99999999836211</v>
      </c>
      <c r="F1037" s="37">
        <f t="shared" si="477"/>
        <v>6.3561225524266324E-2</v>
      </c>
      <c r="G1037" s="42">
        <f t="shared" si="478"/>
        <v>2504.8185837085443</v>
      </c>
      <c r="H1037" s="43">
        <f t="shared" si="479"/>
        <v>2504.8185837085443</v>
      </c>
      <c r="I1037" s="42">
        <f t="shared" si="480"/>
        <v>0</v>
      </c>
      <c r="J1037" s="44">
        <f t="shared" si="481"/>
        <v>0</v>
      </c>
      <c r="K1037" s="216">
        <f t="shared" si="482"/>
        <v>6.0383164248053005E-2</v>
      </c>
      <c r="L1037" s="42">
        <f t="shared" si="483"/>
        <v>2507.5187245646575</v>
      </c>
      <c r="M1037" s="43">
        <f t="shared" si="484"/>
        <v>2382.1427883364249</v>
      </c>
      <c r="N1037" s="42">
        <f t="shared" si="485"/>
        <v>0</v>
      </c>
      <c r="O1037" s="44">
        <f t="shared" si="486"/>
        <v>0</v>
      </c>
      <c r="P1037" s="37">
        <f t="shared" si="487"/>
        <v>6.3561225524266324E-2</v>
      </c>
      <c r="Q1037" s="42">
        <f t="shared" si="488"/>
        <v>2504.8185837085443</v>
      </c>
      <c r="R1037" s="43">
        <f t="shared" si="489"/>
        <v>2504.8185837085443</v>
      </c>
      <c r="S1037" s="42">
        <f t="shared" si="490"/>
        <v>0</v>
      </c>
      <c r="T1037" s="44">
        <f t="shared" si="491"/>
        <v>0</v>
      </c>
      <c r="U1037" s="37">
        <f t="shared" si="492"/>
        <v>0</v>
      </c>
      <c r="V1037" s="42" t="e">
        <f t="shared" si="493"/>
        <v>#DIV/0!</v>
      </c>
      <c r="W1037" s="43" t="e">
        <f t="shared" si="494"/>
        <v>#DIV/0!</v>
      </c>
      <c r="X1037" s="42">
        <f t="shared" si="495"/>
        <v>0</v>
      </c>
      <c r="Y1037" s="44">
        <f t="shared" si="496"/>
        <v>0</v>
      </c>
      <c r="Z1037" s="42">
        <f t="shared" si="497"/>
        <v>-8391.1844712690145</v>
      </c>
      <c r="AA1037" s="44">
        <f>IF(C1037&lt;C$13,0,(IF(VLOOKUP(C$7,profiel!$A$3:$F$297,2,FALSE)&gt;4,VLOOKUP($C$7,profiel!$A$3:$F$297,3,FALSE),IF(B$9="flens loodrecht op gevel",(VLOOKUP(C$7,profiel!$A$3:$F$297,6,FALSE)-2*VLOOKUP(C$7,profiel!$A$3:$F$297,4,FALSE))/2,VLOOKUP(C$7,profiel!$A$3:$F$297,4,FALSE))))/1000*Z1037*D$36)</f>
        <v>-15441.821328088485</v>
      </c>
      <c r="AB1037" s="42">
        <f t="shared" si="500"/>
        <v>68536.942598506372</v>
      </c>
      <c r="AC1037" s="44">
        <f t="shared" si="498"/>
        <v>13707.388519701273</v>
      </c>
      <c r="AD1037" s="41">
        <f t="shared" si="499"/>
        <v>6.6100720202723201E-2</v>
      </c>
      <c r="AE1037" s="41">
        <f t="shared" si="504"/>
        <v>728.50131765765184</v>
      </c>
      <c r="AF1037" s="201">
        <f t="shared" si="505"/>
        <v>2034.8214355830103</v>
      </c>
    </row>
    <row r="1038" spans="1:32" ht="12" customHeight="1" x14ac:dyDescent="0.15">
      <c r="A1038" s="202">
        <f t="shared" si="475"/>
        <v>728.50131765765184</v>
      </c>
      <c r="B1038" s="54">
        <f t="shared" si="476"/>
        <v>4945</v>
      </c>
      <c r="C1038" s="133">
        <f t="shared" si="501"/>
        <v>82.416666666666671</v>
      </c>
      <c r="D1038" s="30">
        <f t="shared" si="502"/>
        <v>992.81831118251512</v>
      </c>
      <c r="E1038" s="30">
        <f t="shared" si="503"/>
        <v>679.9999999984052</v>
      </c>
      <c r="F1038" s="31">
        <f t="shared" si="477"/>
        <v>6.3265734820145844E-2</v>
      </c>
      <c r="G1038" s="30">
        <f t="shared" si="478"/>
        <v>2505.9877524026679</v>
      </c>
      <c r="H1038" s="34">
        <f t="shared" si="479"/>
        <v>2505.9877524026679</v>
      </c>
      <c r="I1038" s="33">
        <f t="shared" si="480"/>
        <v>0</v>
      </c>
      <c r="J1038" s="35">
        <f t="shared" si="481"/>
        <v>0</v>
      </c>
      <c r="K1038" s="60">
        <f t="shared" si="482"/>
        <v>6.0102448079138553E-2</v>
      </c>
      <c r="L1038" s="30">
        <f t="shared" si="483"/>
        <v>2508.6766934061579</v>
      </c>
      <c r="M1038" s="34">
        <f t="shared" si="484"/>
        <v>2383.2428587358499</v>
      </c>
      <c r="N1038" s="33">
        <f t="shared" si="485"/>
        <v>0</v>
      </c>
      <c r="O1038" s="35">
        <f t="shared" si="486"/>
        <v>0</v>
      </c>
      <c r="P1038" s="31">
        <f t="shared" si="487"/>
        <v>6.3265734820145844E-2</v>
      </c>
      <c r="Q1038" s="30">
        <f t="shared" si="488"/>
        <v>2505.9877524026679</v>
      </c>
      <c r="R1038" s="34">
        <f t="shared" si="489"/>
        <v>2505.9877524026679</v>
      </c>
      <c r="S1038" s="33">
        <f t="shared" si="490"/>
        <v>0</v>
      </c>
      <c r="T1038" s="35">
        <f t="shared" si="491"/>
        <v>0</v>
      </c>
      <c r="U1038" s="31">
        <f t="shared" si="492"/>
        <v>0</v>
      </c>
      <c r="V1038" s="30" t="e">
        <f t="shared" si="493"/>
        <v>#DIV/0!</v>
      </c>
      <c r="W1038" s="34" t="e">
        <f t="shared" si="494"/>
        <v>#DIV/0!</v>
      </c>
      <c r="X1038" s="33">
        <f t="shared" si="495"/>
        <v>0</v>
      </c>
      <c r="Y1038" s="35">
        <f t="shared" si="496"/>
        <v>0</v>
      </c>
      <c r="Z1038" s="30">
        <f t="shared" si="497"/>
        <v>-8403.3774321745877</v>
      </c>
      <c r="AA1038" s="35">
        <f>IF(C1038&lt;C$13,0,(IF(VLOOKUP(C$7,profiel!$A$3:$F$297,2,FALSE)&gt;4,VLOOKUP($C$7,profiel!$A$3:$F$297,3,FALSE),IF(B$9="flens loodrecht op gevel",(VLOOKUP(C$7,profiel!$A$3:$F$297,6,FALSE)-2*VLOOKUP(C$7,profiel!$A$3:$F$297,4,FALSE))/2,VLOOKUP(C$7,profiel!$A$3:$F$297,4,FALSE))))/1000*Z1038*D$36)</f>
        <v>-15464.259343175498</v>
      </c>
      <c r="AB1038" s="30">
        <f t="shared" si="500"/>
        <v>68577.257559911639</v>
      </c>
      <c r="AC1038" s="35">
        <f t="shared" si="498"/>
        <v>13715.451511982328</v>
      </c>
      <c r="AD1038" s="32">
        <f t="shared" si="499"/>
        <v>6.5666233717869144E-2</v>
      </c>
      <c r="AE1038" s="32">
        <f t="shared" si="504"/>
        <v>728.56698389136966</v>
      </c>
      <c r="AF1038" s="204">
        <f t="shared" si="505"/>
        <v>2044.3502381708399</v>
      </c>
    </row>
    <row r="1039" spans="1:32" ht="12" customHeight="1" x14ac:dyDescent="0.15">
      <c r="A1039" s="199">
        <f t="shared" si="475"/>
        <v>728.56698389136966</v>
      </c>
      <c r="B1039" s="38">
        <f t="shared" si="476"/>
        <v>4950</v>
      </c>
      <c r="C1039" s="200">
        <f t="shared" si="501"/>
        <v>82.5</v>
      </c>
      <c r="D1039" s="36">
        <f t="shared" si="502"/>
        <v>992.96950352254589</v>
      </c>
      <c r="E1039" s="36">
        <f t="shared" si="503"/>
        <v>679.99999999844715</v>
      </c>
      <c r="F1039" s="37">
        <f t="shared" si="477"/>
        <v>6.2970850564787267E-2</v>
      </c>
      <c r="G1039" s="42">
        <f t="shared" si="478"/>
        <v>2507.1592037998807</v>
      </c>
      <c r="H1039" s="43">
        <f t="shared" si="479"/>
        <v>2507.1592037998807</v>
      </c>
      <c r="I1039" s="42">
        <f t="shared" si="480"/>
        <v>0</v>
      </c>
      <c r="J1039" s="44">
        <f t="shared" si="481"/>
        <v>0</v>
      </c>
      <c r="K1039" s="216">
        <f t="shared" si="482"/>
        <v>5.9822308036547901E-2</v>
      </c>
      <c r="L1039" s="42">
        <f t="shared" si="483"/>
        <v>2509.8369604045197</v>
      </c>
      <c r="M1039" s="43">
        <f t="shared" si="484"/>
        <v>2384.3451123842938</v>
      </c>
      <c r="N1039" s="42">
        <f t="shared" si="485"/>
        <v>0</v>
      </c>
      <c r="O1039" s="44">
        <f t="shared" si="486"/>
        <v>0</v>
      </c>
      <c r="P1039" s="37">
        <f t="shared" si="487"/>
        <v>6.2970850564787267E-2</v>
      </c>
      <c r="Q1039" s="42">
        <f t="shared" si="488"/>
        <v>2507.1592037998807</v>
      </c>
      <c r="R1039" s="43">
        <f t="shared" si="489"/>
        <v>2507.1592037998807</v>
      </c>
      <c r="S1039" s="42">
        <f t="shared" si="490"/>
        <v>0</v>
      </c>
      <c r="T1039" s="44">
        <f t="shared" si="491"/>
        <v>0</v>
      </c>
      <c r="U1039" s="37">
        <f t="shared" si="492"/>
        <v>0</v>
      </c>
      <c r="V1039" s="42" t="e">
        <f t="shared" si="493"/>
        <v>#DIV/0!</v>
      </c>
      <c r="W1039" s="43" t="e">
        <f t="shared" si="494"/>
        <v>#DIV/0!</v>
      </c>
      <c r="X1039" s="42">
        <f t="shared" si="495"/>
        <v>0</v>
      </c>
      <c r="Y1039" s="44">
        <f t="shared" si="496"/>
        <v>0</v>
      </c>
      <c r="Z1039" s="42">
        <f t="shared" si="497"/>
        <v>-8415.4923142890038</v>
      </c>
      <c r="AA1039" s="44">
        <f>IF(C1039&lt;C$13,0,(IF(VLOOKUP(C$7,profiel!$A$3:$F$297,2,FALSE)&gt;4,VLOOKUP($C$7,profiel!$A$3:$F$297,3,FALSE),IF(B$9="flens loodrecht op gevel",(VLOOKUP(C$7,profiel!$A$3:$F$297,6,FALSE)-2*VLOOKUP(C$7,profiel!$A$3:$F$297,4,FALSE))/2,VLOOKUP(C$7,profiel!$A$3:$F$297,4,FALSE))))/1000*Z1039*D$36)</f>
        <v>-15486.553674287179</v>
      </c>
      <c r="AB1039" s="42">
        <f t="shared" si="500"/>
        <v>68617.61506886984</v>
      </c>
      <c r="AC1039" s="44">
        <f t="shared" si="498"/>
        <v>13723.523013773967</v>
      </c>
      <c r="AD1039" s="41">
        <f t="shared" si="499"/>
        <v>6.5235403424952806E-2</v>
      </c>
      <c r="AE1039" s="41">
        <f t="shared" si="504"/>
        <v>728.6322192947946</v>
      </c>
      <c r="AF1039" s="201">
        <f t="shared" si="505"/>
        <v>2053.9488012326296</v>
      </c>
    </row>
    <row r="1040" spans="1:32" ht="12" customHeight="1" x14ac:dyDescent="0.15">
      <c r="A1040" s="202">
        <f t="shared" si="475"/>
        <v>728.6322192947946</v>
      </c>
      <c r="B1040" s="54">
        <f t="shared" si="476"/>
        <v>4955</v>
      </c>
      <c r="C1040" s="133">
        <f t="shared" si="501"/>
        <v>82.583333333333329</v>
      </c>
      <c r="D1040" s="30">
        <f t="shared" si="502"/>
        <v>993.12054345091758</v>
      </c>
      <c r="E1040" s="30">
        <f t="shared" si="503"/>
        <v>679.99999999848808</v>
      </c>
      <c r="F1040" s="31">
        <f t="shared" si="477"/>
        <v>6.2676573667603694E-2</v>
      </c>
      <c r="G1040" s="30">
        <f t="shared" si="478"/>
        <v>2508.3329049187178</v>
      </c>
      <c r="H1040" s="34">
        <f t="shared" si="479"/>
        <v>2508.3329049187178</v>
      </c>
      <c r="I1040" s="33">
        <f t="shared" si="480"/>
        <v>0</v>
      </c>
      <c r="J1040" s="35">
        <f t="shared" si="481"/>
        <v>0</v>
      </c>
      <c r="K1040" s="60">
        <f t="shared" si="482"/>
        <v>5.954274498422351E-2</v>
      </c>
      <c r="L1040" s="30">
        <f t="shared" si="483"/>
        <v>2510.9994925882961</v>
      </c>
      <c r="M1040" s="34">
        <f t="shared" si="484"/>
        <v>2385.4495179588812</v>
      </c>
      <c r="N1040" s="33">
        <f t="shared" si="485"/>
        <v>0</v>
      </c>
      <c r="O1040" s="35">
        <f t="shared" si="486"/>
        <v>0</v>
      </c>
      <c r="P1040" s="31">
        <f t="shared" si="487"/>
        <v>6.2676573667603694E-2</v>
      </c>
      <c r="Q1040" s="30">
        <f t="shared" si="488"/>
        <v>2508.3329049187178</v>
      </c>
      <c r="R1040" s="34">
        <f t="shared" si="489"/>
        <v>2508.3329049187178</v>
      </c>
      <c r="S1040" s="33">
        <f t="shared" si="490"/>
        <v>0</v>
      </c>
      <c r="T1040" s="35">
        <f t="shared" si="491"/>
        <v>0</v>
      </c>
      <c r="U1040" s="31">
        <f t="shared" si="492"/>
        <v>0</v>
      </c>
      <c r="V1040" s="30" t="e">
        <f t="shared" si="493"/>
        <v>#DIV/0!</v>
      </c>
      <c r="W1040" s="34" t="e">
        <f t="shared" si="494"/>
        <v>#DIV/0!</v>
      </c>
      <c r="X1040" s="33">
        <f t="shared" si="495"/>
        <v>0</v>
      </c>
      <c r="Y1040" s="35">
        <f t="shared" si="496"/>
        <v>0</v>
      </c>
      <c r="Z1040" s="30">
        <f t="shared" si="497"/>
        <v>-8427.5297516996379</v>
      </c>
      <c r="AA1040" s="35">
        <f>IF(C1040&lt;C$13,0,(IF(VLOOKUP(C$7,profiel!$A$3:$F$297,2,FALSE)&gt;4,VLOOKUP($C$7,profiel!$A$3:$F$297,3,FALSE),IF(B$9="flens loodrecht op gevel",(VLOOKUP(C$7,profiel!$A$3:$F$297,6,FALSE)-2*VLOOKUP(C$7,profiel!$A$3:$F$297,4,FALSE))/2,VLOOKUP(C$7,profiel!$A$3:$F$297,4,FALSE))))/1000*Z1040*D$36)</f>
        <v>-15508.705488298598</v>
      </c>
      <c r="AB1040" s="30">
        <f t="shared" si="500"/>
        <v>68658.014549504805</v>
      </c>
      <c r="AC1040" s="35">
        <f t="shared" si="498"/>
        <v>13731.602909900959</v>
      </c>
      <c r="AD1040" s="32">
        <f t="shared" si="499"/>
        <v>6.4808184920752993E-2</v>
      </c>
      <c r="AE1040" s="32">
        <f t="shared" si="504"/>
        <v>728.6970274797153</v>
      </c>
      <c r="AF1040" s="204">
        <f t="shared" si="505"/>
        <v>2063.6178013693734</v>
      </c>
    </row>
    <row r="1041" spans="1:32" ht="12" customHeight="1" x14ac:dyDescent="0.15">
      <c r="A1041" s="199">
        <f t="shared" si="475"/>
        <v>728.6970274797153</v>
      </c>
      <c r="B1041" s="38">
        <f t="shared" si="476"/>
        <v>4960</v>
      </c>
      <c r="C1041" s="200">
        <f t="shared" si="501"/>
        <v>82.666666666666671</v>
      </c>
      <c r="D1041" s="36">
        <f t="shared" si="502"/>
        <v>993.27143127460272</v>
      </c>
      <c r="E1041" s="36">
        <f t="shared" si="503"/>
        <v>679.99999999852787</v>
      </c>
      <c r="F1041" s="37">
        <f t="shared" si="477"/>
        <v>6.2382905044004629E-2</v>
      </c>
      <c r="G1041" s="42">
        <f t="shared" si="478"/>
        <v>2509.5088231784716</v>
      </c>
      <c r="H1041" s="43">
        <f t="shared" si="479"/>
        <v>2509.5088231784716</v>
      </c>
      <c r="I1041" s="42">
        <f t="shared" si="480"/>
        <v>0</v>
      </c>
      <c r="J1041" s="44">
        <f t="shared" si="481"/>
        <v>0</v>
      </c>
      <c r="K1041" s="216">
        <f t="shared" si="482"/>
        <v>5.9263759791804399E-2</v>
      </c>
      <c r="L1041" s="42">
        <f t="shared" si="483"/>
        <v>2512.1642573883137</v>
      </c>
      <c r="M1041" s="43">
        <f t="shared" si="484"/>
        <v>2386.556044518898</v>
      </c>
      <c r="N1041" s="42">
        <f t="shared" si="485"/>
        <v>0</v>
      </c>
      <c r="O1041" s="44">
        <f t="shared" si="486"/>
        <v>0</v>
      </c>
      <c r="P1041" s="37">
        <f t="shared" si="487"/>
        <v>6.2382905044004629E-2</v>
      </c>
      <c r="Q1041" s="42">
        <f t="shared" si="488"/>
        <v>2509.5088231784716</v>
      </c>
      <c r="R1041" s="43">
        <f t="shared" si="489"/>
        <v>2509.5088231784716</v>
      </c>
      <c r="S1041" s="42">
        <f t="shared" si="490"/>
        <v>0</v>
      </c>
      <c r="T1041" s="44">
        <f t="shared" si="491"/>
        <v>0</v>
      </c>
      <c r="U1041" s="37">
        <f t="shared" si="492"/>
        <v>0</v>
      </c>
      <c r="V1041" s="42" t="e">
        <f t="shared" si="493"/>
        <v>#DIV/0!</v>
      </c>
      <c r="W1041" s="43" t="e">
        <f t="shared" si="494"/>
        <v>#DIV/0!</v>
      </c>
      <c r="X1041" s="42">
        <f t="shared" si="495"/>
        <v>0</v>
      </c>
      <c r="Y1041" s="44">
        <f t="shared" si="496"/>
        <v>0</v>
      </c>
      <c r="Z1041" s="42">
        <f t="shared" si="497"/>
        <v>-8439.4903710112085</v>
      </c>
      <c r="AA1041" s="44">
        <f>IF(C1041&lt;C$13,0,(IF(VLOOKUP(C$7,profiel!$A$3:$F$297,2,FALSE)&gt;4,VLOOKUP($C$7,profiel!$A$3:$F$297,3,FALSE),IF(B$9="flens loodrecht op gevel",(VLOOKUP(C$7,profiel!$A$3:$F$297,6,FALSE)-2*VLOOKUP(C$7,profiel!$A$3:$F$297,4,FALSE))/2,VLOOKUP(C$7,profiel!$A$3:$F$297,4,FALSE))))/1000*Z1041*D$36)</f>
        <v>-15530.715938314914</v>
      </c>
      <c r="AB1041" s="42">
        <f t="shared" si="500"/>
        <v>68698.455433270894</v>
      </c>
      <c r="AC1041" s="44">
        <f t="shared" si="498"/>
        <v>13739.69108665418</v>
      </c>
      <c r="AD1041" s="41">
        <f t="shared" si="499"/>
        <v>6.4384534393691628E-2</v>
      </c>
      <c r="AE1041" s="41">
        <f t="shared" si="504"/>
        <v>728.76141201410894</v>
      </c>
      <c r="AF1041" s="201">
        <f t="shared" si="505"/>
        <v>2073.3579230783243</v>
      </c>
    </row>
    <row r="1042" spans="1:32" ht="12" customHeight="1" x14ac:dyDescent="0.15">
      <c r="A1042" s="202">
        <f t="shared" si="475"/>
        <v>728.76141201410894</v>
      </c>
      <c r="B1042" s="54">
        <f t="shared" si="476"/>
        <v>4965</v>
      </c>
      <c r="C1042" s="133">
        <f t="shared" si="501"/>
        <v>82.75</v>
      </c>
      <c r="D1042" s="30">
        <f t="shared" si="502"/>
        <v>993.42216729964673</v>
      </c>
      <c r="E1042" s="30">
        <f t="shared" si="503"/>
        <v>679.99999999856652</v>
      </c>
      <c r="F1042" s="31">
        <f t="shared" si="477"/>
        <v>6.208984561566222E-2</v>
      </c>
      <c r="G1042" s="30">
        <f t="shared" si="478"/>
        <v>2510.6869263950375</v>
      </c>
      <c r="H1042" s="34">
        <f t="shared" si="479"/>
        <v>2510.6869263950375</v>
      </c>
      <c r="I1042" s="33">
        <f t="shared" si="480"/>
        <v>0</v>
      </c>
      <c r="J1042" s="35">
        <f t="shared" si="481"/>
        <v>0</v>
      </c>
      <c r="K1042" s="60">
        <f t="shared" si="482"/>
        <v>5.8985353334879108E-2</v>
      </c>
      <c r="L1042" s="30">
        <f t="shared" si="483"/>
        <v>2513.3312226335161</v>
      </c>
      <c r="M1042" s="34">
        <f t="shared" si="484"/>
        <v>2387.6646615018403</v>
      </c>
      <c r="N1042" s="33">
        <f t="shared" si="485"/>
        <v>0</v>
      </c>
      <c r="O1042" s="35">
        <f t="shared" si="486"/>
        <v>0</v>
      </c>
      <c r="P1042" s="31">
        <f t="shared" si="487"/>
        <v>6.208984561566222E-2</v>
      </c>
      <c r="Q1042" s="30">
        <f t="shared" si="488"/>
        <v>2510.6869263950375</v>
      </c>
      <c r="R1042" s="34">
        <f t="shared" si="489"/>
        <v>2510.6869263950375</v>
      </c>
      <c r="S1042" s="33">
        <f t="shared" si="490"/>
        <v>0</v>
      </c>
      <c r="T1042" s="35">
        <f t="shared" si="491"/>
        <v>0</v>
      </c>
      <c r="U1042" s="31">
        <f t="shared" si="492"/>
        <v>0</v>
      </c>
      <c r="V1042" s="30" t="e">
        <f t="shared" si="493"/>
        <v>#DIV/0!</v>
      </c>
      <c r="W1042" s="34" t="e">
        <f t="shared" si="494"/>
        <v>#DIV/0!</v>
      </c>
      <c r="X1042" s="33">
        <f t="shared" si="495"/>
        <v>0</v>
      </c>
      <c r="Y1042" s="35">
        <f t="shared" si="496"/>
        <v>0</v>
      </c>
      <c r="Z1042" s="30">
        <f t="shared" si="497"/>
        <v>-8451.374791441016</v>
      </c>
      <c r="AA1042" s="35">
        <f>IF(C1042&lt;C$13,0,(IF(VLOOKUP(C$7,profiel!$A$3:$F$297,2,FALSE)&gt;4,VLOOKUP($C$7,profiel!$A$3:$F$297,3,FALSE),IF(B$9="flens loodrecht op gevel",(VLOOKUP(C$7,profiel!$A$3:$F$297,6,FALSE)-2*VLOOKUP(C$7,profiel!$A$3:$F$297,4,FALSE))/2,VLOOKUP(C$7,profiel!$A$3:$F$297,4,FALSE))))/1000*Z1042*D$36)</f>
        <v>-15552.586163846641</v>
      </c>
      <c r="AB1042" s="30">
        <f t="shared" si="500"/>
        <v>68738.937158857487</v>
      </c>
      <c r="AC1042" s="35">
        <f t="shared" si="498"/>
        <v>13747.787431771496</v>
      </c>
      <c r="AD1042" s="32">
        <f t="shared" si="499"/>
        <v>6.396440861599112E-2</v>
      </c>
      <c r="AE1042" s="32">
        <f t="shared" si="504"/>
        <v>728.82537642272496</v>
      </c>
      <c r="AF1042" s="204">
        <f t="shared" si="505"/>
        <v>2083.1698588490458</v>
      </c>
    </row>
    <row r="1043" spans="1:32" ht="12" customHeight="1" x14ac:dyDescent="0.15">
      <c r="A1043" s="199">
        <f t="shared" si="475"/>
        <v>728.82537642272496</v>
      </c>
      <c r="B1043" s="38">
        <f t="shared" si="476"/>
        <v>4970</v>
      </c>
      <c r="C1043" s="200">
        <f t="shared" si="501"/>
        <v>82.833333333333329</v>
      </c>
      <c r="D1043" s="36">
        <f t="shared" si="502"/>
        <v>993.5727518311727</v>
      </c>
      <c r="E1043" s="36">
        <f t="shared" si="503"/>
        <v>679.99999999860427</v>
      </c>
      <c r="F1043" s="37">
        <f t="shared" si="477"/>
        <v>6.1797396310769012E-2</v>
      </c>
      <c r="G1043" s="42">
        <f t="shared" si="478"/>
        <v>2511.8671827739649</v>
      </c>
      <c r="H1043" s="43">
        <f t="shared" si="479"/>
        <v>2511.8671827739649</v>
      </c>
      <c r="I1043" s="42">
        <f t="shared" si="480"/>
        <v>0</v>
      </c>
      <c r="J1043" s="44">
        <f t="shared" si="481"/>
        <v>0</v>
      </c>
      <c r="K1043" s="216">
        <f t="shared" si="482"/>
        <v>5.8707526495230561E-2</v>
      </c>
      <c r="L1043" s="42">
        <f t="shared" si="483"/>
        <v>2514.5003565440124</v>
      </c>
      <c r="M1043" s="43">
        <f t="shared" si="484"/>
        <v>2388.7753387168118</v>
      </c>
      <c r="N1043" s="42">
        <f t="shared" si="485"/>
        <v>0</v>
      </c>
      <c r="O1043" s="44">
        <f t="shared" si="486"/>
        <v>0</v>
      </c>
      <c r="P1043" s="37">
        <f t="shared" si="487"/>
        <v>6.1797396310769012E-2</v>
      </c>
      <c r="Q1043" s="42">
        <f t="shared" si="488"/>
        <v>2511.8671827739649</v>
      </c>
      <c r="R1043" s="43">
        <f t="shared" si="489"/>
        <v>2511.8671827739649</v>
      </c>
      <c r="S1043" s="42">
        <f t="shared" si="490"/>
        <v>0</v>
      </c>
      <c r="T1043" s="44">
        <f t="shared" si="491"/>
        <v>0</v>
      </c>
      <c r="U1043" s="37">
        <f t="shared" si="492"/>
        <v>0</v>
      </c>
      <c r="V1043" s="42" t="e">
        <f t="shared" si="493"/>
        <v>#DIV/0!</v>
      </c>
      <c r="W1043" s="43" t="e">
        <f t="shared" si="494"/>
        <v>#DIV/0!</v>
      </c>
      <c r="X1043" s="42">
        <f t="shared" si="495"/>
        <v>0</v>
      </c>
      <c r="Y1043" s="44">
        <f t="shared" si="496"/>
        <v>0</v>
      </c>
      <c r="Z1043" s="42">
        <f t="shared" si="497"/>
        <v>-8463.1836249129374</v>
      </c>
      <c r="AA1043" s="44">
        <f>IF(C1043&lt;C$13,0,(IF(VLOOKUP(C$7,profiel!$A$3:$F$297,2,FALSE)&gt;4,VLOOKUP($C$7,profiel!$A$3:$F$297,3,FALSE),IF(B$9="flens loodrecht op gevel",(VLOOKUP(C$7,profiel!$A$3:$F$297,6,FALSE)-2*VLOOKUP(C$7,profiel!$A$3:$F$297,4,FALSE))/2,VLOOKUP(C$7,profiel!$A$3:$F$297,4,FALSE))))/1000*Z1043*D$36)</f>
        <v>-15574.317290982615</v>
      </c>
      <c r="AB1043" s="42">
        <f t="shared" si="500"/>
        <v>68779.459172096045</v>
      </c>
      <c r="AC1043" s="44">
        <f t="shared" si="498"/>
        <v>13755.891834419208</v>
      </c>
      <c r="AD1043" s="41">
        <f t="shared" si="499"/>
        <v>6.3547764935851001E-2</v>
      </c>
      <c r="AE1043" s="41">
        <f t="shared" si="504"/>
        <v>728.88892418766079</v>
      </c>
      <c r="AF1043" s="201">
        <f t="shared" si="505"/>
        <v>2093.054309260744</v>
      </c>
    </row>
    <row r="1044" spans="1:32" ht="12" customHeight="1" x14ac:dyDescent="0.15">
      <c r="A1044" s="202">
        <f t="shared" si="475"/>
        <v>728.88892418766079</v>
      </c>
      <c r="B1044" s="54">
        <f t="shared" si="476"/>
        <v>4975</v>
      </c>
      <c r="C1044" s="133">
        <f t="shared" si="501"/>
        <v>82.916666666666671</v>
      </c>
      <c r="D1044" s="30">
        <f t="shared" si="502"/>
        <v>993.72318517338465</v>
      </c>
      <c r="E1044" s="30">
        <f t="shared" si="503"/>
        <v>679.99999999864099</v>
      </c>
      <c r="F1044" s="31">
        <f t="shared" si="477"/>
        <v>6.1505558064287189E-2</v>
      </c>
      <c r="G1044" s="30">
        <f t="shared" si="478"/>
        <v>2513.0495609056679</v>
      </c>
      <c r="H1044" s="34">
        <f t="shared" si="479"/>
        <v>2513.0495609056679</v>
      </c>
      <c r="I1044" s="33">
        <f t="shared" si="480"/>
        <v>0</v>
      </c>
      <c r="J1044" s="35">
        <f t="shared" si="481"/>
        <v>0</v>
      </c>
      <c r="K1044" s="60">
        <f t="shared" si="482"/>
        <v>5.843028016107283E-2</v>
      </c>
      <c r="L1044" s="30">
        <f t="shared" si="483"/>
        <v>2515.6716277262663</v>
      </c>
      <c r="M1044" s="34">
        <f t="shared" si="484"/>
        <v>2389.8880463399528</v>
      </c>
      <c r="N1044" s="33">
        <f t="shared" si="485"/>
        <v>0</v>
      </c>
      <c r="O1044" s="35">
        <f t="shared" si="486"/>
        <v>0</v>
      </c>
      <c r="P1044" s="31">
        <f t="shared" si="487"/>
        <v>6.1505558064287189E-2</v>
      </c>
      <c r="Q1044" s="30">
        <f t="shared" si="488"/>
        <v>2513.0495609056679</v>
      </c>
      <c r="R1044" s="34">
        <f t="shared" si="489"/>
        <v>2513.0495609056679</v>
      </c>
      <c r="S1044" s="33">
        <f t="shared" si="490"/>
        <v>0</v>
      </c>
      <c r="T1044" s="35">
        <f t="shared" si="491"/>
        <v>0</v>
      </c>
      <c r="U1044" s="31">
        <f t="shared" si="492"/>
        <v>0</v>
      </c>
      <c r="V1044" s="30" t="e">
        <f t="shared" si="493"/>
        <v>#DIV/0!</v>
      </c>
      <c r="W1044" s="34" t="e">
        <f t="shared" si="494"/>
        <v>#DIV/0!</v>
      </c>
      <c r="X1044" s="33">
        <f t="shared" si="495"/>
        <v>0</v>
      </c>
      <c r="Y1044" s="35">
        <f t="shared" si="496"/>
        <v>0</v>
      </c>
      <c r="Z1044" s="30">
        <f t="shared" si="497"/>
        <v>-8474.9174761503527</v>
      </c>
      <c r="AA1044" s="35">
        <f>IF(C1044&lt;C$13,0,(IF(VLOOKUP(C$7,profiel!$A$3:$F$297,2,FALSE)&gt;4,VLOOKUP($C$7,profiel!$A$3:$F$297,3,FALSE),IF(B$9="flens loodrecht op gevel",(VLOOKUP(C$7,profiel!$A$3:$F$297,6,FALSE)-2*VLOOKUP(C$7,profiel!$A$3:$F$297,4,FALSE))/2,VLOOKUP(C$7,profiel!$A$3:$F$297,4,FALSE))))/1000*Z1044*D$36)</f>
        <v>-15595.91043256101</v>
      </c>
      <c r="AB1044" s="30">
        <f t="shared" si="500"/>
        <v>68820.020925867764</v>
      </c>
      <c r="AC1044" s="35">
        <f t="shared" si="498"/>
        <v>13764.004185173553</v>
      </c>
      <c r="AD1044" s="32">
        <f t="shared" si="499"/>
        <v>6.3134561269801132E-2</v>
      </c>
      <c r="AE1044" s="32">
        <f t="shared" si="504"/>
        <v>728.95205874893054</v>
      </c>
      <c r="AF1044" s="204">
        <f t="shared" si="505"/>
        <v>2103.0119830810322</v>
      </c>
    </row>
    <row r="1045" spans="1:32" ht="12" customHeight="1" x14ac:dyDescent="0.15">
      <c r="A1045" s="199">
        <f t="shared" si="475"/>
        <v>728.95205874893054</v>
      </c>
      <c r="B1045" s="38">
        <f t="shared" si="476"/>
        <v>4980</v>
      </c>
      <c r="C1045" s="200">
        <f t="shared" si="501"/>
        <v>83</v>
      </c>
      <c r="D1045" s="36">
        <f t="shared" si="502"/>
        <v>993.87346762957111</v>
      </c>
      <c r="E1045" s="36">
        <f t="shared" si="503"/>
        <v>679.99999999867669</v>
      </c>
      <c r="F1045" s="37">
        <f t="shared" si="477"/>
        <v>6.1214331818185787E-2</v>
      </c>
      <c r="G1045" s="42">
        <f t="shared" si="478"/>
        <v>2514.2340297597989</v>
      </c>
      <c r="H1045" s="43">
        <f t="shared" si="479"/>
        <v>2514.2340297597993</v>
      </c>
      <c r="I1045" s="42">
        <f t="shared" si="480"/>
        <v>0</v>
      </c>
      <c r="J1045" s="44">
        <f t="shared" si="481"/>
        <v>0</v>
      </c>
      <c r="K1045" s="216">
        <f t="shared" si="482"/>
        <v>5.8153615227276495E-2</v>
      </c>
      <c r="L1045" s="42">
        <f t="shared" si="483"/>
        <v>2516.8450051674795</v>
      </c>
      <c r="M1045" s="43">
        <f t="shared" si="484"/>
        <v>2391.0027549091055</v>
      </c>
      <c r="N1045" s="42">
        <f t="shared" si="485"/>
        <v>0</v>
      </c>
      <c r="O1045" s="44">
        <f t="shared" si="486"/>
        <v>0</v>
      </c>
      <c r="P1045" s="37">
        <f t="shared" si="487"/>
        <v>6.1214331818185787E-2</v>
      </c>
      <c r="Q1045" s="42">
        <f t="shared" si="488"/>
        <v>2514.2340297597989</v>
      </c>
      <c r="R1045" s="43">
        <f t="shared" si="489"/>
        <v>2514.2340297597993</v>
      </c>
      <c r="S1045" s="42">
        <f t="shared" si="490"/>
        <v>0</v>
      </c>
      <c r="T1045" s="44">
        <f t="shared" si="491"/>
        <v>0</v>
      </c>
      <c r="U1045" s="37">
        <f t="shared" si="492"/>
        <v>0</v>
      </c>
      <c r="V1045" s="42" t="e">
        <f t="shared" si="493"/>
        <v>#DIV/0!</v>
      </c>
      <c r="W1045" s="43" t="e">
        <f t="shared" si="494"/>
        <v>#DIV/0!</v>
      </c>
      <c r="X1045" s="42">
        <f t="shared" si="495"/>
        <v>0</v>
      </c>
      <c r="Y1045" s="44">
        <f t="shared" si="496"/>
        <v>0</v>
      </c>
      <c r="Z1045" s="42">
        <f t="shared" si="497"/>
        <v>-8486.5769427679861</v>
      </c>
      <c r="AA1045" s="44">
        <f>IF(C1045&lt;C$13,0,(IF(VLOOKUP(C$7,profiel!$A$3:$F$297,2,FALSE)&gt;4,VLOOKUP($C$7,profiel!$A$3:$F$297,3,FALSE),IF(B$9="flens loodrecht op gevel",(VLOOKUP(C$7,profiel!$A$3:$F$297,6,FALSE)-2*VLOOKUP(C$7,profiel!$A$3:$F$297,4,FALSE))/2,VLOOKUP(C$7,profiel!$A$3:$F$297,4,FALSE))))/1000*Z1045*D$36)</f>
        <v>-15617.366688338338</v>
      </c>
      <c r="AB1045" s="42">
        <f t="shared" si="500"/>
        <v>68860.621880012302</v>
      </c>
      <c r="AC1045" s="44">
        <f t="shared" si="498"/>
        <v>13772.124376002463</v>
      </c>
      <c r="AD1045" s="41">
        <f t="shared" si="499"/>
        <v>6.2724756095128509E-2</v>
      </c>
      <c r="AE1045" s="41">
        <f t="shared" si="504"/>
        <v>729.01478350502566</v>
      </c>
      <c r="AF1045" s="201">
        <f t="shared" si="505"/>
        <v>2113.0435973660014</v>
      </c>
    </row>
    <row r="1046" spans="1:32" ht="12" customHeight="1" x14ac:dyDescent="0.15">
      <c r="A1046" s="202">
        <f t="shared" si="475"/>
        <v>729.01478350502566</v>
      </c>
      <c r="B1046" s="54">
        <f t="shared" si="476"/>
        <v>4985</v>
      </c>
      <c r="C1046" s="133">
        <f t="shared" si="501"/>
        <v>83.083333333333329</v>
      </c>
      <c r="D1046" s="30">
        <f t="shared" si="502"/>
        <v>994.02359950210894</v>
      </c>
      <c r="E1046" s="30">
        <f t="shared" si="503"/>
        <v>679.99999999871159</v>
      </c>
      <c r="F1046" s="31">
        <f t="shared" si="477"/>
        <v>6.092371852166998E-2</v>
      </c>
      <c r="G1046" s="30">
        <f t="shared" si="478"/>
        <v>2515.4205586796224</v>
      </c>
      <c r="H1046" s="34">
        <f t="shared" si="479"/>
        <v>2515.4205586796224</v>
      </c>
      <c r="I1046" s="33">
        <f t="shared" si="480"/>
        <v>0</v>
      </c>
      <c r="J1046" s="35">
        <f t="shared" si="481"/>
        <v>0</v>
      </c>
      <c r="K1046" s="60">
        <f t="shared" si="482"/>
        <v>5.7877532595586478E-2</v>
      </c>
      <c r="L1046" s="30">
        <f t="shared" si="483"/>
        <v>2518.0204582299584</v>
      </c>
      <c r="M1046" s="34">
        <f t="shared" si="484"/>
        <v>2392.1194353184605</v>
      </c>
      <c r="N1046" s="33">
        <f t="shared" si="485"/>
        <v>0</v>
      </c>
      <c r="O1046" s="35">
        <f t="shared" si="486"/>
        <v>0</v>
      </c>
      <c r="P1046" s="31">
        <f t="shared" si="487"/>
        <v>6.092371852166998E-2</v>
      </c>
      <c r="Q1046" s="30">
        <f t="shared" si="488"/>
        <v>2515.4205586796224</v>
      </c>
      <c r="R1046" s="34">
        <f t="shared" si="489"/>
        <v>2515.4205586796224</v>
      </c>
      <c r="S1046" s="33">
        <f t="shared" si="490"/>
        <v>0</v>
      </c>
      <c r="T1046" s="35">
        <f t="shared" si="491"/>
        <v>0</v>
      </c>
      <c r="U1046" s="31">
        <f t="shared" si="492"/>
        <v>0</v>
      </c>
      <c r="V1046" s="30" t="e">
        <f t="shared" si="493"/>
        <v>#DIV/0!</v>
      </c>
      <c r="W1046" s="34" t="e">
        <f t="shared" si="494"/>
        <v>#DIV/0!</v>
      </c>
      <c r="X1046" s="33">
        <f t="shared" si="495"/>
        <v>0</v>
      </c>
      <c r="Y1046" s="35">
        <f t="shared" si="496"/>
        <v>0</v>
      </c>
      <c r="Z1046" s="30">
        <f t="shared" si="497"/>
        <v>-8498.1626153624729</v>
      </c>
      <c r="AA1046" s="35">
        <f>IF(C1046&lt;C$13,0,(IF(VLOOKUP(C$7,profiel!$A$3:$F$297,2,FALSE)&gt;4,VLOOKUP($C$7,profiel!$A$3:$F$297,3,FALSE),IF(B$9="flens loodrecht op gevel",(VLOOKUP(C$7,profiel!$A$3:$F$297,6,FALSE)-2*VLOOKUP(C$7,profiel!$A$3:$F$297,4,FALSE))/2,VLOOKUP(C$7,profiel!$A$3:$F$297,4,FALSE))))/1000*Z1046*D$36)</f>
        <v>-15638.687145156127</v>
      </c>
      <c r="AB1046" s="30">
        <f t="shared" si="500"/>
        <v>68901.261501237139</v>
      </c>
      <c r="AC1046" s="35">
        <f t="shared" si="498"/>
        <v>13780.25230024743</v>
      </c>
      <c r="AD1046" s="32">
        <f t="shared" si="499"/>
        <v>6.2318308442410923E-2</v>
      </c>
      <c r="AE1046" s="32">
        <f t="shared" si="504"/>
        <v>729.07710181346806</v>
      </c>
      <c r="AF1046" s="204">
        <f t="shared" si="505"/>
        <v>2123.149877561641</v>
      </c>
    </row>
    <row r="1047" spans="1:32" ht="12" customHeight="1" x14ac:dyDescent="0.15">
      <c r="A1047" s="199">
        <f t="shared" si="475"/>
        <v>729.07710181346806</v>
      </c>
      <c r="B1047" s="38">
        <f t="shared" si="476"/>
        <v>4990</v>
      </c>
      <c r="C1047" s="200">
        <f t="shared" si="501"/>
        <v>83.166666666666671</v>
      </c>
      <c r="D1047" s="36">
        <f t="shared" si="502"/>
        <v>994.17358109246686</v>
      </c>
      <c r="E1047" s="36">
        <f t="shared" si="503"/>
        <v>679.99999999874547</v>
      </c>
      <c r="F1047" s="37">
        <f t="shared" si="477"/>
        <v>6.0633719131402058E-2</v>
      </c>
      <c r="G1047" s="42">
        <f t="shared" si="478"/>
        <v>2516.6091173768682</v>
      </c>
      <c r="H1047" s="43">
        <f t="shared" si="479"/>
        <v>2516.6091173768682</v>
      </c>
      <c r="I1047" s="42">
        <f t="shared" si="480"/>
        <v>0</v>
      </c>
      <c r="J1047" s="44">
        <f t="shared" si="481"/>
        <v>0</v>
      </c>
      <c r="K1047" s="216">
        <f t="shared" si="482"/>
        <v>5.7602033174831958E-2</v>
      </c>
      <c r="L1047" s="42">
        <f t="shared" si="483"/>
        <v>2519.1979566459336</v>
      </c>
      <c r="M1047" s="43">
        <f t="shared" si="484"/>
        <v>2393.2380588136366</v>
      </c>
      <c r="N1047" s="42">
        <f t="shared" si="485"/>
        <v>0</v>
      </c>
      <c r="O1047" s="44">
        <f t="shared" si="486"/>
        <v>0</v>
      </c>
      <c r="P1047" s="37">
        <f t="shared" si="487"/>
        <v>6.0633719131402058E-2</v>
      </c>
      <c r="Q1047" s="42">
        <f t="shared" si="488"/>
        <v>2516.6091173768682</v>
      </c>
      <c r="R1047" s="43">
        <f t="shared" si="489"/>
        <v>2516.6091173768682</v>
      </c>
      <c r="S1047" s="42">
        <f t="shared" si="490"/>
        <v>0</v>
      </c>
      <c r="T1047" s="44">
        <f t="shared" si="491"/>
        <v>0</v>
      </c>
      <c r="U1047" s="37">
        <f t="shared" si="492"/>
        <v>0</v>
      </c>
      <c r="V1047" s="42" t="e">
        <f t="shared" si="493"/>
        <v>#DIV/0!</v>
      </c>
      <c r="W1047" s="43" t="e">
        <f t="shared" si="494"/>
        <v>#DIV/0!</v>
      </c>
      <c r="X1047" s="42">
        <f t="shared" si="495"/>
        <v>0</v>
      </c>
      <c r="Y1047" s="44">
        <f t="shared" si="496"/>
        <v>0</v>
      </c>
      <c r="Z1047" s="42">
        <f t="shared" si="497"/>
        <v>-8509.6750776020017</v>
      </c>
      <c r="AA1047" s="44">
        <f>IF(C1047&lt;C$13,0,(IF(VLOOKUP(C$7,profiel!$A$3:$F$297,2,FALSE)&gt;4,VLOOKUP($C$7,profiel!$A$3:$F$297,3,FALSE),IF(B$9="flens loodrecht op gevel",(VLOOKUP(C$7,profiel!$A$3:$F$297,6,FALSE)-2*VLOOKUP(C$7,profiel!$A$3:$F$297,4,FALSE))/2,VLOOKUP(C$7,profiel!$A$3:$F$297,4,FALSE))))/1000*Z1047*D$36)</f>
        <v>-15659.872877105872</v>
      </c>
      <c r="AB1047" s="42">
        <f t="shared" si="500"/>
        <v>68941.939263029359</v>
      </c>
      <c r="AC1047" s="44">
        <f t="shared" si="498"/>
        <v>13788.387852605872</v>
      </c>
      <c r="AD1047" s="41">
        <f t="shared" si="499"/>
        <v>6.1915177888168964E-2</v>
      </c>
      <c r="AE1047" s="41">
        <f t="shared" si="504"/>
        <v>729.13901699135624</v>
      </c>
      <c r="AF1047" s="201">
        <f t="shared" si="505"/>
        <v>2133.3315576067289</v>
      </c>
    </row>
    <row r="1048" spans="1:32" ht="12" customHeight="1" x14ac:dyDescent="0.15">
      <c r="A1048" s="202">
        <f t="shared" si="475"/>
        <v>729.13901699135624</v>
      </c>
      <c r="B1048" s="54">
        <f t="shared" si="476"/>
        <v>4995</v>
      </c>
      <c r="C1048" s="133">
        <f t="shared" si="501"/>
        <v>83.25</v>
      </c>
      <c r="D1048" s="30">
        <f t="shared" si="502"/>
        <v>994.32341270120946</v>
      </c>
      <c r="E1048" s="30">
        <f t="shared" si="503"/>
        <v>679.99999999877855</v>
      </c>
      <c r="F1048" s="31">
        <f t="shared" si="477"/>
        <v>6.0344334611711063E-2</v>
      </c>
      <c r="G1048" s="30">
        <f t="shared" si="478"/>
        <v>2517.7996759261819</v>
      </c>
      <c r="H1048" s="34">
        <f t="shared" si="479"/>
        <v>2517.7996759261819</v>
      </c>
      <c r="I1048" s="33">
        <f t="shared" si="480"/>
        <v>0</v>
      </c>
      <c r="J1048" s="35">
        <f t="shared" si="481"/>
        <v>0</v>
      </c>
      <c r="K1048" s="60">
        <f t="shared" si="482"/>
        <v>5.732711788112551E-2</v>
      </c>
      <c r="L1048" s="30">
        <f t="shared" si="483"/>
        <v>2520.3774705120536</v>
      </c>
      <c r="M1048" s="34">
        <f t="shared" si="484"/>
        <v>2394.3585969864507</v>
      </c>
      <c r="N1048" s="33">
        <f t="shared" si="485"/>
        <v>0</v>
      </c>
      <c r="O1048" s="35">
        <f t="shared" si="486"/>
        <v>0</v>
      </c>
      <c r="P1048" s="31">
        <f t="shared" si="487"/>
        <v>6.0344334611711063E-2</v>
      </c>
      <c r="Q1048" s="30">
        <f t="shared" si="488"/>
        <v>2517.7996759261819</v>
      </c>
      <c r="R1048" s="34">
        <f t="shared" si="489"/>
        <v>2517.7996759261819</v>
      </c>
      <c r="S1048" s="33">
        <f t="shared" si="490"/>
        <v>0</v>
      </c>
      <c r="T1048" s="35">
        <f t="shared" si="491"/>
        <v>0</v>
      </c>
      <c r="U1048" s="31">
        <f t="shared" si="492"/>
        <v>0</v>
      </c>
      <c r="V1048" s="30" t="e">
        <f t="shared" si="493"/>
        <v>#DIV/0!</v>
      </c>
      <c r="W1048" s="34" t="e">
        <f t="shared" si="494"/>
        <v>#DIV/0!</v>
      </c>
      <c r="X1048" s="33">
        <f t="shared" si="495"/>
        <v>0</v>
      </c>
      <c r="Y1048" s="35">
        <f t="shared" si="496"/>
        <v>0</v>
      </c>
      <c r="Z1048" s="30">
        <f t="shared" si="497"/>
        <v>-8521.1149063146459</v>
      </c>
      <c r="AA1048" s="35">
        <f>IF(C1048&lt;C$13,0,(IF(VLOOKUP(C$7,profiel!$A$3:$F$297,2,FALSE)&gt;4,VLOOKUP($C$7,profiel!$A$3:$F$297,3,FALSE),IF(B$9="flens loodrecht op gevel",(VLOOKUP(C$7,profiel!$A$3:$F$297,6,FALSE)-2*VLOOKUP(C$7,profiel!$A$3:$F$297,4,FALSE))/2,VLOOKUP(C$7,profiel!$A$3:$F$297,4,FALSE))))/1000*Z1048*D$36)</f>
        <v>-15680.924945691593</v>
      </c>
      <c r="AB1048" s="30">
        <f t="shared" si="500"/>
        <v>68982.65464556712</v>
      </c>
      <c r="AC1048" s="35">
        <f t="shared" si="498"/>
        <v>13796.530929113424</v>
      </c>
      <c r="AD1048" s="32">
        <f t="shared" si="499"/>
        <v>6.1515324547605256E-2</v>
      </c>
      <c r="AE1048" s="32">
        <f t="shared" si="504"/>
        <v>729.20053231590384</v>
      </c>
      <c r="AF1048" s="204">
        <f t="shared" si="505"/>
        <v>2143.5893800370841</v>
      </c>
    </row>
    <row r="1049" spans="1:32" ht="12" customHeight="1" x14ac:dyDescent="0.15">
      <c r="A1049" s="199">
        <f t="shared" si="475"/>
        <v>729.20053231590384</v>
      </c>
      <c r="B1049" s="38">
        <f t="shared" si="476"/>
        <v>5000</v>
      </c>
      <c r="C1049" s="200">
        <f t="shared" si="501"/>
        <v>83.333333333333329</v>
      </c>
      <c r="D1049" s="36">
        <f t="shared" si="502"/>
        <v>994.47309462800024</v>
      </c>
      <c r="E1049" s="36">
        <f t="shared" si="503"/>
        <v>679.99999999881061</v>
      </c>
      <c r="F1049" s="37">
        <f t="shared" si="477"/>
        <v>6.0055565934794893E-2</v>
      </c>
      <c r="G1049" s="42">
        <f t="shared" si="478"/>
        <v>2518.9922047604314</v>
      </c>
      <c r="H1049" s="43">
        <f t="shared" si="479"/>
        <v>2518.9922047604314</v>
      </c>
      <c r="I1049" s="42">
        <f t="shared" si="480"/>
        <v>0</v>
      </c>
      <c r="J1049" s="44">
        <f t="shared" si="481"/>
        <v>0</v>
      </c>
      <c r="K1049" s="216">
        <f t="shared" si="482"/>
        <v>5.7052787638055151E-2</v>
      </c>
      <c r="L1049" s="42">
        <f t="shared" si="483"/>
        <v>2521.5589702846337</v>
      </c>
      <c r="M1049" s="43">
        <f t="shared" si="484"/>
        <v>2395.4810217704021</v>
      </c>
      <c r="N1049" s="42">
        <f t="shared" si="485"/>
        <v>0</v>
      </c>
      <c r="O1049" s="44">
        <f t="shared" si="486"/>
        <v>0</v>
      </c>
      <c r="P1049" s="37">
        <f t="shared" si="487"/>
        <v>6.0055565934794893E-2</v>
      </c>
      <c r="Q1049" s="42">
        <f t="shared" si="488"/>
        <v>2518.9922047604314</v>
      </c>
      <c r="R1049" s="43">
        <f t="shared" si="489"/>
        <v>2518.9922047604314</v>
      </c>
      <c r="S1049" s="42">
        <f t="shared" si="490"/>
        <v>0</v>
      </c>
      <c r="T1049" s="44">
        <f t="shared" si="491"/>
        <v>0</v>
      </c>
      <c r="U1049" s="37">
        <f t="shared" si="492"/>
        <v>0</v>
      </c>
      <c r="V1049" s="42" t="e">
        <f t="shared" si="493"/>
        <v>#DIV/0!</v>
      </c>
      <c r="W1049" s="43" t="e">
        <f t="shared" si="494"/>
        <v>#DIV/0!</v>
      </c>
      <c r="X1049" s="42">
        <f t="shared" si="495"/>
        <v>0</v>
      </c>
      <c r="Y1049" s="44">
        <f t="shared" si="496"/>
        <v>0</v>
      </c>
      <c r="Z1049" s="42">
        <f t="shared" si="497"/>
        <v>-8532.4826715759045</v>
      </c>
      <c r="AA1049" s="44">
        <f>IF(C1049&lt;C$13,0,(IF(VLOOKUP(C$7,profiel!$A$3:$F$297,2,FALSE)&gt;4,VLOOKUP($C$7,profiel!$A$3:$F$297,3,FALSE),IF(B$9="flens loodrecht op gevel",(VLOOKUP(C$7,profiel!$A$3:$F$297,6,FALSE)-2*VLOOKUP(C$7,profiel!$A$3:$F$297,4,FALSE))/2,VLOOKUP(C$7,profiel!$A$3:$F$297,4,FALSE))))/1000*Z1049*D$36)</f>
        <v>-15701.84439999093</v>
      </c>
      <c r="AB1049" s="42">
        <f t="shared" si="500"/>
        <v>69023.407135633155</v>
      </c>
      <c r="AC1049" s="44">
        <f t="shared" si="498"/>
        <v>13804.681427126632</v>
      </c>
      <c r="AD1049" s="41">
        <f t="shared" si="499"/>
        <v>6.1118709067468351E-2</v>
      </c>
      <c r="AE1049" s="41">
        <f t="shared" si="504"/>
        <v>729.26165102497134</v>
      </c>
      <c r="AF1049" s="201">
        <f t="shared" si="505"/>
        <v>2153.9240960913166</v>
      </c>
    </row>
    <row r="1050" spans="1:32" ht="12" customHeight="1" x14ac:dyDescent="0.15">
      <c r="A1050" s="202">
        <f t="shared" si="475"/>
        <v>729.26165102497134</v>
      </c>
      <c r="B1050" s="54">
        <f t="shared" si="476"/>
        <v>5005</v>
      </c>
      <c r="C1050" s="133">
        <f t="shared" si="501"/>
        <v>83.416666666666671</v>
      </c>
      <c r="D1050" s="30">
        <f t="shared" si="502"/>
        <v>994.62262717160593</v>
      </c>
      <c r="E1050" s="30">
        <f t="shared" si="503"/>
        <v>679.99999999884199</v>
      </c>
      <c r="F1050" s="31">
        <f t="shared" si="477"/>
        <v>5.9767414080911727E-2</v>
      </c>
      <c r="G1050" s="30">
        <f t="shared" si="478"/>
        <v>2520.1866746648921</v>
      </c>
      <c r="H1050" s="34">
        <f t="shared" si="479"/>
        <v>2520.1866746648921</v>
      </c>
      <c r="I1050" s="33">
        <f t="shared" si="480"/>
        <v>0</v>
      </c>
      <c r="J1050" s="35">
        <f t="shared" si="481"/>
        <v>0</v>
      </c>
      <c r="K1050" s="60">
        <f t="shared" si="482"/>
        <v>5.6779043376866137E-2</v>
      </c>
      <c r="L1050" s="30">
        <f t="shared" si="483"/>
        <v>2522.7424267738743</v>
      </c>
      <c r="M1050" s="34">
        <f t="shared" si="484"/>
        <v>2396.6053054351805</v>
      </c>
      <c r="N1050" s="33">
        <f t="shared" si="485"/>
        <v>0</v>
      </c>
      <c r="O1050" s="35">
        <f t="shared" si="486"/>
        <v>0</v>
      </c>
      <c r="P1050" s="31">
        <f t="shared" si="487"/>
        <v>5.9767414080911727E-2</v>
      </c>
      <c r="Q1050" s="30">
        <f t="shared" si="488"/>
        <v>2520.1866746648921</v>
      </c>
      <c r="R1050" s="34">
        <f t="shared" si="489"/>
        <v>2520.1866746648921</v>
      </c>
      <c r="S1050" s="33">
        <f t="shared" si="490"/>
        <v>0</v>
      </c>
      <c r="T1050" s="35">
        <f t="shared" si="491"/>
        <v>0</v>
      </c>
      <c r="U1050" s="31">
        <f t="shared" si="492"/>
        <v>0</v>
      </c>
      <c r="V1050" s="30" t="e">
        <f t="shared" si="493"/>
        <v>#DIV/0!</v>
      </c>
      <c r="W1050" s="34" t="e">
        <f t="shared" si="494"/>
        <v>#DIV/0!</v>
      </c>
      <c r="X1050" s="33">
        <f t="shared" si="495"/>
        <v>0</v>
      </c>
      <c r="Y1050" s="35">
        <f t="shared" si="496"/>
        <v>0</v>
      </c>
      <c r="Z1050" s="30">
        <f t="shared" si="497"/>
        <v>-8543.7789367948117</v>
      </c>
      <c r="AA1050" s="35">
        <f>IF(C1050&lt;C$13,0,(IF(VLOOKUP(C$7,profiel!$A$3:$F$297,2,FALSE)&gt;4,VLOOKUP($C$7,profiel!$A$3:$F$297,3,FALSE),IF(B$9="flens loodrecht op gevel",(VLOOKUP(C$7,profiel!$A$3:$F$297,6,FALSE)-2*VLOOKUP(C$7,profiel!$A$3:$F$297,4,FALSE))/2,VLOOKUP(C$7,profiel!$A$3:$F$297,4,FALSE))))/1000*Z1050*D$36)</f>
        <v>-15722.632276813601</v>
      </c>
      <c r="AB1050" s="30">
        <f t="shared" si="500"/>
        <v>69064.196226529108</v>
      </c>
      <c r="AC1050" s="35">
        <f t="shared" si="498"/>
        <v>13812.83924530582</v>
      </c>
      <c r="AD1050" s="32">
        <f t="shared" si="499"/>
        <v>6.0725292618984225E-2</v>
      </c>
      <c r="AE1050" s="32">
        <f t="shared" si="504"/>
        <v>729.32237631759028</v>
      </c>
      <c r="AF1050" s="204">
        <f t="shared" si="505"/>
        <v>2164.3364658179589</v>
      </c>
    </row>
    <row r="1051" spans="1:32" ht="12" customHeight="1" x14ac:dyDescent="0.15">
      <c r="A1051" s="199">
        <f t="shared" si="475"/>
        <v>729.32237631759028</v>
      </c>
      <c r="B1051" s="38">
        <f t="shared" si="476"/>
        <v>5010</v>
      </c>
      <c r="C1051" s="200">
        <f t="shared" si="501"/>
        <v>83.5</v>
      </c>
      <c r="D1051" s="36">
        <f t="shared" si="502"/>
        <v>994.772010629899</v>
      </c>
      <c r="E1051" s="36">
        <f t="shared" si="503"/>
        <v>679.99999999887234</v>
      </c>
      <c r="F1051" s="37">
        <f t="shared" si="477"/>
        <v>5.9479880038564664E-2</v>
      </c>
      <c r="G1051" s="42">
        <f t="shared" si="478"/>
        <v>2521.383056773177</v>
      </c>
      <c r="H1051" s="43">
        <f t="shared" si="479"/>
        <v>2521.383056773177</v>
      </c>
      <c r="I1051" s="42">
        <f t="shared" si="480"/>
        <v>0</v>
      </c>
      <c r="J1051" s="44">
        <f t="shared" si="481"/>
        <v>0</v>
      </c>
      <c r="K1051" s="216">
        <f t="shared" si="482"/>
        <v>5.6505886036636428E-2</v>
      </c>
      <c r="L1051" s="42">
        <f t="shared" si="483"/>
        <v>2523.9278111397552</v>
      </c>
      <c r="M1051" s="43">
        <f t="shared" si="484"/>
        <v>2397.7314205827674</v>
      </c>
      <c r="N1051" s="42">
        <f t="shared" si="485"/>
        <v>0</v>
      </c>
      <c r="O1051" s="44">
        <f t="shared" si="486"/>
        <v>0</v>
      </c>
      <c r="P1051" s="37">
        <f t="shared" si="487"/>
        <v>5.9479880038564664E-2</v>
      </c>
      <c r="Q1051" s="42">
        <f t="shared" si="488"/>
        <v>2521.383056773177</v>
      </c>
      <c r="R1051" s="43">
        <f t="shared" si="489"/>
        <v>2521.383056773177</v>
      </c>
      <c r="S1051" s="42">
        <f t="shared" si="490"/>
        <v>0</v>
      </c>
      <c r="T1051" s="44">
        <f t="shared" si="491"/>
        <v>0</v>
      </c>
      <c r="U1051" s="37">
        <f t="shared" si="492"/>
        <v>0</v>
      </c>
      <c r="V1051" s="42" t="e">
        <f t="shared" si="493"/>
        <v>#DIV/0!</v>
      </c>
      <c r="W1051" s="43" t="e">
        <f t="shared" si="494"/>
        <v>#DIV/0!</v>
      </c>
      <c r="X1051" s="42">
        <f t="shared" si="495"/>
        <v>0</v>
      </c>
      <c r="Y1051" s="44">
        <f t="shared" si="496"/>
        <v>0</v>
      </c>
      <c r="Z1051" s="42">
        <f t="shared" si="497"/>
        <v>-8555.0042587994358</v>
      </c>
      <c r="AA1051" s="44">
        <f>IF(C1051&lt;C$13,0,(IF(VLOOKUP(C$7,profiel!$A$3:$F$297,2,FALSE)&gt;4,VLOOKUP($C$7,profiel!$A$3:$F$297,3,FALSE),IF(B$9="flens loodrecht op gevel",(VLOOKUP(C$7,profiel!$A$3:$F$297,6,FALSE)-2*VLOOKUP(C$7,profiel!$A$3:$F$297,4,FALSE))/2,VLOOKUP(C$7,profiel!$A$3:$F$297,4,FALSE))))/1000*Z1051*D$36)</f>
        <v>-15743.289600858756</v>
      </c>
      <c r="AB1051" s="42">
        <f t="shared" si="500"/>
        <v>69105.021417990021</v>
      </c>
      <c r="AC1051" s="44">
        <f t="shared" si="498"/>
        <v>13821.004283598004</v>
      </c>
      <c r="AD1051" s="41">
        <f t="shared" si="499"/>
        <v>6.0335036890932454E-2</v>
      </c>
      <c r="AE1051" s="41">
        <f t="shared" si="504"/>
        <v>729.38271135448122</v>
      </c>
      <c r="AF1051" s="201">
        <f t="shared" si="505"/>
        <v>2174.8272581842066</v>
      </c>
    </row>
    <row r="1052" spans="1:32" ht="12" customHeight="1" x14ac:dyDescent="0.15">
      <c r="A1052" s="202">
        <f t="shared" si="475"/>
        <v>729.38271135448122</v>
      </c>
      <c r="B1052" s="54">
        <f t="shared" si="476"/>
        <v>5015</v>
      </c>
      <c r="C1052" s="133">
        <f t="shared" si="501"/>
        <v>83.583333333333329</v>
      </c>
      <c r="D1052" s="30">
        <f t="shared" si="502"/>
        <v>994.92124529986245</v>
      </c>
      <c r="E1052" s="30">
        <f t="shared" si="503"/>
        <v>679.99999999890201</v>
      </c>
      <c r="F1052" s="31">
        <f t="shared" si="477"/>
        <v>5.9192964804673912E-2</v>
      </c>
      <c r="G1052" s="30">
        <f t="shared" si="478"/>
        <v>2522.5813225610113</v>
      </c>
      <c r="H1052" s="34">
        <f t="shared" si="479"/>
        <v>2522.5813225610113</v>
      </c>
      <c r="I1052" s="33">
        <f t="shared" si="480"/>
        <v>0</v>
      </c>
      <c r="J1052" s="35">
        <f t="shared" si="481"/>
        <v>0</v>
      </c>
      <c r="K1052" s="60">
        <f t="shared" si="482"/>
        <v>5.6233316564440222E-2</v>
      </c>
      <c r="L1052" s="30">
        <f t="shared" si="483"/>
        <v>2525.1150948858203</v>
      </c>
      <c r="M1052" s="34">
        <f t="shared" si="484"/>
        <v>2398.8593401415292</v>
      </c>
      <c r="N1052" s="33">
        <f t="shared" si="485"/>
        <v>0</v>
      </c>
      <c r="O1052" s="35">
        <f t="shared" si="486"/>
        <v>0</v>
      </c>
      <c r="P1052" s="31">
        <f t="shared" si="487"/>
        <v>5.9192964804673912E-2</v>
      </c>
      <c r="Q1052" s="30">
        <f t="shared" si="488"/>
        <v>2522.5813225610113</v>
      </c>
      <c r="R1052" s="34">
        <f t="shared" si="489"/>
        <v>2522.5813225610113</v>
      </c>
      <c r="S1052" s="33">
        <f t="shared" si="490"/>
        <v>0</v>
      </c>
      <c r="T1052" s="35">
        <f t="shared" si="491"/>
        <v>0</v>
      </c>
      <c r="U1052" s="31">
        <f t="shared" si="492"/>
        <v>0</v>
      </c>
      <c r="V1052" s="30" t="e">
        <f t="shared" si="493"/>
        <v>#DIV/0!</v>
      </c>
      <c r="W1052" s="34" t="e">
        <f t="shared" si="494"/>
        <v>#DIV/0!</v>
      </c>
      <c r="X1052" s="33">
        <f t="shared" si="495"/>
        <v>0</v>
      </c>
      <c r="Y1052" s="35">
        <f t="shared" si="496"/>
        <v>0</v>
      </c>
      <c r="Z1052" s="30">
        <f t="shared" si="497"/>
        <v>-8566.1591879208554</v>
      </c>
      <c r="AA1052" s="35">
        <f>IF(C1052&lt;C$13,0,(IF(VLOOKUP(C$7,profiel!$A$3:$F$297,2,FALSE)&gt;4,VLOOKUP($C$7,profiel!$A$3:$F$297,3,FALSE),IF(B$9="flens loodrecht op gevel",(VLOOKUP(C$7,profiel!$A$3:$F$297,6,FALSE)-2*VLOOKUP(C$7,profiel!$A$3:$F$297,4,FALSE))/2,VLOOKUP(C$7,profiel!$A$3:$F$297,4,FALSE))))/1000*Z1052*D$36)</f>
        <v>-15763.817384869491</v>
      </c>
      <c r="AB1052" s="30">
        <f t="shared" si="500"/>
        <v>69145.882216101745</v>
      </c>
      <c r="AC1052" s="35">
        <f t="shared" si="498"/>
        <v>13829.176443220349</v>
      </c>
      <c r="AD1052" s="32">
        <f t="shared" si="499"/>
        <v>5.9947904082758331E-2</v>
      </c>
      <c r="AE1052" s="32">
        <f t="shared" si="504"/>
        <v>729.44265925856394</v>
      </c>
      <c r="AF1052" s="204">
        <f t="shared" si="505"/>
        <v>2185.3972511860093</v>
      </c>
    </row>
    <row r="1053" spans="1:32" ht="12" customHeight="1" x14ac:dyDescent="0.15">
      <c r="A1053" s="199">
        <f t="shared" si="475"/>
        <v>729.44265925856394</v>
      </c>
      <c r="B1053" s="38">
        <f t="shared" si="476"/>
        <v>5020</v>
      </c>
      <c r="C1053" s="200">
        <f t="shared" si="501"/>
        <v>83.666666666666671</v>
      </c>
      <c r="D1053" s="36">
        <f t="shared" si="502"/>
        <v>995.07033147759239</v>
      </c>
      <c r="E1053" s="36">
        <f t="shared" si="503"/>
        <v>679.999999998931</v>
      </c>
      <c r="F1053" s="37">
        <f t="shared" si="477"/>
        <v>5.8906669384744287E-2</v>
      </c>
      <c r="G1053" s="42">
        <f t="shared" si="478"/>
        <v>2523.7814438424957</v>
      </c>
      <c r="H1053" s="43">
        <f t="shared" si="479"/>
        <v>2523.7814438424957</v>
      </c>
      <c r="I1053" s="42">
        <f t="shared" si="480"/>
        <v>0</v>
      </c>
      <c r="J1053" s="44">
        <f t="shared" si="481"/>
        <v>0</v>
      </c>
      <c r="K1053" s="216">
        <f t="shared" si="482"/>
        <v>5.5961335915507074E-2</v>
      </c>
      <c r="L1053" s="42">
        <f t="shared" si="483"/>
        <v>2526.3042498554246</v>
      </c>
      <c r="M1053" s="43">
        <f t="shared" si="484"/>
        <v>2399.9890373626531</v>
      </c>
      <c r="N1053" s="42">
        <f t="shared" si="485"/>
        <v>0</v>
      </c>
      <c r="O1053" s="44">
        <f t="shared" si="486"/>
        <v>0</v>
      </c>
      <c r="P1053" s="37">
        <f t="shared" si="487"/>
        <v>5.8906669384744287E-2</v>
      </c>
      <c r="Q1053" s="42">
        <f t="shared" si="488"/>
        <v>2523.7814438424957</v>
      </c>
      <c r="R1053" s="43">
        <f t="shared" si="489"/>
        <v>2523.7814438424957</v>
      </c>
      <c r="S1053" s="42">
        <f t="shared" si="490"/>
        <v>0</v>
      </c>
      <c r="T1053" s="44">
        <f t="shared" si="491"/>
        <v>0</v>
      </c>
      <c r="U1053" s="37">
        <f t="shared" si="492"/>
        <v>0</v>
      </c>
      <c r="V1053" s="42" t="e">
        <f t="shared" si="493"/>
        <v>#DIV/0!</v>
      </c>
      <c r="W1053" s="43" t="e">
        <f t="shared" si="494"/>
        <v>#DIV/0!</v>
      </c>
      <c r="X1053" s="42">
        <f t="shared" si="495"/>
        <v>0</v>
      </c>
      <c r="Y1053" s="44">
        <f t="shared" si="496"/>
        <v>0</v>
      </c>
      <c r="Z1053" s="42">
        <f t="shared" si="497"/>
        <v>-8577.2442680765107</v>
      </c>
      <c r="AA1053" s="44">
        <f>IF(C1053&lt;C$13,0,(IF(VLOOKUP(C$7,profiel!$A$3:$F$297,2,FALSE)&gt;4,VLOOKUP($C$7,profiel!$A$3:$F$297,3,FALSE),IF(B$9="flens loodrecht op gevel",(VLOOKUP(C$7,profiel!$A$3:$F$297,6,FALSE)-2*VLOOKUP(C$7,profiel!$A$3:$F$297,4,FALSE))/2,VLOOKUP(C$7,profiel!$A$3:$F$297,4,FALSE))))/1000*Z1053*D$36)</f>
        <v>-15784.216629786257</v>
      </c>
      <c r="AB1053" s="42">
        <f t="shared" si="500"/>
        <v>69186.778133217376</v>
      </c>
      <c r="AC1053" s="44">
        <f t="shared" si="498"/>
        <v>13837.355626643475</v>
      </c>
      <c r="AD1053" s="41">
        <f t="shared" si="499"/>
        <v>5.956385689785184E-2</v>
      </c>
      <c r="AE1053" s="41">
        <f t="shared" si="504"/>
        <v>729.50222311546179</v>
      </c>
      <c r="AF1053" s="201">
        <f t="shared" si="505"/>
        <v>2196.0472319598393</v>
      </c>
    </row>
    <row r="1054" spans="1:32" ht="12" customHeight="1" x14ac:dyDescent="0.15">
      <c r="A1054" s="202">
        <f t="shared" si="475"/>
        <v>729.50222311546179</v>
      </c>
      <c r="B1054" s="54">
        <f t="shared" si="476"/>
        <v>5025</v>
      </c>
      <c r="C1054" s="133">
        <f t="shared" si="501"/>
        <v>83.75</v>
      </c>
      <c r="D1054" s="30">
        <f t="shared" si="502"/>
        <v>995.21926945830228</v>
      </c>
      <c r="E1054" s="30">
        <f t="shared" si="503"/>
        <v>679.99999999895908</v>
      </c>
      <c r="F1054" s="31">
        <f t="shared" si="477"/>
        <v>5.8620994793019778E-2</v>
      </c>
      <c r="G1054" s="30">
        <f t="shared" si="478"/>
        <v>2524.9833927643954</v>
      </c>
      <c r="H1054" s="34">
        <f t="shared" si="479"/>
        <v>2524.9833927643954</v>
      </c>
      <c r="I1054" s="33">
        <f t="shared" si="480"/>
        <v>0</v>
      </c>
      <c r="J1054" s="35">
        <f t="shared" si="481"/>
        <v>0</v>
      </c>
      <c r="K1054" s="60">
        <f t="shared" si="482"/>
        <v>5.5689945053368786E-2</v>
      </c>
      <c r="L1054" s="30">
        <f t="shared" si="483"/>
        <v>2527.4952482260283</v>
      </c>
      <c r="M1054" s="34">
        <f t="shared" si="484"/>
        <v>2401.1204858147271</v>
      </c>
      <c r="N1054" s="33">
        <f t="shared" si="485"/>
        <v>0</v>
      </c>
      <c r="O1054" s="35">
        <f t="shared" si="486"/>
        <v>0</v>
      </c>
      <c r="P1054" s="31">
        <f t="shared" si="487"/>
        <v>5.8620994793019778E-2</v>
      </c>
      <c r="Q1054" s="30">
        <f t="shared" si="488"/>
        <v>2524.9833927643954</v>
      </c>
      <c r="R1054" s="34">
        <f t="shared" si="489"/>
        <v>2524.9833927643954</v>
      </c>
      <c r="S1054" s="33">
        <f t="shared" si="490"/>
        <v>0</v>
      </c>
      <c r="T1054" s="35">
        <f t="shared" si="491"/>
        <v>0</v>
      </c>
      <c r="U1054" s="31">
        <f t="shared" si="492"/>
        <v>0</v>
      </c>
      <c r="V1054" s="30" t="e">
        <f t="shared" si="493"/>
        <v>#DIV/0!</v>
      </c>
      <c r="W1054" s="34" t="e">
        <f t="shared" si="494"/>
        <v>#DIV/0!</v>
      </c>
      <c r="X1054" s="33">
        <f t="shared" si="495"/>
        <v>0</v>
      </c>
      <c r="Y1054" s="35">
        <f t="shared" si="496"/>
        <v>0</v>
      </c>
      <c r="Z1054" s="30">
        <f t="shared" si="497"/>
        <v>-8588.2600368524036</v>
      </c>
      <c r="AA1054" s="35">
        <f>IF(C1054&lt;C$13,0,(IF(VLOOKUP(C$7,profiel!$A$3:$F$297,2,FALSE)&gt;4,VLOOKUP($C$7,profiel!$A$3:$F$297,3,FALSE),IF(B$9="flens loodrecht op gevel",(VLOOKUP(C$7,profiel!$A$3:$F$297,6,FALSE)-2*VLOOKUP(C$7,profiel!$A$3:$F$297,4,FALSE))/2,VLOOKUP(C$7,profiel!$A$3:$F$297,4,FALSE))))/1000*Z1054*D$36)</f>
        <v>-15804.48832489811</v>
      </c>
      <c r="AB1054" s="30">
        <f t="shared" si="500"/>
        <v>69227.708687876133</v>
      </c>
      <c r="AC1054" s="35">
        <f t="shared" si="498"/>
        <v>13845.541737575226</v>
      </c>
      <c r="AD1054" s="32">
        <f t="shared" si="499"/>
        <v>5.918285853685766E-2</v>
      </c>
      <c r="AE1054" s="32">
        <f t="shared" si="504"/>
        <v>729.5614059739986</v>
      </c>
      <c r="AF1054" s="204">
        <f t="shared" si="505"/>
        <v>2206.7779968958835</v>
      </c>
    </row>
    <row r="1055" spans="1:32" ht="12" customHeight="1" x14ac:dyDescent="0.15">
      <c r="A1055" s="199">
        <f t="shared" si="475"/>
        <v>729.5614059739986</v>
      </c>
      <c r="B1055" s="38">
        <f t="shared" si="476"/>
        <v>5030</v>
      </c>
      <c r="C1055" s="200">
        <f t="shared" si="501"/>
        <v>83.833333333333329</v>
      </c>
      <c r="D1055" s="36">
        <f t="shared" si="502"/>
        <v>995.36805953632563</v>
      </c>
      <c r="E1055" s="36">
        <f t="shared" si="503"/>
        <v>679.99999999898648</v>
      </c>
      <c r="F1055" s="37">
        <f t="shared" si="477"/>
        <v>5.833594205263274E-2</v>
      </c>
      <c r="G1055" s="42">
        <f t="shared" si="478"/>
        <v>2526.187141802151</v>
      </c>
      <c r="H1055" s="43">
        <f t="shared" si="479"/>
        <v>2526.187141802151</v>
      </c>
      <c r="I1055" s="42">
        <f t="shared" si="480"/>
        <v>0</v>
      </c>
      <c r="J1055" s="44">
        <f t="shared" si="481"/>
        <v>0</v>
      </c>
      <c r="K1055" s="216">
        <f t="shared" si="482"/>
        <v>5.5419144950001102E-2</v>
      </c>
      <c r="L1055" s="42">
        <f t="shared" si="483"/>
        <v>2528.6880625051826</v>
      </c>
      <c r="M1055" s="43">
        <f t="shared" si="484"/>
        <v>2402.2536593799236</v>
      </c>
      <c r="N1055" s="42">
        <f t="shared" si="485"/>
        <v>0</v>
      </c>
      <c r="O1055" s="44">
        <f t="shared" si="486"/>
        <v>0</v>
      </c>
      <c r="P1055" s="37">
        <f t="shared" si="487"/>
        <v>5.833594205263274E-2</v>
      </c>
      <c r="Q1055" s="42">
        <f t="shared" si="488"/>
        <v>2526.187141802151</v>
      </c>
      <c r="R1055" s="43">
        <f t="shared" si="489"/>
        <v>2526.187141802151</v>
      </c>
      <c r="S1055" s="42">
        <f t="shared" si="490"/>
        <v>0</v>
      </c>
      <c r="T1055" s="44">
        <f t="shared" si="491"/>
        <v>0</v>
      </c>
      <c r="U1055" s="37">
        <f t="shared" si="492"/>
        <v>0</v>
      </c>
      <c r="V1055" s="42" t="e">
        <f t="shared" si="493"/>
        <v>#DIV/0!</v>
      </c>
      <c r="W1055" s="43" t="e">
        <f t="shared" si="494"/>
        <v>#DIV/0!</v>
      </c>
      <c r="X1055" s="42">
        <f t="shared" si="495"/>
        <v>0</v>
      </c>
      <c r="Y1055" s="44">
        <f t="shared" si="496"/>
        <v>0</v>
      </c>
      <c r="Z1055" s="42">
        <f t="shared" si="497"/>
        <v>-8599.2070255841027</v>
      </c>
      <c r="AA1055" s="44">
        <f>IF(C1055&lt;C$13,0,(IF(VLOOKUP(C$7,profiel!$A$3:$F$297,2,FALSE)&gt;4,VLOOKUP($C$7,profiel!$A$3:$F$297,3,FALSE),IF(B$9="flens loodrecht op gevel",(VLOOKUP(C$7,profiel!$A$3:$F$297,6,FALSE)-2*VLOOKUP(C$7,profiel!$A$3:$F$297,4,FALSE))/2,VLOOKUP(C$7,profiel!$A$3:$F$297,4,FALSE))))/1000*Z1055*D$36)</f>
        <v>-15824.63344799179</v>
      </c>
      <c r="AB1055" s="42">
        <f t="shared" si="500"/>
        <v>69268.673404722373</v>
      </c>
      <c r="AC1055" s="44">
        <f t="shared" si="498"/>
        <v>13853.734680944473</v>
      </c>
      <c r="AD1055" s="41">
        <f t="shared" si="499"/>
        <v>5.8804872691137322E-2</v>
      </c>
      <c r="AE1055" s="41">
        <f t="shared" si="504"/>
        <v>729.6202108466897</v>
      </c>
      <c r="AF1055" s="201">
        <f t="shared" si="505"/>
        <v>2217.5903517529164</v>
      </c>
    </row>
    <row r="1056" spans="1:32" ht="12" customHeight="1" x14ac:dyDescent="0.15">
      <c r="A1056" s="202">
        <f t="shared" si="475"/>
        <v>729.6202108466897</v>
      </c>
      <c r="B1056" s="54">
        <f t="shared" si="476"/>
        <v>5035</v>
      </c>
      <c r="C1056" s="133">
        <f t="shared" si="501"/>
        <v>83.916666666666671</v>
      </c>
      <c r="D1056" s="30">
        <f t="shared" si="502"/>
        <v>995.51670200512058</v>
      </c>
      <c r="E1056" s="30">
        <f t="shared" si="503"/>
        <v>679.99999999901308</v>
      </c>
      <c r="F1056" s="31">
        <f t="shared" si="477"/>
        <v>5.8051512195741541E-2</v>
      </c>
      <c r="G1056" s="30">
        <f t="shared" si="478"/>
        <v>2527.3926637542113</v>
      </c>
      <c r="H1056" s="34">
        <f t="shared" si="479"/>
        <v>2527.3926637542118</v>
      </c>
      <c r="I1056" s="33">
        <f t="shared" si="480"/>
        <v>0</v>
      </c>
      <c r="J1056" s="35">
        <f t="shared" si="481"/>
        <v>0</v>
      </c>
      <c r="K1056" s="60">
        <f t="shared" si="482"/>
        <v>5.5148936585954468E-2</v>
      </c>
      <c r="L1056" s="30">
        <f t="shared" si="483"/>
        <v>2529.882665524869</v>
      </c>
      <c r="M1056" s="34">
        <f t="shared" si="484"/>
        <v>2403.3885322486258</v>
      </c>
      <c r="N1056" s="33">
        <f t="shared" si="485"/>
        <v>0</v>
      </c>
      <c r="O1056" s="35">
        <f t="shared" si="486"/>
        <v>0</v>
      </c>
      <c r="P1056" s="31">
        <f t="shared" si="487"/>
        <v>5.8051512195741541E-2</v>
      </c>
      <c r="Q1056" s="30">
        <f t="shared" si="488"/>
        <v>2527.3926637542113</v>
      </c>
      <c r="R1056" s="34">
        <f t="shared" si="489"/>
        <v>2527.3926637542118</v>
      </c>
      <c r="S1056" s="33">
        <f t="shared" si="490"/>
        <v>0</v>
      </c>
      <c r="T1056" s="35">
        <f t="shared" si="491"/>
        <v>0</v>
      </c>
      <c r="U1056" s="31">
        <f t="shared" si="492"/>
        <v>0</v>
      </c>
      <c r="V1056" s="30" t="e">
        <f t="shared" si="493"/>
        <v>#DIV/0!</v>
      </c>
      <c r="W1056" s="34" t="e">
        <f t="shared" si="494"/>
        <v>#DIV/0!</v>
      </c>
      <c r="X1056" s="33">
        <f t="shared" si="495"/>
        <v>0</v>
      </c>
      <c r="Y1056" s="35">
        <f t="shared" si="496"/>
        <v>0</v>
      </c>
      <c r="Z1056" s="30">
        <f t="shared" si="497"/>
        <v>-8610.0857594370882</v>
      </c>
      <c r="AA1056" s="35">
        <f>IF(C1056&lt;C$13,0,(IF(VLOOKUP(C$7,profiel!$A$3:$F$297,2,FALSE)&gt;4,VLOOKUP($C$7,profiel!$A$3:$F$297,3,FALSE),IF(B$9="flens loodrecht op gevel",(VLOOKUP(C$7,profiel!$A$3:$F$297,6,FALSE)-2*VLOOKUP(C$7,profiel!$A$3:$F$297,4,FALSE))/2,VLOOKUP(C$7,profiel!$A$3:$F$297,4,FALSE))))/1000*Z1056*D$36)</f>
        <v>-15844.652965499574</v>
      </c>
      <c r="AB1056" s="30">
        <f t="shared" si="500"/>
        <v>69309.671814426169</v>
      </c>
      <c r="AC1056" s="35">
        <f t="shared" si="498"/>
        <v>13861.934362885237</v>
      </c>
      <c r="AD1056" s="32">
        <f t="shared" si="499"/>
        <v>5.8429863536260535E-2</v>
      </c>
      <c r="AE1056" s="32">
        <f t="shared" si="504"/>
        <v>729.67864071022598</v>
      </c>
      <c r="AF1056" s="204">
        <f t="shared" si="505"/>
        <v>2228.4851117746998</v>
      </c>
    </row>
    <row r="1057" spans="1:32" ht="12" customHeight="1" x14ac:dyDescent="0.15">
      <c r="A1057" s="199">
        <f t="shared" si="475"/>
        <v>729.67864071022598</v>
      </c>
      <c r="B1057" s="38">
        <f t="shared" si="476"/>
        <v>5040</v>
      </c>
      <c r="C1057" s="200">
        <f t="shared" si="501"/>
        <v>84</v>
      </c>
      <c r="D1057" s="36">
        <f t="shared" si="502"/>
        <v>995.66519715727202</v>
      </c>
      <c r="E1057" s="36">
        <f t="shared" si="503"/>
        <v>679.99999999903912</v>
      </c>
      <c r="F1057" s="37">
        <f t="shared" si="477"/>
        <v>5.7767706263661275E-2</v>
      </c>
      <c r="G1057" s="42">
        <f t="shared" si="478"/>
        <v>2528.5999317386454</v>
      </c>
      <c r="H1057" s="43">
        <f t="shared" si="479"/>
        <v>2528.5999317386454</v>
      </c>
      <c r="I1057" s="42">
        <f t="shared" si="480"/>
        <v>0</v>
      </c>
      <c r="J1057" s="44">
        <f t="shared" si="481"/>
        <v>0</v>
      </c>
      <c r="K1057" s="216">
        <f t="shared" si="482"/>
        <v>5.4879320950478212E-2</v>
      </c>
      <c r="L1057" s="42">
        <f t="shared" si="483"/>
        <v>2531.0790304381085</v>
      </c>
      <c r="M1057" s="43">
        <f t="shared" si="484"/>
        <v>2404.5250789162033</v>
      </c>
      <c r="N1057" s="42">
        <f t="shared" si="485"/>
        <v>0</v>
      </c>
      <c r="O1057" s="44">
        <f t="shared" si="486"/>
        <v>0</v>
      </c>
      <c r="P1057" s="37">
        <f t="shared" si="487"/>
        <v>5.7767706263661275E-2</v>
      </c>
      <c r="Q1057" s="42">
        <f t="shared" si="488"/>
        <v>2528.5999317386454</v>
      </c>
      <c r="R1057" s="43">
        <f t="shared" si="489"/>
        <v>2528.5999317386454</v>
      </c>
      <c r="S1057" s="42">
        <f t="shared" si="490"/>
        <v>0</v>
      </c>
      <c r="T1057" s="44">
        <f t="shared" si="491"/>
        <v>0</v>
      </c>
      <c r="U1057" s="37">
        <f t="shared" si="492"/>
        <v>0</v>
      </c>
      <c r="V1057" s="42" t="e">
        <f t="shared" si="493"/>
        <v>#DIV/0!</v>
      </c>
      <c r="W1057" s="43" t="e">
        <f t="shared" si="494"/>
        <v>#DIV/0!</v>
      </c>
      <c r="X1057" s="42">
        <f t="shared" si="495"/>
        <v>0</v>
      </c>
      <c r="Y1057" s="44">
        <f t="shared" si="496"/>
        <v>0</v>
      </c>
      <c r="Z1057" s="42">
        <f t="shared" si="497"/>
        <v>-8620.8967574858598</v>
      </c>
      <c r="AA1057" s="44">
        <f>IF(C1057&lt;C$13,0,(IF(VLOOKUP(C$7,profiel!$A$3:$F$297,2,FALSE)&gt;4,VLOOKUP($C$7,profiel!$A$3:$F$297,3,FALSE),IF(B$9="flens loodrecht op gevel",(VLOOKUP(C$7,profiel!$A$3:$F$297,6,FALSE)-2*VLOOKUP(C$7,profiel!$A$3:$F$297,4,FALSE))/2,VLOOKUP(C$7,profiel!$A$3:$F$297,4,FALSE))))/1000*Z1057*D$36)</f>
        <v>-15864.547832644856</v>
      </c>
      <c r="AB1057" s="42">
        <f t="shared" si="500"/>
        <v>69350.703453604408</v>
      </c>
      <c r="AC1057" s="44">
        <f t="shared" si="498"/>
        <v>13870.140690720882</v>
      </c>
      <c r="AD1057" s="41">
        <f t="shared" si="499"/>
        <v>5.805779572566358E-2</v>
      </c>
      <c r="AE1057" s="41">
        <f t="shared" si="504"/>
        <v>729.73669850595161</v>
      </c>
      <c r="AF1057" s="201">
        <f t="shared" si="505"/>
        <v>2239.4631018079926</v>
      </c>
    </row>
    <row r="1058" spans="1:32" ht="12" customHeight="1" x14ac:dyDescent="0.15">
      <c r="A1058" s="202">
        <f t="shared" si="475"/>
        <v>729.73669850595161</v>
      </c>
      <c r="B1058" s="54">
        <f t="shared" si="476"/>
        <v>5045</v>
      </c>
      <c r="C1058" s="133">
        <f t="shared" si="501"/>
        <v>84.083333333333329</v>
      </c>
      <c r="D1058" s="30">
        <f t="shared" si="502"/>
        <v>995.81354528449629</v>
      </c>
      <c r="E1058" s="30">
        <f t="shared" si="503"/>
        <v>679.99999999906447</v>
      </c>
      <c r="F1058" s="31">
        <f t="shared" si="477"/>
        <v>5.7484525306986133E-2</v>
      </c>
      <c r="G1058" s="30">
        <f t="shared" si="478"/>
        <v>2529.8089191872441</v>
      </c>
      <c r="H1058" s="34">
        <f t="shared" si="479"/>
        <v>2529.8089191872441</v>
      </c>
      <c r="I1058" s="33">
        <f t="shared" si="480"/>
        <v>0</v>
      </c>
      <c r="J1058" s="35">
        <f t="shared" si="481"/>
        <v>0</v>
      </c>
      <c r="K1058" s="60">
        <f t="shared" si="482"/>
        <v>5.4610299041636827E-2</v>
      </c>
      <c r="L1058" s="30">
        <f t="shared" si="483"/>
        <v>2532.2771307130251</v>
      </c>
      <c r="M1058" s="34">
        <f t="shared" si="484"/>
        <v>2405.6632741773738</v>
      </c>
      <c r="N1058" s="33">
        <f t="shared" si="485"/>
        <v>0</v>
      </c>
      <c r="O1058" s="35">
        <f t="shared" si="486"/>
        <v>0</v>
      </c>
      <c r="P1058" s="31">
        <f t="shared" si="487"/>
        <v>5.7484525306986133E-2</v>
      </c>
      <c r="Q1058" s="30">
        <f t="shared" si="488"/>
        <v>2529.8089191872441</v>
      </c>
      <c r="R1058" s="34">
        <f t="shared" si="489"/>
        <v>2529.8089191872441</v>
      </c>
      <c r="S1058" s="33">
        <f t="shared" si="490"/>
        <v>0</v>
      </c>
      <c r="T1058" s="35">
        <f t="shared" si="491"/>
        <v>0</v>
      </c>
      <c r="U1058" s="31">
        <f t="shared" si="492"/>
        <v>0</v>
      </c>
      <c r="V1058" s="30" t="e">
        <f t="shared" si="493"/>
        <v>#DIV/0!</v>
      </c>
      <c r="W1058" s="34" t="e">
        <f t="shared" si="494"/>
        <v>#DIV/0!</v>
      </c>
      <c r="X1058" s="33">
        <f t="shared" si="495"/>
        <v>0</v>
      </c>
      <c r="Y1058" s="35">
        <f t="shared" si="496"/>
        <v>0</v>
      </c>
      <c r="Z1058" s="30">
        <f t="shared" si="497"/>
        <v>-8631.6405327922548</v>
      </c>
      <c r="AA1058" s="35">
        <f>IF(C1058&lt;C$13,0,(IF(VLOOKUP(C$7,profiel!$A$3:$F$297,2,FALSE)&gt;4,VLOOKUP($C$7,profiel!$A$3:$F$297,3,FALSE),IF(B$9="flens loodrecht op gevel",(VLOOKUP(C$7,profiel!$A$3:$F$297,6,FALSE)-2*VLOOKUP(C$7,profiel!$A$3:$F$297,4,FALSE))/2,VLOOKUP(C$7,profiel!$A$3:$F$297,4,FALSE))))/1000*Z1058*D$36)</f>
        <v>-15884.318993586261</v>
      </c>
      <c r="AB1058" s="30">
        <f t="shared" si="500"/>
        <v>69391.767864743335</v>
      </c>
      <c r="AC1058" s="35">
        <f t="shared" si="498"/>
        <v>13878.353572948668</v>
      </c>
      <c r="AD1058" s="32">
        <f t="shared" si="499"/>
        <v>5.7688634384314763E-2</v>
      </c>
      <c r="AE1058" s="32">
        <f t="shared" si="504"/>
        <v>729.79438714033597</v>
      </c>
      <c r="AF1058" s="204">
        <f t="shared" si="505"/>
        <v>2250.5251564223022</v>
      </c>
    </row>
    <row r="1059" spans="1:32" ht="12" customHeight="1" x14ac:dyDescent="0.15">
      <c r="A1059" s="199">
        <f t="shared" si="475"/>
        <v>729.79438714033597</v>
      </c>
      <c r="B1059" s="38">
        <f t="shared" si="476"/>
        <v>5050</v>
      </c>
      <c r="C1059" s="200">
        <f t="shared" si="501"/>
        <v>84.166666666666671</v>
      </c>
      <c r="D1059" s="36">
        <f t="shared" si="502"/>
        <v>995.96174667764399</v>
      </c>
      <c r="E1059" s="36">
        <f t="shared" si="503"/>
        <v>679.99999999908903</v>
      </c>
      <c r="F1059" s="37">
        <f t="shared" si="477"/>
        <v>5.7201970385700816E-2</v>
      </c>
      <c r="G1059" s="42">
        <f t="shared" si="478"/>
        <v>2531.0195998419813</v>
      </c>
      <c r="H1059" s="43">
        <f t="shared" si="479"/>
        <v>2531.0195998419813</v>
      </c>
      <c r="I1059" s="42">
        <f t="shared" si="480"/>
        <v>0</v>
      </c>
      <c r="J1059" s="44">
        <f t="shared" si="481"/>
        <v>0</v>
      </c>
      <c r="K1059" s="216">
        <f t="shared" si="482"/>
        <v>5.4341871866415779E-2</v>
      </c>
      <c r="L1059" s="42">
        <f t="shared" si="483"/>
        <v>2533.4769401293397</v>
      </c>
      <c r="M1059" s="43">
        <f t="shared" si="484"/>
        <v>2406.8030931228727</v>
      </c>
      <c r="N1059" s="42">
        <f t="shared" si="485"/>
        <v>0</v>
      </c>
      <c r="O1059" s="44">
        <f t="shared" si="486"/>
        <v>0</v>
      </c>
      <c r="P1059" s="37">
        <f t="shared" si="487"/>
        <v>5.7201970385700816E-2</v>
      </c>
      <c r="Q1059" s="42">
        <f t="shared" si="488"/>
        <v>2531.0195998419813</v>
      </c>
      <c r="R1059" s="43">
        <f t="shared" si="489"/>
        <v>2531.0195998419813</v>
      </c>
      <c r="S1059" s="42">
        <f t="shared" si="490"/>
        <v>0</v>
      </c>
      <c r="T1059" s="44">
        <f t="shared" si="491"/>
        <v>0</v>
      </c>
      <c r="U1059" s="37">
        <f t="shared" si="492"/>
        <v>0</v>
      </c>
      <c r="V1059" s="42" t="e">
        <f t="shared" si="493"/>
        <v>#DIV/0!</v>
      </c>
      <c r="W1059" s="43" t="e">
        <f t="shared" si="494"/>
        <v>#DIV/0!</v>
      </c>
      <c r="X1059" s="42">
        <f t="shared" si="495"/>
        <v>0</v>
      </c>
      <c r="Y1059" s="44">
        <f t="shared" si="496"/>
        <v>0</v>
      </c>
      <c r="Z1059" s="42">
        <f t="shared" si="497"/>
        <v>-8642.3175924827283</v>
      </c>
      <c r="AA1059" s="44">
        <f>IF(C1059&lt;C$13,0,(IF(VLOOKUP(C$7,profiel!$A$3:$F$297,2,FALSE)&gt;4,VLOOKUP($C$7,profiel!$A$3:$F$297,3,FALSE),IF(B$9="flens loodrecht op gevel",(VLOOKUP(C$7,profiel!$A$3:$F$297,6,FALSE)-2*VLOOKUP(C$7,profiel!$A$3:$F$297,4,FALSE))/2,VLOOKUP(C$7,profiel!$A$3:$F$297,4,FALSE))))/1000*Z1059*D$36)</f>
        <v>-15903.967381559871</v>
      </c>
      <c r="AB1059" s="42">
        <f t="shared" si="500"/>
        <v>69432.864596121421</v>
      </c>
      <c r="AC1059" s="44">
        <f t="shared" si="498"/>
        <v>13886.572919224283</v>
      </c>
      <c r="AD1059" s="41">
        <f t="shared" si="499"/>
        <v>5.7322345102538461E-2</v>
      </c>
      <c r="AE1059" s="41">
        <f t="shared" si="504"/>
        <v>729.8517094854385</v>
      </c>
      <c r="AF1059" s="201">
        <f t="shared" si="505"/>
        <v>2261.672120031144</v>
      </c>
    </row>
    <row r="1060" spans="1:32" ht="12" customHeight="1" x14ac:dyDescent="0.15">
      <c r="A1060" s="202">
        <f t="shared" si="475"/>
        <v>729.8517094854385</v>
      </c>
      <c r="B1060" s="54">
        <f t="shared" si="476"/>
        <v>5055</v>
      </c>
      <c r="C1060" s="133">
        <f t="shared" si="501"/>
        <v>84.25</v>
      </c>
      <c r="D1060" s="30">
        <f t="shared" si="502"/>
        <v>996.10980162670353</v>
      </c>
      <c r="E1060" s="30">
        <f t="shared" si="503"/>
        <v>679.99999999911302</v>
      </c>
      <c r="F1060" s="31">
        <f t="shared" si="477"/>
        <v>5.6920042569287413E-2</v>
      </c>
      <c r="G1060" s="30">
        <f t="shared" si="478"/>
        <v>2532.2319477501865</v>
      </c>
      <c r="H1060" s="34">
        <f t="shared" si="479"/>
        <v>2532.2319477501869</v>
      </c>
      <c r="I1060" s="33">
        <f t="shared" si="480"/>
        <v>0</v>
      </c>
      <c r="J1060" s="35">
        <f t="shared" si="481"/>
        <v>0</v>
      </c>
      <c r="K1060" s="60">
        <f t="shared" si="482"/>
        <v>5.4074040440823042E-2</v>
      </c>
      <c r="L1060" s="30">
        <f t="shared" si="483"/>
        <v>2534.678432773509</v>
      </c>
      <c r="M1060" s="34">
        <f t="shared" si="484"/>
        <v>2407.9445111348336</v>
      </c>
      <c r="N1060" s="33">
        <f t="shared" si="485"/>
        <v>0</v>
      </c>
      <c r="O1060" s="35">
        <f t="shared" si="486"/>
        <v>0</v>
      </c>
      <c r="P1060" s="31">
        <f t="shared" si="487"/>
        <v>5.6920042569287413E-2</v>
      </c>
      <c r="Q1060" s="30">
        <f t="shared" si="488"/>
        <v>2532.2319477501865</v>
      </c>
      <c r="R1060" s="34">
        <f t="shared" si="489"/>
        <v>2532.2319477501869</v>
      </c>
      <c r="S1060" s="33">
        <f t="shared" si="490"/>
        <v>0</v>
      </c>
      <c r="T1060" s="35">
        <f t="shared" si="491"/>
        <v>0</v>
      </c>
      <c r="U1060" s="31">
        <f t="shared" si="492"/>
        <v>0</v>
      </c>
      <c r="V1060" s="30" t="e">
        <f t="shared" si="493"/>
        <v>#DIV/0!</v>
      </c>
      <c r="W1060" s="34" t="e">
        <f t="shared" si="494"/>
        <v>#DIV/0!</v>
      </c>
      <c r="X1060" s="33">
        <f t="shared" si="495"/>
        <v>0</v>
      </c>
      <c r="Y1060" s="35">
        <f t="shared" si="496"/>
        <v>0</v>
      </c>
      <c r="Z1060" s="30">
        <f t="shared" si="497"/>
        <v>-8652.9284378245611</v>
      </c>
      <c r="AA1060" s="35">
        <f>IF(C1060&lt;C$13,0,(IF(VLOOKUP(C$7,profiel!$A$3:$F$297,2,FALSE)&gt;4,VLOOKUP($C$7,profiel!$A$3:$F$297,3,FALSE),IF(B$9="flens loodrecht op gevel",(VLOOKUP(C$7,profiel!$A$3:$F$297,6,FALSE)-2*VLOOKUP(C$7,profiel!$A$3:$F$297,4,FALSE))/2,VLOOKUP(C$7,profiel!$A$3:$F$297,4,FALSE))))/1000*Z1060*D$36)</f>
        <v>-15923.49391901946</v>
      </c>
      <c r="AB1060" s="30">
        <f t="shared" si="500"/>
        <v>69473.993201733872</v>
      </c>
      <c r="AC1060" s="35">
        <f t="shared" si="498"/>
        <v>13894.798640346773</v>
      </c>
      <c r="AD1060" s="32">
        <f t="shared" si="499"/>
        <v>5.6958893929892541E-2</v>
      </c>
      <c r="AE1060" s="32">
        <f t="shared" si="504"/>
        <v>729.90866837936835</v>
      </c>
      <c r="AF1060" s="204">
        <f t="shared" si="505"/>
        <v>2272.9048470151565</v>
      </c>
    </row>
    <row r="1061" spans="1:32" ht="12" customHeight="1" x14ac:dyDescent="0.15">
      <c r="A1061" s="199">
        <f t="shared" si="475"/>
        <v>729.90866837936835</v>
      </c>
      <c r="B1061" s="38">
        <f t="shared" si="476"/>
        <v>5060</v>
      </c>
      <c r="C1061" s="200">
        <f t="shared" si="501"/>
        <v>84.333333333333329</v>
      </c>
      <c r="D1061" s="36">
        <f t="shared" si="502"/>
        <v>996.25771042080441</v>
      </c>
      <c r="E1061" s="36">
        <f t="shared" si="503"/>
        <v>679.99999999913632</v>
      </c>
      <c r="F1061" s="37">
        <f t="shared" si="477"/>
        <v>5.6638742936819815E-2</v>
      </c>
      <c r="G1061" s="42">
        <f t="shared" si="478"/>
        <v>2533.4459372603019</v>
      </c>
      <c r="H1061" s="43">
        <f t="shared" si="479"/>
        <v>2533.4459372603023</v>
      </c>
      <c r="I1061" s="42">
        <f t="shared" si="480"/>
        <v>0</v>
      </c>
      <c r="J1061" s="44">
        <f t="shared" si="481"/>
        <v>0</v>
      </c>
      <c r="K1061" s="216">
        <f t="shared" si="482"/>
        <v>5.3806805789978825E-2</v>
      </c>
      <c r="L1061" s="42">
        <f t="shared" si="483"/>
        <v>2535.8815830344843</v>
      </c>
      <c r="M1061" s="43">
        <f t="shared" si="484"/>
        <v>2409.0875038827603</v>
      </c>
      <c r="N1061" s="42">
        <f t="shared" si="485"/>
        <v>0</v>
      </c>
      <c r="O1061" s="44">
        <f t="shared" si="486"/>
        <v>0</v>
      </c>
      <c r="P1061" s="37">
        <f t="shared" si="487"/>
        <v>5.6638742936819815E-2</v>
      </c>
      <c r="Q1061" s="42">
        <f t="shared" si="488"/>
        <v>2533.4459372603019</v>
      </c>
      <c r="R1061" s="43">
        <f t="shared" si="489"/>
        <v>2533.4459372603023</v>
      </c>
      <c r="S1061" s="42">
        <f t="shared" si="490"/>
        <v>0</v>
      </c>
      <c r="T1061" s="44">
        <f t="shared" si="491"/>
        <v>0</v>
      </c>
      <c r="U1061" s="37">
        <f t="shared" si="492"/>
        <v>0</v>
      </c>
      <c r="V1061" s="42" t="e">
        <f t="shared" si="493"/>
        <v>#DIV/0!</v>
      </c>
      <c r="W1061" s="43" t="e">
        <f t="shared" si="494"/>
        <v>#DIV/0!</v>
      </c>
      <c r="X1061" s="42">
        <f t="shared" si="495"/>
        <v>0</v>
      </c>
      <c r="Y1061" s="44">
        <f t="shared" si="496"/>
        <v>0</v>
      </c>
      <c r="Z1061" s="42">
        <f t="shared" si="497"/>
        <v>-8663.4735643015083</v>
      </c>
      <c r="AA1061" s="44">
        <f>IF(C1061&lt;C$13,0,(IF(VLOOKUP(C$7,profiel!$A$3:$F$297,2,FALSE)&gt;4,VLOOKUP($C$7,profiel!$A$3:$F$297,3,FALSE),IF(B$9="flens loodrecht op gevel",(VLOOKUP(C$7,profiel!$A$3:$F$297,6,FALSE)-2*VLOOKUP(C$7,profiel!$A$3:$F$297,4,FALSE))/2,VLOOKUP(C$7,profiel!$A$3:$F$297,4,FALSE))))/1000*Z1061*D$36)</f>
        <v>-15942.899517775712</v>
      </c>
      <c r="AB1061" s="42">
        <f t="shared" si="500"/>
        <v>69515.153241217384</v>
      </c>
      <c r="AC1061" s="44">
        <f t="shared" si="498"/>
        <v>13903.030648243475</v>
      </c>
      <c r="AD1061" s="41">
        <f t="shared" si="499"/>
        <v>5.6598247369135421E-2</v>
      </c>
      <c r="AE1061" s="41">
        <f t="shared" si="504"/>
        <v>729.9652666267375</v>
      </c>
      <c r="AF1061" s="201">
        <f t="shared" si="505"/>
        <v>2284.224201846856</v>
      </c>
    </row>
    <row r="1062" spans="1:32" ht="12" customHeight="1" x14ac:dyDescent="0.15">
      <c r="A1062" s="202">
        <f t="shared" si="475"/>
        <v>729.9652666267375</v>
      </c>
      <c r="B1062" s="54">
        <f t="shared" si="476"/>
        <v>5065</v>
      </c>
      <c r="C1062" s="133">
        <f t="shared" si="501"/>
        <v>84.416666666666671</v>
      </c>
      <c r="D1062" s="30">
        <f t="shared" si="502"/>
        <v>996.40547334822088</v>
      </c>
      <c r="E1062" s="30">
        <f t="shared" si="503"/>
        <v>679.99999999915906</v>
      </c>
      <c r="F1062" s="31">
        <f t="shared" si="477"/>
        <v>5.6358072577051749E-2</v>
      </c>
      <c r="G1062" s="30">
        <f t="shared" si="478"/>
        <v>2534.6615430173674</v>
      </c>
      <c r="H1062" s="34">
        <f t="shared" si="479"/>
        <v>2534.6615430173679</v>
      </c>
      <c r="I1062" s="33">
        <f t="shared" si="480"/>
        <v>0</v>
      </c>
      <c r="J1062" s="35">
        <f t="shared" si="481"/>
        <v>0</v>
      </c>
      <c r="K1062" s="60">
        <f t="shared" si="482"/>
        <v>5.3540168948199164E-2</v>
      </c>
      <c r="L1062" s="30">
        <f t="shared" si="483"/>
        <v>2537.0863655991789</v>
      </c>
      <c r="M1062" s="34">
        <f t="shared" si="484"/>
        <v>2410.2320473192199</v>
      </c>
      <c r="N1062" s="33">
        <f t="shared" si="485"/>
        <v>0</v>
      </c>
      <c r="O1062" s="35">
        <f t="shared" si="486"/>
        <v>0</v>
      </c>
      <c r="P1062" s="31">
        <f t="shared" si="487"/>
        <v>5.6358072577051749E-2</v>
      </c>
      <c r="Q1062" s="30">
        <f t="shared" si="488"/>
        <v>2534.6615430173674</v>
      </c>
      <c r="R1062" s="34">
        <f t="shared" si="489"/>
        <v>2534.6615430173679</v>
      </c>
      <c r="S1062" s="33">
        <f t="shared" si="490"/>
        <v>0</v>
      </c>
      <c r="T1062" s="35">
        <f t="shared" si="491"/>
        <v>0</v>
      </c>
      <c r="U1062" s="31">
        <f t="shared" si="492"/>
        <v>0</v>
      </c>
      <c r="V1062" s="30" t="e">
        <f t="shared" si="493"/>
        <v>#DIV/0!</v>
      </c>
      <c r="W1062" s="34" t="e">
        <f t="shared" si="494"/>
        <v>#DIV/0!</v>
      </c>
      <c r="X1062" s="33">
        <f t="shared" si="495"/>
        <v>0</v>
      </c>
      <c r="Y1062" s="35">
        <f t="shared" si="496"/>
        <v>0</v>
      </c>
      <c r="Z1062" s="30">
        <f t="shared" si="497"/>
        <v>-8673.9534616881101</v>
      </c>
      <c r="AA1062" s="35">
        <f>IF(C1062&lt;C$13,0,(IF(VLOOKUP(C$7,profiel!$A$3:$F$297,2,FALSE)&gt;4,VLOOKUP($C$7,profiel!$A$3:$F$297,3,FALSE),IF(B$9="flens loodrecht op gevel",(VLOOKUP(C$7,profiel!$A$3:$F$297,6,FALSE)-2*VLOOKUP(C$7,profiel!$A$3:$F$297,4,FALSE))/2,VLOOKUP(C$7,profiel!$A$3:$F$297,4,FALSE))))/1000*Z1062*D$36)</f>
        <v>-15962.185079132953</v>
      </c>
      <c r="AB1062" s="30">
        <f t="shared" si="500"/>
        <v>69556.344279776386</v>
      </c>
      <c r="AC1062" s="35">
        <f t="shared" si="498"/>
        <v>13911.268855955277</v>
      </c>
      <c r="AD1062" s="32">
        <f t="shared" si="499"/>
        <v>5.6240372370279762E-2</v>
      </c>
      <c r="AE1062" s="32">
        <f t="shared" si="504"/>
        <v>730.02150699910783</v>
      </c>
      <c r="AF1062" s="204">
        <f t="shared" si="505"/>
        <v>2295.6310592170839</v>
      </c>
    </row>
    <row r="1063" spans="1:32" ht="12" customHeight="1" x14ac:dyDescent="0.15">
      <c r="A1063" s="199">
        <f t="shared" si="475"/>
        <v>730.02150699910783</v>
      </c>
      <c r="B1063" s="38">
        <f t="shared" si="476"/>
        <v>5070</v>
      </c>
      <c r="C1063" s="200">
        <f t="shared" si="501"/>
        <v>84.5</v>
      </c>
      <c r="D1063" s="36">
        <f t="shared" si="502"/>
        <v>996.55309069637474</v>
      </c>
      <c r="E1063" s="36">
        <f t="shared" si="503"/>
        <v>679.99999999918123</v>
      </c>
      <c r="F1063" s="37">
        <f t="shared" si="477"/>
        <v>5.6078032588497743E-2</v>
      </c>
      <c r="G1063" s="42">
        <f t="shared" si="478"/>
        <v>2535.8787399591947</v>
      </c>
      <c r="H1063" s="43">
        <f t="shared" si="479"/>
        <v>2535.8787399591947</v>
      </c>
      <c r="I1063" s="42">
        <f t="shared" si="480"/>
        <v>0</v>
      </c>
      <c r="J1063" s="44">
        <f t="shared" si="481"/>
        <v>0</v>
      </c>
      <c r="K1063" s="216">
        <f t="shared" si="482"/>
        <v>5.3274130959072859E-2</v>
      </c>
      <c r="L1063" s="42">
        <f t="shared" si="483"/>
        <v>2538.2927554486482</v>
      </c>
      <c r="M1063" s="43">
        <f t="shared" si="484"/>
        <v>2411.3781176762159</v>
      </c>
      <c r="N1063" s="42">
        <f t="shared" si="485"/>
        <v>0</v>
      </c>
      <c r="O1063" s="44">
        <f t="shared" si="486"/>
        <v>0</v>
      </c>
      <c r="P1063" s="37">
        <f t="shared" si="487"/>
        <v>5.6078032588497743E-2</v>
      </c>
      <c r="Q1063" s="42">
        <f t="shared" si="488"/>
        <v>2535.8787399591947</v>
      </c>
      <c r="R1063" s="43">
        <f t="shared" si="489"/>
        <v>2535.8787399591947</v>
      </c>
      <c r="S1063" s="42">
        <f t="shared" si="490"/>
        <v>0</v>
      </c>
      <c r="T1063" s="44">
        <f t="shared" si="491"/>
        <v>0</v>
      </c>
      <c r="U1063" s="37">
        <f t="shared" si="492"/>
        <v>0</v>
      </c>
      <c r="V1063" s="42" t="e">
        <f t="shared" si="493"/>
        <v>#DIV/0!</v>
      </c>
      <c r="W1063" s="43" t="e">
        <f t="shared" si="494"/>
        <v>#DIV/0!</v>
      </c>
      <c r="X1063" s="42">
        <f t="shared" si="495"/>
        <v>0</v>
      </c>
      <c r="Y1063" s="44">
        <f t="shared" si="496"/>
        <v>0</v>
      </c>
      <c r="Z1063" s="42">
        <f t="shared" si="497"/>
        <v>-8684.3686141233829</v>
      </c>
      <c r="AA1063" s="44">
        <f>IF(C1063&lt;C$13,0,(IF(VLOOKUP(C$7,profiel!$A$3:$F$297,2,FALSE)&gt;4,VLOOKUP($C$7,profiel!$A$3:$F$297,3,FALSE),IF(B$9="flens loodrecht op gevel",(VLOOKUP(C$7,profiel!$A$3:$F$297,6,FALSE)-2*VLOOKUP(C$7,profiel!$A$3:$F$297,4,FALSE))/2,VLOOKUP(C$7,profiel!$A$3:$F$297,4,FALSE))))/1000*Z1063*D$36)</f>
        <v>-15981.351494024791</v>
      </c>
      <c r="AB1063" s="42">
        <f t="shared" si="500"/>
        <v>69597.565888109893</v>
      </c>
      <c r="AC1063" s="44">
        <f t="shared" si="498"/>
        <v>13919.513177621979</v>
      </c>
      <c r="AD1063" s="41">
        <f t="shared" si="499"/>
        <v>5.5885236324744049E-2</v>
      </c>
      <c r="AE1063" s="41">
        <f t="shared" si="504"/>
        <v>730.07739223543263</v>
      </c>
      <c r="AF1063" s="201">
        <f t="shared" si="505"/>
        <v>2307.1263041633101</v>
      </c>
    </row>
    <row r="1064" spans="1:32" ht="12" customHeight="1" x14ac:dyDescent="0.15">
      <c r="A1064" s="202">
        <f t="shared" si="475"/>
        <v>730.07739223543263</v>
      </c>
      <c r="B1064" s="54">
        <f t="shared" si="476"/>
        <v>5075</v>
      </c>
      <c r="C1064" s="133">
        <f t="shared" si="501"/>
        <v>84.583333333333329</v>
      </c>
      <c r="D1064" s="30">
        <f t="shared" si="502"/>
        <v>996.7005627518397</v>
      </c>
      <c r="E1064" s="30">
        <f t="shared" si="503"/>
        <v>679.99999999920283</v>
      </c>
      <c r="F1064" s="31">
        <f t="shared" si="477"/>
        <v>5.5798624079503679E-2</v>
      </c>
      <c r="G1064" s="30">
        <f t="shared" si="478"/>
        <v>2537.0975033113632</v>
      </c>
      <c r="H1064" s="34">
        <f t="shared" si="479"/>
        <v>2537.0975033113632</v>
      </c>
      <c r="I1064" s="33">
        <f t="shared" si="480"/>
        <v>0</v>
      </c>
      <c r="J1064" s="35">
        <f t="shared" si="481"/>
        <v>0</v>
      </c>
      <c r="K1064" s="60">
        <f t="shared" si="482"/>
        <v>5.3008692875528493E-2</v>
      </c>
      <c r="L1064" s="30">
        <f t="shared" si="483"/>
        <v>2539.5007278530647</v>
      </c>
      <c r="M1064" s="34">
        <f t="shared" si="484"/>
        <v>2412.5256914604115</v>
      </c>
      <c r="N1064" s="33">
        <f t="shared" si="485"/>
        <v>0</v>
      </c>
      <c r="O1064" s="35">
        <f t="shared" si="486"/>
        <v>0</v>
      </c>
      <c r="P1064" s="31">
        <f t="shared" si="487"/>
        <v>5.5798624079503679E-2</v>
      </c>
      <c r="Q1064" s="30">
        <f t="shared" si="488"/>
        <v>2537.0975033113632</v>
      </c>
      <c r="R1064" s="34">
        <f t="shared" si="489"/>
        <v>2537.0975033113632</v>
      </c>
      <c r="S1064" s="33">
        <f t="shared" si="490"/>
        <v>0</v>
      </c>
      <c r="T1064" s="35">
        <f t="shared" si="491"/>
        <v>0</v>
      </c>
      <c r="U1064" s="31">
        <f t="shared" si="492"/>
        <v>0</v>
      </c>
      <c r="V1064" s="30" t="e">
        <f t="shared" si="493"/>
        <v>#DIV/0!</v>
      </c>
      <c r="W1064" s="34" t="e">
        <f t="shared" si="494"/>
        <v>#DIV/0!</v>
      </c>
      <c r="X1064" s="33">
        <f t="shared" si="495"/>
        <v>0</v>
      </c>
      <c r="Y1064" s="35">
        <f t="shared" si="496"/>
        <v>0</v>
      </c>
      <c r="Z1064" s="30">
        <f t="shared" si="497"/>
        <v>-8694.7195001834953</v>
      </c>
      <c r="AA1064" s="35">
        <f>IF(C1064&lt;C$13,0,(IF(VLOOKUP(C$7,profiel!$A$3:$F$297,2,FALSE)&gt;4,VLOOKUP($C$7,profiel!$A$3:$F$297,3,FALSE),IF(B$9="flens loodrecht op gevel",(VLOOKUP(C$7,profiel!$A$3:$F$297,6,FALSE)-2*VLOOKUP(C$7,profiel!$A$3:$F$297,4,FALSE))/2,VLOOKUP(C$7,profiel!$A$3:$F$297,4,FALSE))))/1000*Z1064*D$36)</f>
        <v>-16000.39964314783</v>
      </c>
      <c r="AB1064" s="30">
        <f t="shared" si="500"/>
        <v>69638.817642339258</v>
      </c>
      <c r="AC1064" s="35">
        <f t="shared" si="498"/>
        <v>13927.763528467851</v>
      </c>
      <c r="AD1064" s="32">
        <f t="shared" si="499"/>
        <v>5.5532807059549473E-2</v>
      </c>
      <c r="AE1064" s="32">
        <f t="shared" si="504"/>
        <v>730.13292504249216</v>
      </c>
      <c r="AF1064" s="204">
        <f t="shared" si="505"/>
        <v>2318.7108321996748</v>
      </c>
    </row>
    <row r="1065" spans="1:32" ht="12" customHeight="1" x14ac:dyDescent="0.15">
      <c r="A1065" s="199">
        <f t="shared" si="475"/>
        <v>730.13292504249216</v>
      </c>
      <c r="B1065" s="38">
        <f t="shared" si="476"/>
        <v>5080</v>
      </c>
      <c r="C1065" s="200">
        <f t="shared" si="501"/>
        <v>84.666666666666671</v>
      </c>
      <c r="D1065" s="36">
        <f t="shared" si="502"/>
        <v>996.84788980034386</v>
      </c>
      <c r="E1065" s="36">
        <f t="shared" si="503"/>
        <v>679.99999999922375</v>
      </c>
      <c r="F1065" s="37">
        <f t="shared" si="477"/>
        <v>5.5519848168310661E-2</v>
      </c>
      <c r="G1065" s="42">
        <f t="shared" si="478"/>
        <v>2538.3178085840805</v>
      </c>
      <c r="H1065" s="43">
        <f t="shared" si="479"/>
        <v>2538.3178085840805</v>
      </c>
      <c r="I1065" s="42">
        <f t="shared" si="480"/>
        <v>0</v>
      </c>
      <c r="J1065" s="44">
        <f t="shared" si="481"/>
        <v>0</v>
      </c>
      <c r="K1065" s="216">
        <f t="shared" si="482"/>
        <v>5.2743855759895125E-2</v>
      </c>
      <c r="L1065" s="42">
        <f t="shared" si="483"/>
        <v>2540.7102583685723</v>
      </c>
      <c r="M1065" s="43">
        <f t="shared" si="484"/>
        <v>2413.6747454501437</v>
      </c>
      <c r="N1065" s="42">
        <f t="shared" si="485"/>
        <v>0</v>
      </c>
      <c r="O1065" s="44">
        <f t="shared" si="486"/>
        <v>0</v>
      </c>
      <c r="P1065" s="37">
        <f t="shared" si="487"/>
        <v>5.5519848168310661E-2</v>
      </c>
      <c r="Q1065" s="42">
        <f t="shared" si="488"/>
        <v>2538.3178085840805</v>
      </c>
      <c r="R1065" s="43">
        <f t="shared" si="489"/>
        <v>2538.3178085840805</v>
      </c>
      <c r="S1065" s="42">
        <f t="shared" si="490"/>
        <v>0</v>
      </c>
      <c r="T1065" s="44">
        <f t="shared" si="491"/>
        <v>0</v>
      </c>
      <c r="U1065" s="37">
        <f t="shared" si="492"/>
        <v>0</v>
      </c>
      <c r="V1065" s="42" t="e">
        <f t="shared" si="493"/>
        <v>#DIV/0!</v>
      </c>
      <c r="W1065" s="43" t="e">
        <f t="shared" si="494"/>
        <v>#DIV/0!</v>
      </c>
      <c r="X1065" s="42">
        <f t="shared" si="495"/>
        <v>0</v>
      </c>
      <c r="Y1065" s="44">
        <f t="shared" si="496"/>
        <v>0</v>
      </c>
      <c r="Z1065" s="42">
        <f t="shared" si="497"/>
        <v>-8705.0065929535194</v>
      </c>
      <c r="AA1065" s="44">
        <f>IF(C1065&lt;C$13,0,(IF(VLOOKUP(C$7,profiel!$A$3:$F$297,2,FALSE)&gt;4,VLOOKUP($C$7,profiel!$A$3:$F$297,3,FALSE),IF(B$9="flens loodrecht op gevel",(VLOOKUP(C$7,profiel!$A$3:$F$297,6,FALSE)-2*VLOOKUP(C$7,profiel!$A$3:$F$297,4,FALSE))/2,VLOOKUP(C$7,profiel!$A$3:$F$297,4,FALSE))))/1000*Z1065*D$36)</f>
        <v>-16019.330397093723</v>
      </c>
      <c r="AB1065" s="42">
        <f t="shared" si="500"/>
        <v>69680.099123936976</v>
      </c>
      <c r="AC1065" s="44">
        <f t="shared" si="498"/>
        <v>13936.019824787396</v>
      </c>
      <c r="AD1065" s="41">
        <f t="shared" si="499"/>
        <v>5.5183052831655997E-2</v>
      </c>
      <c r="AE1065" s="41">
        <f t="shared" si="504"/>
        <v>730.18810809532386</v>
      </c>
      <c r="AF1065" s="201">
        <f t="shared" si="505"/>
        <v>2330.385549448923</v>
      </c>
    </row>
    <row r="1066" spans="1:32" ht="12" customHeight="1" x14ac:dyDescent="0.15">
      <c r="A1066" s="202">
        <f t="shared" si="475"/>
        <v>730.18810809532386</v>
      </c>
      <c r="B1066" s="54">
        <f t="shared" si="476"/>
        <v>5085</v>
      </c>
      <c r="C1066" s="133">
        <f t="shared" si="501"/>
        <v>84.75</v>
      </c>
      <c r="D1066" s="30">
        <f t="shared" si="502"/>
        <v>996.99507212677304</v>
      </c>
      <c r="E1066" s="30">
        <f t="shared" si="503"/>
        <v>679.99999999924421</v>
      </c>
      <c r="F1066" s="31">
        <f t="shared" si="477"/>
        <v>5.5241705983108957E-2</v>
      </c>
      <c r="G1066" s="30">
        <f t="shared" si="478"/>
        <v>2539.5396315676535</v>
      </c>
      <c r="H1066" s="34">
        <f t="shared" si="479"/>
        <v>2539.5396315676535</v>
      </c>
      <c r="I1066" s="33">
        <f t="shared" si="480"/>
        <v>0</v>
      </c>
      <c r="J1066" s="35">
        <f t="shared" si="481"/>
        <v>0</v>
      </c>
      <c r="K1066" s="60">
        <f t="shared" si="482"/>
        <v>5.247962068395351E-2</v>
      </c>
      <c r="L1066" s="30">
        <f t="shared" si="483"/>
        <v>2541.9213228327603</v>
      </c>
      <c r="M1066" s="34">
        <f t="shared" si="484"/>
        <v>2414.8252566911224</v>
      </c>
      <c r="N1066" s="33">
        <f t="shared" si="485"/>
        <v>0</v>
      </c>
      <c r="O1066" s="35">
        <f t="shared" si="486"/>
        <v>0</v>
      </c>
      <c r="P1066" s="31">
        <f t="shared" si="487"/>
        <v>5.5241705983108957E-2</v>
      </c>
      <c r="Q1066" s="30">
        <f t="shared" si="488"/>
        <v>2539.5396315676535</v>
      </c>
      <c r="R1066" s="34">
        <f t="shared" si="489"/>
        <v>2539.5396315676535</v>
      </c>
      <c r="S1066" s="33">
        <f t="shared" si="490"/>
        <v>0</v>
      </c>
      <c r="T1066" s="35">
        <f t="shared" si="491"/>
        <v>0</v>
      </c>
      <c r="U1066" s="31">
        <f t="shared" si="492"/>
        <v>0</v>
      </c>
      <c r="V1066" s="30" t="e">
        <f t="shared" si="493"/>
        <v>#DIV/0!</v>
      </c>
      <c r="W1066" s="34" t="e">
        <f t="shared" si="494"/>
        <v>#DIV/0!</v>
      </c>
      <c r="X1066" s="33">
        <f t="shared" si="495"/>
        <v>0</v>
      </c>
      <c r="Y1066" s="35">
        <f t="shared" si="496"/>
        <v>0</v>
      </c>
      <c r="Z1066" s="30">
        <f t="shared" si="497"/>
        <v>-8715.2303600984869</v>
      </c>
      <c r="AA1066" s="35">
        <f>IF(C1066&lt;C$13,0,(IF(VLOOKUP(C$7,profiel!$A$3:$F$297,2,FALSE)&gt;4,VLOOKUP($C$7,profiel!$A$3:$F$297,3,FALSE),IF(B$9="flens loodrecht op gevel",(VLOOKUP(C$7,profiel!$A$3:$F$297,6,FALSE)-2*VLOOKUP(C$7,profiel!$A$3:$F$297,4,FALSE))/2,VLOOKUP(C$7,profiel!$A$3:$F$297,4,FALSE))))/1000*Z1066*D$36)</f>
        <v>-16038.144616479927</v>
      </c>
      <c r="AB1066" s="30">
        <f t="shared" si="500"/>
        <v>69721.409919655882</v>
      </c>
      <c r="AC1066" s="35">
        <f t="shared" si="498"/>
        <v>13944.281983931176</v>
      </c>
      <c r="AD1066" s="32">
        <f t="shared" si="499"/>
        <v>5.483594232232835E-2</v>
      </c>
      <c r="AE1066" s="32">
        <f t="shared" si="504"/>
        <v>730.24294403764623</v>
      </c>
      <c r="AF1066" s="204">
        <f t="shared" si="505"/>
        <v>2342.1513727760598</v>
      </c>
    </row>
    <row r="1067" spans="1:32" ht="12" customHeight="1" x14ac:dyDescent="0.15">
      <c r="A1067" s="199">
        <f t="shared" si="475"/>
        <v>730.24294403764623</v>
      </c>
      <c r="B1067" s="38">
        <f t="shared" si="476"/>
        <v>5090</v>
      </c>
      <c r="C1067" s="200">
        <f t="shared" si="501"/>
        <v>84.833333333333329</v>
      </c>
      <c r="D1067" s="36">
        <f t="shared" si="502"/>
        <v>997.14211001517469</v>
      </c>
      <c r="E1067" s="36">
        <f t="shared" si="503"/>
        <v>679.99999999926399</v>
      </c>
      <c r="F1067" s="37">
        <f t="shared" si="477"/>
        <v>5.496419866208703E-2</v>
      </c>
      <c r="G1067" s="42">
        <f t="shared" si="478"/>
        <v>2540.7629483281157</v>
      </c>
      <c r="H1067" s="43">
        <f t="shared" si="479"/>
        <v>2540.7629483281157</v>
      </c>
      <c r="I1067" s="42">
        <f t="shared" si="480"/>
        <v>0</v>
      </c>
      <c r="J1067" s="44">
        <f t="shared" si="481"/>
        <v>0</v>
      </c>
      <c r="K1067" s="216">
        <f t="shared" si="482"/>
        <v>5.2215988728982678E-2</v>
      </c>
      <c r="L1067" s="42">
        <f t="shared" si="483"/>
        <v>2543.1338973602683</v>
      </c>
      <c r="M1067" s="43">
        <f t="shared" si="484"/>
        <v>2415.9772024922549</v>
      </c>
      <c r="N1067" s="42">
        <f t="shared" si="485"/>
        <v>0</v>
      </c>
      <c r="O1067" s="44">
        <f t="shared" si="486"/>
        <v>0</v>
      </c>
      <c r="P1067" s="37">
        <f t="shared" si="487"/>
        <v>5.496419866208703E-2</v>
      </c>
      <c r="Q1067" s="42">
        <f t="shared" si="488"/>
        <v>2540.7629483281157</v>
      </c>
      <c r="R1067" s="43">
        <f t="shared" si="489"/>
        <v>2540.7629483281157</v>
      </c>
      <c r="S1067" s="42">
        <f t="shared" si="490"/>
        <v>0</v>
      </c>
      <c r="T1067" s="44">
        <f t="shared" si="491"/>
        <v>0</v>
      </c>
      <c r="U1067" s="37">
        <f t="shared" si="492"/>
        <v>0</v>
      </c>
      <c r="V1067" s="42" t="e">
        <f t="shared" si="493"/>
        <v>#DIV/0!</v>
      </c>
      <c r="W1067" s="43" t="e">
        <f t="shared" si="494"/>
        <v>#DIV/0!</v>
      </c>
      <c r="X1067" s="42">
        <f t="shared" si="495"/>
        <v>0</v>
      </c>
      <c r="Y1067" s="44">
        <f t="shared" si="496"/>
        <v>0</v>
      </c>
      <c r="Z1067" s="42">
        <f t="shared" si="497"/>
        <v>-8725.3912639333957</v>
      </c>
      <c r="AA1067" s="44">
        <f>IF(C1067&lt;C$13,0,(IF(VLOOKUP(C$7,profiel!$A$3:$F$297,2,FALSE)&gt;4,VLOOKUP($C$7,profiel!$A$3:$F$297,3,FALSE),IF(B$9="flens loodrecht op gevel",(VLOOKUP(C$7,profiel!$A$3:$F$297,6,FALSE)-2*VLOOKUP(C$7,profiel!$A$3:$F$297,4,FALSE))/2,VLOOKUP(C$7,profiel!$A$3:$F$297,4,FALSE))))/1000*Z1067*D$36)</f>
        <v>-16056.843152078542</v>
      </c>
      <c r="AB1067" s="42">
        <f t="shared" si="500"/>
        <v>69762.749621460171</v>
      </c>
      <c r="AC1067" s="44">
        <f t="shared" si="498"/>
        <v>13952.549924292034</v>
      </c>
      <c r="AD1067" s="41">
        <f t="shared" si="499"/>
        <v>5.4491444631593507E-2</v>
      </c>
      <c r="AE1067" s="41">
        <f t="shared" si="504"/>
        <v>730.29743548227782</v>
      </c>
      <c r="AF1067" s="201">
        <f t="shared" si="505"/>
        <v>2354.0092299239814</v>
      </c>
    </row>
    <row r="1068" spans="1:32" ht="12" customHeight="1" x14ac:dyDescent="0.15">
      <c r="A1068" s="202">
        <f t="shared" si="475"/>
        <v>730.29743548227782</v>
      </c>
      <c r="B1068" s="54">
        <f t="shared" si="476"/>
        <v>5095</v>
      </c>
      <c r="C1068" s="133">
        <f t="shared" si="501"/>
        <v>84.916666666666671</v>
      </c>
      <c r="D1068" s="30">
        <f t="shared" si="502"/>
        <v>997.28900374876071</v>
      </c>
      <c r="E1068" s="30">
        <f t="shared" si="503"/>
        <v>679.99999999928332</v>
      </c>
      <c r="F1068" s="31">
        <f t="shared" si="477"/>
        <v>5.4687327353470268E-2</v>
      </c>
      <c r="G1068" s="30">
        <f t="shared" si="478"/>
        <v>2541.9877352039457</v>
      </c>
      <c r="H1068" s="34">
        <f t="shared" si="479"/>
        <v>2541.9877352039457</v>
      </c>
      <c r="I1068" s="33">
        <f t="shared" si="480"/>
        <v>0</v>
      </c>
      <c r="J1068" s="35">
        <f t="shared" si="481"/>
        <v>0</v>
      </c>
      <c r="K1068" s="60">
        <f t="shared" si="482"/>
        <v>5.1952960985796749E-2</v>
      </c>
      <c r="L1068" s="30">
        <f t="shared" si="483"/>
        <v>2544.347958339496</v>
      </c>
      <c r="M1068" s="34">
        <f t="shared" si="484"/>
        <v>2417.1305604225213</v>
      </c>
      <c r="N1068" s="33">
        <f t="shared" si="485"/>
        <v>0</v>
      </c>
      <c r="O1068" s="35">
        <f t="shared" si="486"/>
        <v>0</v>
      </c>
      <c r="P1068" s="31">
        <f t="shared" si="487"/>
        <v>5.4687327353470268E-2</v>
      </c>
      <c r="Q1068" s="30">
        <f t="shared" si="488"/>
        <v>2541.9877352039457</v>
      </c>
      <c r="R1068" s="34">
        <f t="shared" si="489"/>
        <v>2541.9877352039457</v>
      </c>
      <c r="S1068" s="33">
        <f t="shared" si="490"/>
        <v>0</v>
      </c>
      <c r="T1068" s="35">
        <f t="shared" si="491"/>
        <v>0</v>
      </c>
      <c r="U1068" s="31">
        <f t="shared" si="492"/>
        <v>0</v>
      </c>
      <c r="V1068" s="30" t="e">
        <f t="shared" si="493"/>
        <v>#DIV/0!</v>
      </c>
      <c r="W1068" s="34" t="e">
        <f t="shared" si="494"/>
        <v>#DIV/0!</v>
      </c>
      <c r="X1068" s="33">
        <f t="shared" si="495"/>
        <v>0</v>
      </c>
      <c r="Y1068" s="35">
        <f t="shared" si="496"/>
        <v>0</v>
      </c>
      <c r="Z1068" s="30">
        <f t="shared" si="497"/>
        <v>-8735.4897614924157</v>
      </c>
      <c r="AA1068" s="35">
        <f>IF(C1068&lt;C$13,0,(IF(VLOOKUP(C$7,profiel!$A$3:$F$297,2,FALSE)&gt;4,VLOOKUP($C$7,profiel!$A$3:$F$297,3,FALSE),IF(B$9="flens loodrecht op gevel",(VLOOKUP(C$7,profiel!$A$3:$F$297,6,FALSE)-2*VLOOKUP(C$7,profiel!$A$3:$F$297,4,FALSE))/2,VLOOKUP(C$7,profiel!$A$3:$F$297,4,FALSE))))/1000*Z1068*D$36)</f>
        <v>-16075.426844943648</v>
      </c>
      <c r="AB1068" s="30">
        <f t="shared" si="500"/>
        <v>69804.117826455986</v>
      </c>
      <c r="AC1068" s="35">
        <f t="shared" si="498"/>
        <v>13960.823565291195</v>
      </c>
      <c r="AD1068" s="32">
        <f t="shared" si="499"/>
        <v>5.4149529272800978E-2</v>
      </c>
      <c r="AE1068" s="32">
        <f t="shared" si="504"/>
        <v>730.35158501155058</v>
      </c>
      <c r="AF1068" s="204">
        <f t="shared" si="505"/>
        <v>2365.9600596509904</v>
      </c>
    </row>
    <row r="1069" spans="1:32" ht="12" customHeight="1" x14ac:dyDescent="0.15">
      <c r="A1069" s="199">
        <f t="shared" si="475"/>
        <v>730.35158501155058</v>
      </c>
      <c r="B1069" s="38">
        <f t="shared" si="476"/>
        <v>5100</v>
      </c>
      <c r="C1069" s="200">
        <f t="shared" si="501"/>
        <v>85</v>
      </c>
      <c r="D1069" s="36">
        <f t="shared" si="502"/>
        <v>997.43575360991088</v>
      </c>
      <c r="E1069" s="36">
        <f t="shared" si="503"/>
        <v>679.9999999993023</v>
      </c>
      <c r="F1069" s="37">
        <f t="shared" si="477"/>
        <v>5.4411093215552098E-2</v>
      </c>
      <c r="G1069" s="42">
        <f t="shared" si="478"/>
        <v>2543.2139688017082</v>
      </c>
      <c r="H1069" s="43">
        <f t="shared" si="479"/>
        <v>2543.2139688017082</v>
      </c>
      <c r="I1069" s="42">
        <f t="shared" si="480"/>
        <v>0</v>
      </c>
      <c r="J1069" s="44">
        <f t="shared" si="481"/>
        <v>0</v>
      </c>
      <c r="K1069" s="216">
        <f t="shared" si="482"/>
        <v>5.1690538554774491E-2</v>
      </c>
      <c r="L1069" s="42">
        <f t="shared" si="483"/>
        <v>2545.5634824282461</v>
      </c>
      <c r="M1069" s="43">
        <f t="shared" si="484"/>
        <v>2418.2853083068339</v>
      </c>
      <c r="N1069" s="42">
        <f t="shared" si="485"/>
        <v>0</v>
      </c>
      <c r="O1069" s="44">
        <f t="shared" si="486"/>
        <v>0</v>
      </c>
      <c r="P1069" s="37">
        <f t="shared" si="487"/>
        <v>5.4411093215552098E-2</v>
      </c>
      <c r="Q1069" s="42">
        <f t="shared" si="488"/>
        <v>2543.2139688017082</v>
      </c>
      <c r="R1069" s="43">
        <f t="shared" si="489"/>
        <v>2543.2139688017082</v>
      </c>
      <c r="S1069" s="42">
        <f t="shared" si="490"/>
        <v>0</v>
      </c>
      <c r="T1069" s="44">
        <f t="shared" si="491"/>
        <v>0</v>
      </c>
      <c r="U1069" s="37">
        <f t="shared" si="492"/>
        <v>0</v>
      </c>
      <c r="V1069" s="42" t="e">
        <f t="shared" si="493"/>
        <v>#DIV/0!</v>
      </c>
      <c r="W1069" s="43" t="e">
        <f t="shared" si="494"/>
        <v>#DIV/0!</v>
      </c>
      <c r="X1069" s="42">
        <f t="shared" si="495"/>
        <v>0</v>
      </c>
      <c r="Y1069" s="44">
        <f t="shared" si="496"/>
        <v>0</v>
      </c>
      <c r="Z1069" s="42">
        <f t="shared" si="497"/>
        <v>-8745.5263045973061</v>
      </c>
      <c r="AA1069" s="44">
        <f>IF(C1069&lt;C$13,0,(IF(VLOOKUP(C$7,profiel!$A$3:$F$297,2,FALSE)&gt;4,VLOOKUP($C$7,profiel!$A$3:$F$297,3,FALSE),IF(B$9="flens loodrecht op gevel",(VLOOKUP(C$7,profiel!$A$3:$F$297,6,FALSE)-2*VLOOKUP(C$7,profiel!$A$3:$F$297,4,FALSE))/2,VLOOKUP(C$7,profiel!$A$3:$F$297,4,FALSE))))/1000*Z1069*D$36)</f>
        <v>-16093.896526537232</v>
      </c>
      <c r="AB1069" s="42">
        <f t="shared" si="500"/>
        <v>69845.514136824175</v>
      </c>
      <c r="AC1069" s="44">
        <f t="shared" si="498"/>
        <v>13969.102827364834</v>
      </c>
      <c r="AD1069" s="41">
        <f t="shared" si="499"/>
        <v>5.3810166167228689E-2</v>
      </c>
      <c r="AE1069" s="41">
        <f t="shared" si="504"/>
        <v>730.40539517771776</v>
      </c>
      <c r="AF1069" s="201">
        <f t="shared" si="505"/>
        <v>2378.0048118702248</v>
      </c>
    </row>
    <row r="1070" spans="1:32" ht="12" customHeight="1" x14ac:dyDescent="0.15">
      <c r="A1070" s="202">
        <f t="shared" si="475"/>
        <v>730.40539517771776</v>
      </c>
      <c r="B1070" s="54">
        <f t="shared" si="476"/>
        <v>5105</v>
      </c>
      <c r="C1070" s="133">
        <f t="shared" si="501"/>
        <v>85.083333333333329</v>
      </c>
      <c r="D1070" s="30">
        <f t="shared" si="502"/>
        <v>997.58235988017577</v>
      </c>
      <c r="E1070" s="30">
        <f t="shared" si="503"/>
        <v>679.99999999932061</v>
      </c>
      <c r="F1070" s="31">
        <f t="shared" si="477"/>
        <v>5.4135497416717873E-2</v>
      </c>
      <c r="G1070" s="30">
        <f t="shared" si="478"/>
        <v>2544.441625992602</v>
      </c>
      <c r="H1070" s="34">
        <f t="shared" si="479"/>
        <v>2544.441625992602</v>
      </c>
      <c r="I1070" s="33">
        <f t="shared" si="480"/>
        <v>0</v>
      </c>
      <c r="J1070" s="35">
        <f t="shared" si="481"/>
        <v>0</v>
      </c>
      <c r="K1070" s="60">
        <f t="shared" si="482"/>
        <v>5.1428722545881975E-2</v>
      </c>
      <c r="L1070" s="30">
        <f t="shared" si="483"/>
        <v>2546.7804465502504</v>
      </c>
      <c r="M1070" s="34">
        <f t="shared" si="484"/>
        <v>2419.4414242227376</v>
      </c>
      <c r="N1070" s="33">
        <f t="shared" si="485"/>
        <v>0</v>
      </c>
      <c r="O1070" s="35">
        <f t="shared" si="486"/>
        <v>0</v>
      </c>
      <c r="P1070" s="31">
        <f t="shared" si="487"/>
        <v>5.4135497416717873E-2</v>
      </c>
      <c r="Q1070" s="30">
        <f t="shared" si="488"/>
        <v>2544.441625992602</v>
      </c>
      <c r="R1070" s="34">
        <f t="shared" si="489"/>
        <v>2544.441625992602</v>
      </c>
      <c r="S1070" s="33">
        <f t="shared" si="490"/>
        <v>0</v>
      </c>
      <c r="T1070" s="35">
        <f t="shared" si="491"/>
        <v>0</v>
      </c>
      <c r="U1070" s="31">
        <f t="shared" si="492"/>
        <v>0</v>
      </c>
      <c r="V1070" s="30" t="e">
        <f t="shared" si="493"/>
        <v>#DIV/0!</v>
      </c>
      <c r="W1070" s="34" t="e">
        <f t="shared" si="494"/>
        <v>#DIV/0!</v>
      </c>
      <c r="X1070" s="33">
        <f t="shared" si="495"/>
        <v>0</v>
      </c>
      <c r="Y1070" s="35">
        <f t="shared" si="496"/>
        <v>0</v>
      </c>
      <c r="Z1070" s="30">
        <f t="shared" si="497"/>
        <v>-8755.5013399250784</v>
      </c>
      <c r="AA1070" s="35">
        <f>IF(C1070&lt;C$13,0,(IF(VLOOKUP(C$7,profiel!$A$3:$F$297,2,FALSE)&gt;4,VLOOKUP($C$7,profiel!$A$3:$F$297,3,FALSE),IF(B$9="flens loodrecht op gevel",(VLOOKUP(C$7,profiel!$A$3:$F$297,6,FALSE)-2*VLOOKUP(C$7,profiel!$A$3:$F$297,4,FALSE))/2,VLOOKUP(C$7,profiel!$A$3:$F$297,4,FALSE))))/1000*Z1070*D$36)</f>
        <v>-16112.253018853691</v>
      </c>
      <c r="AB1070" s="30">
        <f t="shared" si="500"/>
        <v>69886.938159752463</v>
      </c>
      <c r="AC1070" s="35">
        <f t="shared" si="498"/>
        <v>13977.387631950493</v>
      </c>
      <c r="AD1070" s="32">
        <f t="shared" si="499"/>
        <v>5.347332563878595E-2</v>
      </c>
      <c r="AE1070" s="32">
        <f t="shared" si="504"/>
        <v>730.4588685033566</v>
      </c>
      <c r="AF1070" s="204">
        <f t="shared" si="505"/>
        <v>2390.1444477910591</v>
      </c>
    </row>
    <row r="1071" spans="1:32" ht="12" customHeight="1" x14ac:dyDescent="0.15">
      <c r="A1071" s="199">
        <f t="shared" si="475"/>
        <v>730.4588685033566</v>
      </c>
      <c r="B1071" s="38">
        <f t="shared" si="476"/>
        <v>5110</v>
      </c>
      <c r="C1071" s="200">
        <f t="shared" si="501"/>
        <v>85.166666666666671</v>
      </c>
      <c r="D1071" s="36">
        <f t="shared" si="502"/>
        <v>997.72882284028094</v>
      </c>
      <c r="E1071" s="36">
        <f t="shared" si="503"/>
        <v>679.99999999933846</v>
      </c>
      <c r="F1071" s="37">
        <f t="shared" si="477"/>
        <v>5.3860541135460654E-2</v>
      </c>
      <c r="G1071" s="42">
        <f t="shared" si="478"/>
        <v>2545.6706839079143</v>
      </c>
      <c r="H1071" s="43">
        <f t="shared" si="479"/>
        <v>2545.6706839079143</v>
      </c>
      <c r="I1071" s="42">
        <f t="shared" si="480"/>
        <v>0</v>
      </c>
      <c r="J1071" s="44">
        <f t="shared" si="481"/>
        <v>0</v>
      </c>
      <c r="K1071" s="216">
        <f t="shared" si="482"/>
        <v>5.1167514078687616E-2</v>
      </c>
      <c r="L1071" s="42">
        <f t="shared" si="483"/>
        <v>2547.9988278906294</v>
      </c>
      <c r="M1071" s="43">
        <f t="shared" si="484"/>
        <v>2420.5988864960982</v>
      </c>
      <c r="N1071" s="42">
        <f t="shared" si="485"/>
        <v>0</v>
      </c>
      <c r="O1071" s="44">
        <f t="shared" si="486"/>
        <v>0</v>
      </c>
      <c r="P1071" s="37">
        <f t="shared" si="487"/>
        <v>5.3860541135460654E-2</v>
      </c>
      <c r="Q1071" s="42">
        <f t="shared" si="488"/>
        <v>2545.6706839079143</v>
      </c>
      <c r="R1071" s="43">
        <f t="shared" si="489"/>
        <v>2545.6706839079143</v>
      </c>
      <c r="S1071" s="42">
        <f t="shared" si="490"/>
        <v>0</v>
      </c>
      <c r="T1071" s="44">
        <f t="shared" si="491"/>
        <v>0</v>
      </c>
      <c r="U1071" s="37">
        <f t="shared" si="492"/>
        <v>0</v>
      </c>
      <c r="V1071" s="42" t="e">
        <f t="shared" si="493"/>
        <v>#DIV/0!</v>
      </c>
      <c r="W1071" s="43" t="e">
        <f t="shared" si="494"/>
        <v>#DIV/0!</v>
      </c>
      <c r="X1071" s="42">
        <f t="shared" si="495"/>
        <v>0</v>
      </c>
      <c r="Y1071" s="44">
        <f t="shared" si="496"/>
        <v>0</v>
      </c>
      <c r="Z1071" s="42">
        <f t="shared" si="497"/>
        <v>-8765.4153090745513</v>
      </c>
      <c r="AA1071" s="44">
        <f>IF(C1071&lt;C$13,0,(IF(VLOOKUP(C$7,profiel!$A$3:$F$297,2,FALSE)&gt;4,VLOOKUP($C$7,profiel!$A$3:$F$297,3,FALSE),IF(B$9="flens loodrecht op gevel",(VLOOKUP(C$7,profiel!$A$3:$F$297,6,FALSE)-2*VLOOKUP(C$7,profiel!$A$3:$F$297,4,FALSE))/2,VLOOKUP(C$7,profiel!$A$3:$F$297,4,FALSE))))/1000*Z1071*D$36)</f>
        <v>-16130.497134542307</v>
      </c>
      <c r="AB1071" s="42">
        <f t="shared" si="500"/>
        <v>69928.389507370011</v>
      </c>
      <c r="AC1071" s="44">
        <f t="shared" si="498"/>
        <v>13985.677901474002</v>
      </c>
      <c r="AD1071" s="41">
        <f t="shared" si="499"/>
        <v>5.3138978408766115E-2</v>
      </c>
      <c r="AE1071" s="41">
        <f t="shared" si="504"/>
        <v>730.51200748176541</v>
      </c>
      <c r="AF1071" s="201">
        <f t="shared" si="505"/>
        <v>2402.3799400624162</v>
      </c>
    </row>
    <row r="1072" spans="1:32" ht="12" customHeight="1" x14ac:dyDescent="0.15">
      <c r="A1072" s="202">
        <f t="shared" si="475"/>
        <v>730.51200748176541</v>
      </c>
      <c r="B1072" s="54">
        <f t="shared" si="476"/>
        <v>5115</v>
      </c>
      <c r="C1072" s="133">
        <f t="shared" si="501"/>
        <v>85.25</v>
      </c>
      <c r="D1072" s="30">
        <f t="shared" si="502"/>
        <v>997.87514277012883</v>
      </c>
      <c r="E1072" s="30">
        <f t="shared" si="503"/>
        <v>679.99999999935596</v>
      </c>
      <c r="F1072" s="31">
        <f t="shared" si="477"/>
        <v>5.3586225560390985E-2</v>
      </c>
      <c r="G1072" s="30">
        <f t="shared" si="478"/>
        <v>2546.9011199365182</v>
      </c>
      <c r="H1072" s="34">
        <f t="shared" si="479"/>
        <v>2546.9011199365186</v>
      </c>
      <c r="I1072" s="33">
        <f t="shared" si="480"/>
        <v>0</v>
      </c>
      <c r="J1072" s="35">
        <f t="shared" si="481"/>
        <v>0</v>
      </c>
      <c r="K1072" s="60">
        <f t="shared" si="482"/>
        <v>5.0906914282371436E-2</v>
      </c>
      <c r="L1072" s="30">
        <f t="shared" si="483"/>
        <v>2549.2186038933582</v>
      </c>
      <c r="M1072" s="34">
        <f t="shared" si="484"/>
        <v>2421.7576736986903</v>
      </c>
      <c r="N1072" s="33">
        <f t="shared" si="485"/>
        <v>0</v>
      </c>
      <c r="O1072" s="35">
        <f t="shared" si="486"/>
        <v>0</v>
      </c>
      <c r="P1072" s="31">
        <f t="shared" si="487"/>
        <v>5.3586225560390985E-2</v>
      </c>
      <c r="Q1072" s="30">
        <f t="shared" si="488"/>
        <v>2546.9011199365182</v>
      </c>
      <c r="R1072" s="34">
        <f t="shared" si="489"/>
        <v>2546.9011199365186</v>
      </c>
      <c r="S1072" s="33">
        <f t="shared" si="490"/>
        <v>0</v>
      </c>
      <c r="T1072" s="35">
        <f t="shared" si="491"/>
        <v>0</v>
      </c>
      <c r="U1072" s="31">
        <f t="shared" si="492"/>
        <v>0</v>
      </c>
      <c r="V1072" s="30" t="e">
        <f t="shared" si="493"/>
        <v>#DIV/0!</v>
      </c>
      <c r="W1072" s="34" t="e">
        <f t="shared" si="494"/>
        <v>#DIV/0!</v>
      </c>
      <c r="X1072" s="33">
        <f t="shared" si="495"/>
        <v>0</v>
      </c>
      <c r="Y1072" s="35">
        <f t="shared" si="496"/>
        <v>0</v>
      </c>
      <c r="Z1072" s="30">
        <f t="shared" si="497"/>
        <v>-8775.2686486323655</v>
      </c>
      <c r="AA1072" s="35">
        <f>IF(C1072&lt;C$13,0,(IF(VLOOKUP(C$7,profiel!$A$3:$F$297,2,FALSE)&gt;4,VLOOKUP($C$7,profiel!$A$3:$F$297,3,FALSE),IF(B$9="flens loodrecht op gevel",(VLOOKUP(C$7,profiel!$A$3:$F$297,6,FALSE)-2*VLOOKUP(C$7,profiel!$A$3:$F$297,4,FALSE))/2,VLOOKUP(C$7,profiel!$A$3:$F$297,4,FALSE))))/1000*Z1072*D$36)</f>
        <v>-16148.629677028734</v>
      </c>
      <c r="AB1072" s="30">
        <f t="shared" si="500"/>
        <v>69969.867796681385</v>
      </c>
      <c r="AC1072" s="35">
        <f t="shared" si="498"/>
        <v>13993.973559336275</v>
      </c>
      <c r="AD1072" s="32">
        <f t="shared" si="499"/>
        <v>5.2807095590724766E-2</v>
      </c>
      <c r="AE1072" s="32">
        <f t="shared" si="504"/>
        <v>730.56481457735617</v>
      </c>
      <c r="AF1072" s="204">
        <f t="shared" si="505"/>
        <v>2414.7122729182329</v>
      </c>
    </row>
    <row r="1073" spans="1:32" ht="12" customHeight="1" x14ac:dyDescent="0.15">
      <c r="A1073" s="199">
        <f t="shared" si="475"/>
        <v>730.56481457735617</v>
      </c>
      <c r="B1073" s="38">
        <f t="shared" si="476"/>
        <v>5120</v>
      </c>
      <c r="C1073" s="200">
        <f t="shared" si="501"/>
        <v>85.333333333333329</v>
      </c>
      <c r="D1073" s="36">
        <f t="shared" si="502"/>
        <v>998.02131994880278</v>
      </c>
      <c r="E1073" s="36">
        <f t="shared" si="503"/>
        <v>679.99999999937279</v>
      </c>
      <c r="F1073" s="37">
        <f t="shared" si="477"/>
        <v>5.3312551890236086E-2</v>
      </c>
      <c r="G1073" s="42">
        <f t="shared" si="478"/>
        <v>2548.1329117200812</v>
      </c>
      <c r="H1073" s="43">
        <f t="shared" si="479"/>
        <v>2548.1329117200812</v>
      </c>
      <c r="I1073" s="42">
        <f t="shared" si="480"/>
        <v>0</v>
      </c>
      <c r="J1073" s="44">
        <f t="shared" si="481"/>
        <v>0</v>
      </c>
      <c r="K1073" s="216">
        <f t="shared" si="482"/>
        <v>5.0646924295724288E-2</v>
      </c>
      <c r="L1073" s="42">
        <f t="shared" si="483"/>
        <v>2550.4397522564936</v>
      </c>
      <c r="M1073" s="43">
        <f t="shared" si="484"/>
        <v>2422.9177646436692</v>
      </c>
      <c r="N1073" s="42">
        <f t="shared" si="485"/>
        <v>0</v>
      </c>
      <c r="O1073" s="44">
        <f t="shared" si="486"/>
        <v>0</v>
      </c>
      <c r="P1073" s="37">
        <f t="shared" si="487"/>
        <v>5.3312551890236086E-2</v>
      </c>
      <c r="Q1073" s="42">
        <f t="shared" si="488"/>
        <v>2548.1329117200812</v>
      </c>
      <c r="R1073" s="43">
        <f t="shared" si="489"/>
        <v>2548.1329117200812</v>
      </c>
      <c r="S1073" s="42">
        <f t="shared" si="490"/>
        <v>0</v>
      </c>
      <c r="T1073" s="44">
        <f t="shared" si="491"/>
        <v>0</v>
      </c>
      <c r="U1073" s="37">
        <f t="shared" si="492"/>
        <v>0</v>
      </c>
      <c r="V1073" s="42" t="e">
        <f t="shared" si="493"/>
        <v>#DIV/0!</v>
      </c>
      <c r="W1073" s="43" t="e">
        <f t="shared" si="494"/>
        <v>#DIV/0!</v>
      </c>
      <c r="X1073" s="42">
        <f t="shared" si="495"/>
        <v>0</v>
      </c>
      <c r="Y1073" s="44">
        <f t="shared" si="496"/>
        <v>0</v>
      </c>
      <c r="Z1073" s="42">
        <f t="shared" si="497"/>
        <v>-8785.0617902382201</v>
      </c>
      <c r="AA1073" s="44">
        <f>IF(C1073&lt;C$13,0,(IF(VLOOKUP(C$7,profiel!$A$3:$F$297,2,FALSE)&gt;4,VLOOKUP($C$7,profiel!$A$3:$F$297,3,FALSE),IF(B$9="flens loodrecht op gevel",(VLOOKUP(C$7,profiel!$A$3:$F$297,6,FALSE)-2*VLOOKUP(C$7,profiel!$A$3:$F$297,4,FALSE))/2,VLOOKUP(C$7,profiel!$A$3:$F$297,4,FALSE))))/1000*Z1073*D$36)</f>
        <v>-16166.65144063506</v>
      </c>
      <c r="AB1073" s="42">
        <f t="shared" si="500"/>
        <v>70011.372649501951</v>
      </c>
      <c r="AC1073" s="44">
        <f t="shared" si="498"/>
        <v>14002.274529900389</v>
      </c>
      <c r="AD1073" s="41">
        <f t="shared" si="499"/>
        <v>5.2477648685360263E-2</v>
      </c>
      <c r="AE1073" s="41">
        <f t="shared" si="504"/>
        <v>730.61729222604151</v>
      </c>
      <c r="AF1073" s="201">
        <f t="shared" si="505"/>
        <v>2427.1424423248627</v>
      </c>
    </row>
    <row r="1074" spans="1:32" ht="12" customHeight="1" x14ac:dyDescent="0.15">
      <c r="A1074" s="202">
        <f t="shared" ref="A1074:A1137" si="506">AE1073</f>
        <v>730.61729222604151</v>
      </c>
      <c r="B1074" s="54">
        <f t="shared" ref="B1074:B1137" si="507">B1073+D$36</f>
        <v>5125</v>
      </c>
      <c r="C1074" s="133">
        <f t="shared" si="501"/>
        <v>85.416666666666671</v>
      </c>
      <c r="D1074" s="30">
        <f t="shared" si="502"/>
        <v>998.16735465457077</v>
      </c>
      <c r="E1074" s="30">
        <f t="shared" si="503"/>
        <v>679.99999999938927</v>
      </c>
      <c r="F1074" s="31">
        <f t="shared" ref="F1074:F1137" si="508">IF($C$16="onbeschermd","--",$L$16*$L$17*$F$17/1000*$I$16*((100-$C$17)/100)/($AF1073*$D$37*$C$8))</f>
        <v>5.3039521333833876E-2</v>
      </c>
      <c r="G1074" s="30">
        <f t="shared" ref="G1074:G1137" si="509">IF($C$16="onbeschermd",$D$35*($D1074-$AE1073)+$D$33*$D$32*$D$34*(($D1074+273)^4-($AE1073+273)^4),$I$18/($F$17/1000)*($D1074-$AE1073)/(1+F1074/3)-(EXP(F1074/10)-1)*($D1074-$D1073)*$AF1073*$D$37*$C$8/($I$16*((100-$C$17)/100)*$D$36))</f>
        <v>2549.366037149563</v>
      </c>
      <c r="H1074" s="34">
        <f t="shared" ref="H1074:H1137" si="510">IF($C$16="onbeschermd",G1074*$I$17*$I$16*$D$36,G1074*$I$17*$I$16*((100-$C$17)/100)*$D$36)</f>
        <v>2549.366037149563</v>
      </c>
      <c r="I1074" s="33">
        <f t="shared" ref="I1074:I1137" si="511">IF(OR($C$17=0,$C$16="onbeschermd"),0,$D$35*($D1074-$AE1073)+$D$33*$D$32*$D$34*(($D1074+273)^4-($AE1073+273)^4))</f>
        <v>0</v>
      </c>
      <c r="J1074" s="35">
        <f t="shared" ref="J1074:J1137" si="512">IF($C$16="onbeschermd",0,I1074*$I$17*$I$16*($C$17/100)*$D$36)</f>
        <v>0</v>
      </c>
      <c r="K1074" s="60">
        <f t="shared" ref="K1074:K1137" si="513">IF($C$19="onbeschermd","--",$L$19*$L$20*$F$20/1000*$I$19*((100-$C$20)/100)/($AF1073*$D$37*$C$8))</f>
        <v>5.0387545267142182E-2</v>
      </c>
      <c r="L1074" s="30">
        <f t="shared" ref="L1074:L1137" si="514">IF($C$19="onbeschermd",$D$35*($D1074-$AE1073)+$D$33*$D$32*$D$34*(($D1074+273)^4-($AE1073+273)^4),$I$21/($F$20/1000)*($D1074-$AE1073)/(1+K1074/3)-(EXP($K1074/10)-1)*(D1074-$D1073)*$AF1073*$D$37*$C$8/($I$19*((100-$C$20)/100)*$D$36))</f>
        <v>2551.662250928639</v>
      </c>
      <c r="M1074" s="34">
        <f t="shared" ref="M1074:M1137" si="515">IF($C$19="onbeschermd",L1074*$I$20*$I$19*$D$36,L1074*$I$20*$I$19*((100-$C$20)/100)*$D$36)</f>
        <v>2424.079138382207</v>
      </c>
      <c r="N1074" s="33">
        <f t="shared" ref="N1074:N1137" si="516">IF(OR($C$20=0,$C$19="onbeschermd"),0,$D$35*($D1074-$AE1073)+$D$33*$D$32*$D$34*(($D1074+273)^4-($AE1073+273)^4))</f>
        <v>0</v>
      </c>
      <c r="O1074" s="35">
        <f t="shared" ref="O1074:O1137" si="517">IF($C$19="onbeschermd",0,N1074*$I$20*$I$19*($C$20/100)*$D$36)</f>
        <v>0</v>
      </c>
      <c r="P1074" s="31">
        <f t="shared" ref="P1074:P1137" si="518">IF($C$22="onbeschermd","--",$L$22*$L$23*$F$23/1000*$I$22*((100-$C$23)/100)/($AF1073*$D$37*$C$8))</f>
        <v>5.3039521333833876E-2</v>
      </c>
      <c r="Q1074" s="30">
        <f t="shared" ref="Q1074:Q1137" si="519">IF($C$22="onbeschermd",$D$35*($D1074-$AE1073)+$D$33*$D$32*$D$34*(($D1074+273)^4-($AE1073+273)^4),$I$24/($F$23/1000)*($D1074-$AE1073)/(1+P1074/3)-(EXP(P1074/10)-1)*($D1074-$D1073)*$AF1073*$D$37*$C$8/($I$22*((100-$C$23)/100)*$D$36))</f>
        <v>2549.366037149563</v>
      </c>
      <c r="R1074" s="34">
        <f t="shared" ref="R1074:R1137" si="520">IF($C$22="onbeschermd",Q1074*$I$23*$I$22*$D$36,Q1074*$I$23*$I$22*((100-$C$23)/100)*$D$36)</f>
        <v>2549.366037149563</v>
      </c>
      <c r="S1074" s="33">
        <f t="shared" ref="S1074:S1137" si="521">IF(OR($C$23=0,$C$22="onbeschermd"),0,$D$35*($D1074-$AE1073)+$D$33*$D$32*$D$34*(($D1074+273)^4-($AE1073+273)^4))</f>
        <v>0</v>
      </c>
      <c r="T1074" s="35">
        <f t="shared" ref="T1074:T1137" si="522">IF($C$22="onbeschermd",0,S1074*$I$23*$I$22*($C$23/100)*$D$36)</f>
        <v>0</v>
      </c>
      <c r="U1074" s="31">
        <f t="shared" ref="U1074:U1137" si="523">IF($C$25="onbeschermd","--",$L$25*$L$26*$F$26/1000*$I$25*((100-$C$26)/100)/($AF1073*$D$37*$C$8))</f>
        <v>0</v>
      </c>
      <c r="V1074" s="30" t="e">
        <f t="shared" ref="V1074:V1137" si="524">IF($C$25="onbeschermd",$D$35*($D1074-$AE1073)+$D$33*$D$32*$D$34*(($D1074+273)^4-($AE1073+273)^4),$I$27/($F$26/1000)*($D1074-$AE1073)/(1+U1074/3)-(EXP(U1074/10)-1)*($D1074-$D1073)*$AF1073*$D$37*$C$8/($I$25*((100-$C$26)/100)*$D$36))</f>
        <v>#DIV/0!</v>
      </c>
      <c r="W1074" s="34" t="e">
        <f t="shared" ref="W1074:W1137" si="525">IF($C$25="onbeschermd",V1074*$I$26*$I$25*$D$36,V1074*$I$26*$I$25*((100-$C$26)/100)*$D$36)</f>
        <v>#DIV/0!</v>
      </c>
      <c r="X1074" s="33">
        <f t="shared" ref="X1074:X1137" si="526">IF(OR($C$26=0,$C$25="onbeschermd"),0,$D$35*($D1074-$AE1073)+$D$33*$D$32*$D$34*(($D1074+273)^4-($AE1073+273)^4))</f>
        <v>0</v>
      </c>
      <c r="Y1074" s="35">
        <f t="shared" ref="Y1074:Y1137" si="527">IF($C$25="onbeschermd",0,X1074*$I$26*$I$25*($C$26/100)*$D$36)</f>
        <v>0</v>
      </c>
      <c r="Z1074" s="30">
        <f t="shared" ref="Z1074:Z1137" si="528">IF(C1074&lt;C$13,$D$35*($D1074-$AE1073)+$D$33*$D$32*$D$34*(($D1074+273)^4-($AE1073+273)^4),$D$35*($E1074-$AE1073)+$D$33*$D$32*$D$34*(($E1074+273)^4-($AE1073+273)^4))</f>
        <v>-8794.7951606489678</v>
      </c>
      <c r="AA1074" s="35">
        <f>IF(C1074&lt;C$13,0,(IF(VLOOKUP(C$7,profiel!$A$3:$F$297,2,FALSE)&gt;4,VLOOKUP($C$7,profiel!$A$3:$F$297,3,FALSE),IF(B$9="flens loodrecht op gevel",(VLOOKUP(C$7,profiel!$A$3:$F$297,6,FALSE)-2*VLOOKUP(C$7,profiel!$A$3:$F$297,4,FALSE))/2,VLOOKUP(C$7,profiel!$A$3:$F$297,4,FALSE))))/1000*Z1074*D$36)</f>
        <v>-16184.563210697735</v>
      </c>
      <c r="AB1074" s="30">
        <f t="shared" si="500"/>
        <v>70052.90369239451</v>
      </c>
      <c r="AC1074" s="35">
        <f t="shared" ref="AC1074:AC1137" si="529">AB1074*2*C$14/1000*$D$36</f>
        <v>14010.580738478902</v>
      </c>
      <c r="AD1074" s="32">
        <f t="shared" ref="AD1074:AD1137" si="530">IF($C$14&gt;30,MAX((H1074+J1074+M1074+O1074+R1074+T1074+W1074+Y1074)/(AF1073*D$37*C$8),0),MAX((H1074+J1074+M1074+O1074+R1074+T1074+AA1074+AC1074)/(AF1073*D$37*C$8),0))</f>
        <v>5.2150609575511854E-2</v>
      </c>
      <c r="AE1074" s="32">
        <f t="shared" si="504"/>
        <v>730.66944283561702</v>
      </c>
      <c r="AF1074" s="204">
        <f t="shared" si="505"/>
        <v>2439.6714561306326</v>
      </c>
    </row>
    <row r="1075" spans="1:32" ht="12" customHeight="1" x14ac:dyDescent="0.15">
      <c r="A1075" s="199">
        <f t="shared" si="506"/>
        <v>730.66944283561702</v>
      </c>
      <c r="B1075" s="38">
        <f t="shared" si="507"/>
        <v>5130</v>
      </c>
      <c r="C1075" s="200">
        <f t="shared" si="501"/>
        <v>85.5</v>
      </c>
      <c r="D1075" s="36">
        <f t="shared" si="502"/>
        <v>998.31324716488677</v>
      </c>
      <c r="E1075" s="36">
        <f t="shared" si="503"/>
        <v>679.99999999940542</v>
      </c>
      <c r="F1075" s="37">
        <f t="shared" si="508"/>
        <v>5.2767135110117921E-2</v>
      </c>
      <c r="G1075" s="42">
        <f t="shared" si="509"/>
        <v>2550.600474362926</v>
      </c>
      <c r="H1075" s="43">
        <f t="shared" si="510"/>
        <v>2550.6004743629264</v>
      </c>
      <c r="I1075" s="42">
        <f t="shared" si="511"/>
        <v>0</v>
      </c>
      <c r="J1075" s="44">
        <f t="shared" si="512"/>
        <v>0</v>
      </c>
      <c r="K1075" s="216">
        <f t="shared" si="513"/>
        <v>5.0128778354612026E-2</v>
      </c>
      <c r="L1075" s="42">
        <f t="shared" si="514"/>
        <v>2552.8860781066555</v>
      </c>
      <c r="M1075" s="43">
        <f t="shared" si="515"/>
        <v>2425.2417742013226</v>
      </c>
      <c r="N1075" s="42">
        <f t="shared" si="516"/>
        <v>0</v>
      </c>
      <c r="O1075" s="44">
        <f t="shared" si="517"/>
        <v>0</v>
      </c>
      <c r="P1075" s="37">
        <f t="shared" si="518"/>
        <v>5.2767135110117921E-2</v>
      </c>
      <c r="Q1075" s="42">
        <f t="shared" si="519"/>
        <v>2550.600474362926</v>
      </c>
      <c r="R1075" s="43">
        <f t="shared" si="520"/>
        <v>2550.6004743629264</v>
      </c>
      <c r="S1075" s="42">
        <f t="shared" si="521"/>
        <v>0</v>
      </c>
      <c r="T1075" s="44">
        <f t="shared" si="522"/>
        <v>0</v>
      </c>
      <c r="U1075" s="37">
        <f t="shared" si="523"/>
        <v>0</v>
      </c>
      <c r="V1075" s="42" t="e">
        <f t="shared" si="524"/>
        <v>#DIV/0!</v>
      </c>
      <c r="W1075" s="43" t="e">
        <f t="shared" si="525"/>
        <v>#DIV/0!</v>
      </c>
      <c r="X1075" s="42">
        <f t="shared" si="526"/>
        <v>0</v>
      </c>
      <c r="Y1075" s="44">
        <f t="shared" si="527"/>
        <v>0</v>
      </c>
      <c r="Z1075" s="42">
        <f t="shared" si="528"/>
        <v>-8804.4691818024476</v>
      </c>
      <c r="AA1075" s="44">
        <f>IF(C1075&lt;C$13,0,(IF(VLOOKUP(C$7,profiel!$A$3:$F$297,2,FALSE)&gt;4,VLOOKUP($C$7,profiel!$A$3:$F$297,3,FALSE),IF(B$9="flens loodrecht op gevel",(VLOOKUP(C$7,profiel!$A$3:$F$297,6,FALSE)-2*VLOOKUP(C$7,profiel!$A$3:$F$297,4,FALSE))/2,VLOOKUP(C$7,profiel!$A$3:$F$297,4,FALSE))))/1000*Z1075*D$36)</f>
        <v>-16202.365763685062</v>
      </c>
      <c r="AB1075" s="42">
        <f t="shared" ref="AB1075:AB1138" si="531">$D$35*($D1075-$AE1074)+$D$33*$D$32*$D$34*(($D1075+273)^4-($AE1074+273)^4)</f>
        <v>70094.460556605394</v>
      </c>
      <c r="AC1075" s="44">
        <f t="shared" si="529"/>
        <v>14018.892111321076</v>
      </c>
      <c r="AD1075" s="41">
        <f t="shared" si="530"/>
        <v>5.1825950521247978E-2</v>
      </c>
      <c r="AE1075" s="41">
        <f t="shared" si="504"/>
        <v>730.72126878613824</v>
      </c>
      <c r="AF1075" s="201">
        <f t="shared" si="505"/>
        <v>2452.3003342174161</v>
      </c>
    </row>
    <row r="1076" spans="1:32" ht="12" customHeight="1" x14ac:dyDescent="0.15">
      <c r="A1076" s="202">
        <f t="shared" si="506"/>
        <v>730.72126878613824</v>
      </c>
      <c r="B1076" s="54">
        <f t="shared" si="507"/>
        <v>5135</v>
      </c>
      <c r="C1076" s="133">
        <f t="shared" si="501"/>
        <v>85.583333333333329</v>
      </c>
      <c r="D1076" s="30">
        <f t="shared" si="502"/>
        <v>998.45899775639612</v>
      </c>
      <c r="E1076" s="30">
        <f t="shared" si="503"/>
        <v>679.99999999942111</v>
      </c>
      <c r="F1076" s="31">
        <f t="shared" si="508"/>
        <v>5.2495394448096942E-2</v>
      </c>
      <c r="G1076" s="30">
        <f t="shared" si="509"/>
        <v>2551.8362017394638</v>
      </c>
      <c r="H1076" s="34">
        <f t="shared" si="510"/>
        <v>2551.8362017394638</v>
      </c>
      <c r="I1076" s="33">
        <f t="shared" si="511"/>
        <v>0</v>
      </c>
      <c r="J1076" s="35">
        <f t="shared" si="512"/>
        <v>0</v>
      </c>
      <c r="K1076" s="60">
        <f t="shared" si="513"/>
        <v>4.9870624725692092E-2</v>
      </c>
      <c r="L1076" s="30">
        <f t="shared" si="514"/>
        <v>2554.1112122299714</v>
      </c>
      <c r="M1076" s="34">
        <f t="shared" si="515"/>
        <v>2426.4056516184728</v>
      </c>
      <c r="N1076" s="33">
        <f t="shared" si="516"/>
        <v>0</v>
      </c>
      <c r="O1076" s="35">
        <f t="shared" si="517"/>
        <v>0</v>
      </c>
      <c r="P1076" s="31">
        <f t="shared" si="518"/>
        <v>5.2495394448096942E-2</v>
      </c>
      <c r="Q1076" s="30">
        <f t="shared" si="519"/>
        <v>2551.8362017394638</v>
      </c>
      <c r="R1076" s="34">
        <f t="shared" si="520"/>
        <v>2551.8362017394638</v>
      </c>
      <c r="S1076" s="33">
        <f t="shared" si="521"/>
        <v>0</v>
      </c>
      <c r="T1076" s="35">
        <f t="shared" si="522"/>
        <v>0</v>
      </c>
      <c r="U1076" s="31">
        <f t="shared" si="523"/>
        <v>0</v>
      </c>
      <c r="V1076" s="30" t="e">
        <f t="shared" si="524"/>
        <v>#DIV/0!</v>
      </c>
      <c r="W1076" s="34" t="e">
        <f t="shared" si="525"/>
        <v>#DIV/0!</v>
      </c>
      <c r="X1076" s="33">
        <f t="shared" si="526"/>
        <v>0</v>
      </c>
      <c r="Y1076" s="35">
        <f t="shared" si="527"/>
        <v>0</v>
      </c>
      <c r="Z1076" s="30">
        <f t="shared" si="528"/>
        <v>-8814.0842708801429</v>
      </c>
      <c r="AA1076" s="35">
        <f>IF(C1076&lt;C$13,0,(IF(VLOOKUP(C$7,profiel!$A$3:$F$297,2,FALSE)&gt;4,VLOOKUP($C$7,profiel!$A$3:$F$297,3,FALSE),IF(B$9="flens loodrecht op gevel",(VLOOKUP(C$7,profiel!$A$3:$F$297,6,FALSE)-2*VLOOKUP(C$7,profiel!$A$3:$F$297,4,FALSE))/2,VLOOKUP(C$7,profiel!$A$3:$F$297,4,FALSE))))/1000*Z1076*D$36)</f>
        <v>-16220.05986731248</v>
      </c>
      <c r="AB1076" s="30">
        <f t="shared" si="531"/>
        <v>70136.042878002758</v>
      </c>
      <c r="AC1076" s="35">
        <f t="shared" si="529"/>
        <v>14027.208575600551</v>
      </c>
      <c r="AD1076" s="32">
        <f t="shared" si="530"/>
        <v>5.1503644154937522E-2</v>
      </c>
      <c r="AE1076" s="32">
        <f t="shared" si="504"/>
        <v>730.77277243029323</v>
      </c>
      <c r="AF1076" s="204">
        <f t="shared" si="505"/>
        <v>2465.0301086544491</v>
      </c>
    </row>
    <row r="1077" spans="1:32" ht="12" customHeight="1" x14ac:dyDescent="0.15">
      <c r="A1077" s="199">
        <f t="shared" si="506"/>
        <v>730.77277243029323</v>
      </c>
      <c r="B1077" s="38">
        <f t="shared" si="507"/>
        <v>5140</v>
      </c>
      <c r="C1077" s="200">
        <f t="shared" si="501"/>
        <v>85.666666666666671</v>
      </c>
      <c r="D1077" s="36">
        <f t="shared" si="502"/>
        <v>998.60460670493728</v>
      </c>
      <c r="E1077" s="36">
        <f t="shared" si="503"/>
        <v>679.99999999943634</v>
      </c>
      <c r="F1077" s="37">
        <f t="shared" si="508"/>
        <v>5.2224300586824743E-2</v>
      </c>
      <c r="G1077" s="42">
        <f t="shared" si="509"/>
        <v>2553.0731978982308</v>
      </c>
      <c r="H1077" s="43">
        <f t="shared" si="510"/>
        <v>2553.0731978982308</v>
      </c>
      <c r="I1077" s="42">
        <f t="shared" si="511"/>
        <v>0</v>
      </c>
      <c r="J1077" s="44">
        <f t="shared" si="512"/>
        <v>0</v>
      </c>
      <c r="K1077" s="216">
        <f t="shared" si="513"/>
        <v>4.9613085557483512E-2</v>
      </c>
      <c r="L1077" s="42">
        <f t="shared" si="514"/>
        <v>2555.3376319790173</v>
      </c>
      <c r="M1077" s="43">
        <f t="shared" si="515"/>
        <v>2427.5707503800663</v>
      </c>
      <c r="N1077" s="42">
        <f t="shared" si="516"/>
        <v>0</v>
      </c>
      <c r="O1077" s="44">
        <f t="shared" si="517"/>
        <v>0</v>
      </c>
      <c r="P1077" s="37">
        <f t="shared" si="518"/>
        <v>5.2224300586824743E-2</v>
      </c>
      <c r="Q1077" s="42">
        <f t="shared" si="519"/>
        <v>2553.0731978982308</v>
      </c>
      <c r="R1077" s="43">
        <f t="shared" si="520"/>
        <v>2553.0731978982308</v>
      </c>
      <c r="S1077" s="42">
        <f t="shared" si="521"/>
        <v>0</v>
      </c>
      <c r="T1077" s="44">
        <f t="shared" si="522"/>
        <v>0</v>
      </c>
      <c r="U1077" s="37">
        <f t="shared" si="523"/>
        <v>0</v>
      </c>
      <c r="V1077" s="42" t="e">
        <f t="shared" si="524"/>
        <v>#DIV/0!</v>
      </c>
      <c r="W1077" s="43" t="e">
        <f t="shared" si="525"/>
        <v>#DIV/0!</v>
      </c>
      <c r="X1077" s="42">
        <f t="shared" si="526"/>
        <v>0</v>
      </c>
      <c r="Y1077" s="44">
        <f t="shared" si="527"/>
        <v>0</v>
      </c>
      <c r="Z1077" s="42">
        <f t="shared" si="528"/>
        <v>-8823.6408403692876</v>
      </c>
      <c r="AA1077" s="44">
        <f>IF(C1077&lt;C$13,0,(IF(VLOOKUP(C$7,profiel!$A$3:$F$297,2,FALSE)&gt;4,VLOOKUP($C$7,profiel!$A$3:$F$297,3,FALSE),IF(B$9="flens loodrecht op gevel",(VLOOKUP(C$7,profiel!$A$3:$F$297,6,FALSE)-2*VLOOKUP(C$7,profiel!$A$3:$F$297,4,FALSE))/2,VLOOKUP(C$7,profiel!$A$3:$F$297,4,FALSE))))/1000*Z1077*D$36)</f>
        <v>-16237.64628065688</v>
      </c>
      <c r="AB1077" s="42">
        <f t="shared" si="531"/>
        <v>70177.650297015149</v>
      </c>
      <c r="AC1077" s="44">
        <f t="shared" si="529"/>
        <v>14035.530059403029</v>
      </c>
      <c r="AD1077" s="41">
        <f t="shared" si="530"/>
        <v>5.1183663476499032E-2</v>
      </c>
      <c r="AE1077" s="41">
        <f t="shared" si="504"/>
        <v>730.82395609376977</v>
      </c>
      <c r="AF1077" s="201">
        <f t="shared" si="505"/>
        <v>2477.8618238541821</v>
      </c>
    </row>
    <row r="1078" spans="1:32" ht="12" customHeight="1" x14ac:dyDescent="0.15">
      <c r="A1078" s="202">
        <f t="shared" si="506"/>
        <v>730.82395609376977</v>
      </c>
      <c r="B1078" s="54">
        <f t="shared" si="507"/>
        <v>5145</v>
      </c>
      <c r="C1078" s="133">
        <f t="shared" si="501"/>
        <v>85.75</v>
      </c>
      <c r="D1078" s="30">
        <f t="shared" si="502"/>
        <v>998.75007428554488</v>
      </c>
      <c r="E1078" s="30">
        <f t="shared" si="503"/>
        <v>679.99999999945112</v>
      </c>
      <c r="F1078" s="31">
        <f t="shared" si="508"/>
        <v>5.19538547753658E-2</v>
      </c>
      <c r="G1078" s="30">
        <f t="shared" si="509"/>
        <v>2554.3114416940048</v>
      </c>
      <c r="H1078" s="34">
        <f t="shared" si="510"/>
        <v>2554.3114416940048</v>
      </c>
      <c r="I1078" s="33">
        <f t="shared" si="511"/>
        <v>0</v>
      </c>
      <c r="J1078" s="35">
        <f t="shared" si="512"/>
        <v>0</v>
      </c>
      <c r="K1078" s="60">
        <f t="shared" si="513"/>
        <v>4.9356162036597512E-2</v>
      </c>
      <c r="L1078" s="30">
        <f t="shared" si="514"/>
        <v>2556.5653162711646</v>
      </c>
      <c r="M1078" s="34">
        <f t="shared" si="515"/>
        <v>2428.7370504576065</v>
      </c>
      <c r="N1078" s="33">
        <f t="shared" si="516"/>
        <v>0</v>
      </c>
      <c r="O1078" s="35">
        <f t="shared" si="517"/>
        <v>0</v>
      </c>
      <c r="P1078" s="31">
        <f t="shared" si="518"/>
        <v>5.19538547753658E-2</v>
      </c>
      <c r="Q1078" s="30">
        <f t="shared" si="519"/>
        <v>2554.3114416940048</v>
      </c>
      <c r="R1078" s="34">
        <f t="shared" si="520"/>
        <v>2554.3114416940048</v>
      </c>
      <c r="S1078" s="33">
        <f t="shared" si="521"/>
        <v>0</v>
      </c>
      <c r="T1078" s="35">
        <f t="shared" si="522"/>
        <v>0</v>
      </c>
      <c r="U1078" s="31">
        <f t="shared" si="523"/>
        <v>0</v>
      </c>
      <c r="V1078" s="30" t="e">
        <f t="shared" si="524"/>
        <v>#DIV/0!</v>
      </c>
      <c r="W1078" s="34" t="e">
        <f t="shared" si="525"/>
        <v>#DIV/0!</v>
      </c>
      <c r="X1078" s="33">
        <f t="shared" si="526"/>
        <v>0</v>
      </c>
      <c r="Y1078" s="35">
        <f t="shared" si="527"/>
        <v>0</v>
      </c>
      <c r="Z1078" s="30">
        <f t="shared" si="528"/>
        <v>-8833.139298124077</v>
      </c>
      <c r="AA1078" s="35">
        <f>IF(C1078&lt;C$13,0,(IF(VLOOKUP(C$7,profiel!$A$3:$F$297,2,FALSE)&gt;4,VLOOKUP($C$7,profiel!$A$3:$F$297,3,FALSE),IF(B$9="flens loodrecht op gevel",(VLOOKUP(C$7,profiel!$A$3:$F$297,6,FALSE)-2*VLOOKUP(C$7,profiel!$A$3:$F$297,4,FALSE))/2,VLOOKUP(C$7,profiel!$A$3:$F$297,4,FALSE))))/1000*Z1078*D$36)</f>
        <v>-16255.125754269222</v>
      </c>
      <c r="AB1078" s="30">
        <f t="shared" si="531"/>
        <v>70219.282458569709</v>
      </c>
      <c r="AC1078" s="35">
        <f t="shared" si="529"/>
        <v>14043.856491713943</v>
      </c>
      <c r="AD1078" s="32">
        <f t="shared" si="530"/>
        <v>5.0865981848648656E-2</v>
      </c>
      <c r="AE1078" s="32">
        <f t="shared" si="504"/>
        <v>730.87482207561845</v>
      </c>
      <c r="AF1078" s="204">
        <f t="shared" si="505"/>
        <v>2490.7965367304919</v>
      </c>
    </row>
    <row r="1079" spans="1:32" ht="12" customHeight="1" x14ac:dyDescent="0.15">
      <c r="A1079" s="199">
        <f t="shared" si="506"/>
        <v>730.87482207561845</v>
      </c>
      <c r="B1079" s="38">
        <f t="shared" si="507"/>
        <v>5150</v>
      </c>
      <c r="C1079" s="200">
        <f t="shared" si="501"/>
        <v>85.833333333333329</v>
      </c>
      <c r="D1079" s="36">
        <f t="shared" si="502"/>
        <v>998.89540077245374</v>
      </c>
      <c r="E1079" s="36">
        <f t="shared" si="503"/>
        <v>679.99999999946556</v>
      </c>
      <c r="F1079" s="37">
        <f t="shared" si="508"/>
        <v>5.1684058272750237E-2</v>
      </c>
      <c r="G1079" s="42">
        <f t="shared" si="509"/>
        <v>2555.5509122133017</v>
      </c>
      <c r="H1079" s="43">
        <f t="shared" si="510"/>
        <v>2555.5509122133017</v>
      </c>
      <c r="I1079" s="42">
        <f t="shared" si="511"/>
        <v>0</v>
      </c>
      <c r="J1079" s="44">
        <f t="shared" si="512"/>
        <v>0</v>
      </c>
      <c r="K1079" s="216">
        <f t="shared" si="513"/>
        <v>4.9099855359112723E-2</v>
      </c>
      <c r="L1079" s="42">
        <f t="shared" si="514"/>
        <v>2557.7942442567405</v>
      </c>
      <c r="M1079" s="43">
        <f t="shared" si="515"/>
        <v>2429.9045320439036</v>
      </c>
      <c r="N1079" s="42">
        <f t="shared" si="516"/>
        <v>0</v>
      </c>
      <c r="O1079" s="44">
        <f t="shared" si="517"/>
        <v>0</v>
      </c>
      <c r="P1079" s="37">
        <f t="shared" si="518"/>
        <v>5.1684058272750237E-2</v>
      </c>
      <c r="Q1079" s="42">
        <f t="shared" si="519"/>
        <v>2555.5509122133017</v>
      </c>
      <c r="R1079" s="43">
        <f t="shared" si="520"/>
        <v>2555.5509122133017</v>
      </c>
      <c r="S1079" s="42">
        <f t="shared" si="521"/>
        <v>0</v>
      </c>
      <c r="T1079" s="44">
        <f t="shared" si="522"/>
        <v>0</v>
      </c>
      <c r="U1079" s="37">
        <f t="shared" si="523"/>
        <v>0</v>
      </c>
      <c r="V1079" s="42" t="e">
        <f t="shared" si="524"/>
        <v>#DIV/0!</v>
      </c>
      <c r="W1079" s="43" t="e">
        <f t="shared" si="525"/>
        <v>#DIV/0!</v>
      </c>
      <c r="X1079" s="42">
        <f t="shared" si="526"/>
        <v>0</v>
      </c>
      <c r="Y1079" s="44">
        <f t="shared" si="527"/>
        <v>0</v>
      </c>
      <c r="Z1079" s="42">
        <f t="shared" si="528"/>
        <v>-8842.580047426276</v>
      </c>
      <c r="AA1079" s="44">
        <f>IF(C1079&lt;C$13,0,(IF(VLOOKUP(C$7,profiel!$A$3:$F$297,2,FALSE)&gt;4,VLOOKUP($C$7,profiel!$A$3:$F$297,3,FALSE),IF(B$9="flens loodrecht op gevel",(VLOOKUP(C$7,profiel!$A$3:$F$297,6,FALSE)-2*VLOOKUP(C$7,profiel!$A$3:$F$297,4,FALSE))/2,VLOOKUP(C$7,profiel!$A$3:$F$297,4,FALSE))))/1000*Z1079*D$36)</f>
        <v>-16272.499030286092</v>
      </c>
      <c r="AB1079" s="42">
        <f t="shared" si="531"/>
        <v>70260.939012033123</v>
      </c>
      <c r="AC1079" s="44">
        <f t="shared" si="529"/>
        <v>14052.187802406625</v>
      </c>
      <c r="AD1079" s="41">
        <f t="shared" si="530"/>
        <v>5.05505729922128E-2</v>
      </c>
      <c r="AE1079" s="41">
        <f t="shared" si="504"/>
        <v>730.92537264861062</v>
      </c>
      <c r="AF1079" s="201">
        <f t="shared" si="505"/>
        <v>2503.8353168589929</v>
      </c>
    </row>
    <row r="1080" spans="1:32" ht="12" customHeight="1" x14ac:dyDescent="0.15">
      <c r="A1080" s="202">
        <f t="shared" si="506"/>
        <v>730.92537264861062</v>
      </c>
      <c r="B1080" s="54">
        <f t="shared" si="507"/>
        <v>5155</v>
      </c>
      <c r="C1080" s="133">
        <f t="shared" si="501"/>
        <v>85.916666666666671</v>
      </c>
      <c r="D1080" s="30">
        <f t="shared" si="502"/>
        <v>999.04058643910128</v>
      </c>
      <c r="E1080" s="30">
        <f t="shared" si="503"/>
        <v>679.99999999947966</v>
      </c>
      <c r="F1080" s="31">
        <f t="shared" si="508"/>
        <v>5.1414912347924634E-2</v>
      </c>
      <c r="G1080" s="30">
        <f t="shared" si="509"/>
        <v>2556.7915887719801</v>
      </c>
      <c r="H1080" s="34">
        <f t="shared" si="510"/>
        <v>2556.7915887719801</v>
      </c>
      <c r="I1080" s="33">
        <f t="shared" si="511"/>
        <v>0</v>
      </c>
      <c r="J1080" s="35">
        <f t="shared" si="512"/>
        <v>0</v>
      </c>
      <c r="K1080" s="60">
        <f t="shared" si="513"/>
        <v>4.8844166730528396E-2</v>
      </c>
      <c r="L1080" s="30">
        <f t="shared" si="514"/>
        <v>2559.024395316605</v>
      </c>
      <c r="M1080" s="34">
        <f t="shared" si="515"/>
        <v>2431.073175550775</v>
      </c>
      <c r="N1080" s="33">
        <f t="shared" si="516"/>
        <v>0</v>
      </c>
      <c r="O1080" s="35">
        <f t="shared" si="517"/>
        <v>0</v>
      </c>
      <c r="P1080" s="31">
        <f t="shared" si="518"/>
        <v>5.1414912347924634E-2</v>
      </c>
      <c r="Q1080" s="30">
        <f t="shared" si="519"/>
        <v>2556.7915887719801</v>
      </c>
      <c r="R1080" s="34">
        <f t="shared" si="520"/>
        <v>2556.7915887719801</v>
      </c>
      <c r="S1080" s="33">
        <f t="shared" si="521"/>
        <v>0</v>
      </c>
      <c r="T1080" s="35">
        <f t="shared" si="522"/>
        <v>0</v>
      </c>
      <c r="U1080" s="31">
        <f t="shared" si="523"/>
        <v>0</v>
      </c>
      <c r="V1080" s="30" t="e">
        <f t="shared" si="524"/>
        <v>#DIV/0!</v>
      </c>
      <c r="W1080" s="34" t="e">
        <f t="shared" si="525"/>
        <v>#DIV/0!</v>
      </c>
      <c r="X1080" s="33">
        <f t="shared" si="526"/>
        <v>0</v>
      </c>
      <c r="Y1080" s="35">
        <f t="shared" si="527"/>
        <v>0</v>
      </c>
      <c r="Z1080" s="30">
        <f t="shared" si="528"/>
        <v>-8851.9634870449991</v>
      </c>
      <c r="AA1080" s="35">
        <f>IF(C1080&lt;C$13,0,(IF(VLOOKUP(C$7,profiel!$A$3:$F$297,2,FALSE)&gt;4,VLOOKUP($C$7,profiel!$A$3:$F$297,3,FALSE),IF(B$9="flens loodrecht op gevel",(VLOOKUP(C$7,profiel!$A$3:$F$297,6,FALSE)-2*VLOOKUP(C$7,profiel!$A$3:$F$297,4,FALSE))/2,VLOOKUP(C$7,profiel!$A$3:$F$297,4,FALSE))))/1000*Z1080*D$36)</f>
        <v>-16289.766842539699</v>
      </c>
      <c r="AB1080" s="30">
        <f t="shared" si="531"/>
        <v>70302.619611151982</v>
      </c>
      <c r="AC1080" s="35">
        <f t="shared" si="529"/>
        <v>14060.523922230395</v>
      </c>
      <c r="AD1080" s="32">
        <f t="shared" si="530"/>
        <v>5.0237410981552232E-2</v>
      </c>
      <c r="AE1080" s="32">
        <f t="shared" si="504"/>
        <v>730.97561005959221</v>
      </c>
      <c r="AF1080" s="204">
        <f t="shared" si="505"/>
        <v>2516.9792466397721</v>
      </c>
    </row>
    <row r="1081" spans="1:32" ht="12" customHeight="1" x14ac:dyDescent="0.15">
      <c r="A1081" s="199">
        <f t="shared" si="506"/>
        <v>730.97561005959221</v>
      </c>
      <c r="B1081" s="38">
        <f t="shared" si="507"/>
        <v>5160</v>
      </c>
      <c r="C1081" s="200">
        <f t="shared" si="501"/>
        <v>86</v>
      </c>
      <c r="D1081" s="36">
        <f t="shared" si="502"/>
        <v>999.18563155813081</v>
      </c>
      <c r="E1081" s="36">
        <f t="shared" si="503"/>
        <v>679.9999999994933</v>
      </c>
      <c r="F1081" s="37">
        <f t="shared" si="508"/>
        <v>5.1146418279692553E-2</v>
      </c>
      <c r="G1081" s="42">
        <f t="shared" si="509"/>
        <v>2558.0334509114741</v>
      </c>
      <c r="H1081" s="43">
        <f t="shared" si="510"/>
        <v>2558.0334509114746</v>
      </c>
      <c r="I1081" s="42">
        <f t="shared" si="511"/>
        <v>0</v>
      </c>
      <c r="J1081" s="44">
        <f t="shared" si="512"/>
        <v>0</v>
      </c>
      <c r="K1081" s="216">
        <f t="shared" si="513"/>
        <v>4.858909736570792E-2</v>
      </c>
      <c r="L1081" s="42">
        <f t="shared" si="514"/>
        <v>2560.2557490583918</v>
      </c>
      <c r="M1081" s="43">
        <f t="shared" si="515"/>
        <v>2432.2429616054724</v>
      </c>
      <c r="N1081" s="42">
        <f t="shared" si="516"/>
        <v>0</v>
      </c>
      <c r="O1081" s="44">
        <f t="shared" si="517"/>
        <v>0</v>
      </c>
      <c r="P1081" s="37">
        <f t="shared" si="518"/>
        <v>5.1146418279692553E-2</v>
      </c>
      <c r="Q1081" s="42">
        <f t="shared" si="519"/>
        <v>2558.0334509114741</v>
      </c>
      <c r="R1081" s="43">
        <f t="shared" si="520"/>
        <v>2558.0334509114746</v>
      </c>
      <c r="S1081" s="42">
        <f t="shared" si="521"/>
        <v>0</v>
      </c>
      <c r="T1081" s="44">
        <f t="shared" si="522"/>
        <v>0</v>
      </c>
      <c r="U1081" s="37">
        <f t="shared" si="523"/>
        <v>0</v>
      </c>
      <c r="V1081" s="42" t="e">
        <f t="shared" si="524"/>
        <v>#DIV/0!</v>
      </c>
      <c r="W1081" s="43" t="e">
        <f t="shared" si="525"/>
        <v>#DIV/0!</v>
      </c>
      <c r="X1081" s="42">
        <f t="shared" si="526"/>
        <v>0</v>
      </c>
      <c r="Y1081" s="44">
        <f t="shared" si="527"/>
        <v>0</v>
      </c>
      <c r="Z1081" s="42">
        <f t="shared" si="528"/>
        <v>-8861.2900112959705</v>
      </c>
      <c r="AA1081" s="44">
        <f>IF(C1081&lt;C$13,0,(IF(VLOOKUP(C$7,profiel!$A$3:$F$297,2,FALSE)&gt;4,VLOOKUP($C$7,profiel!$A$3:$F$297,3,FALSE),IF(B$9="flens loodrecht op gevel",(VLOOKUP(C$7,profiel!$A$3:$F$297,6,FALSE)-2*VLOOKUP(C$7,profiel!$A$3:$F$297,4,FALSE))/2,VLOOKUP(C$7,profiel!$A$3:$F$297,4,FALSE))))/1000*Z1081*D$36)</f>
        <v>-16306.929916666919</v>
      </c>
      <c r="AB1081" s="42">
        <f t="shared" si="531"/>
        <v>70344.323913993649</v>
      </c>
      <c r="AC1081" s="44">
        <f t="shared" si="529"/>
        <v>14068.86478279873</v>
      </c>
      <c r="AD1081" s="41">
        <f t="shared" si="530"/>
        <v>4.9926470240003767E-2</v>
      </c>
      <c r="AE1081" s="41">
        <f t="shared" si="504"/>
        <v>731.02553652983227</v>
      </c>
      <c r="AF1081" s="201">
        <f t="shared" si="505"/>
        <v>2530.2294214621938</v>
      </c>
    </row>
    <row r="1082" spans="1:32" ht="12" customHeight="1" x14ac:dyDescent="0.15">
      <c r="A1082" s="202">
        <f t="shared" si="506"/>
        <v>731.02553652983227</v>
      </c>
      <c r="B1082" s="54">
        <f t="shared" si="507"/>
        <v>5165</v>
      </c>
      <c r="C1082" s="133">
        <f t="shared" si="501"/>
        <v>86.083333333333329</v>
      </c>
      <c r="D1082" s="30">
        <f t="shared" si="502"/>
        <v>999.33053640139485</v>
      </c>
      <c r="E1082" s="30">
        <f t="shared" si="503"/>
        <v>679.9999999995066</v>
      </c>
      <c r="F1082" s="31">
        <f t="shared" si="508"/>
        <v>5.0878577356652854E-2</v>
      </c>
      <c r="G1082" s="30">
        <f t="shared" si="509"/>
        <v>2559.2764783955704</v>
      </c>
      <c r="H1082" s="34">
        <f t="shared" si="510"/>
        <v>2559.2764783955704</v>
      </c>
      <c r="I1082" s="33">
        <f t="shared" si="511"/>
        <v>0</v>
      </c>
      <c r="J1082" s="35">
        <f t="shared" si="512"/>
        <v>0</v>
      </c>
      <c r="K1082" s="60">
        <f t="shared" si="513"/>
        <v>4.8334648488820207E-2</v>
      </c>
      <c r="L1082" s="30">
        <f t="shared" si="514"/>
        <v>2561.4882853132599</v>
      </c>
      <c r="M1082" s="34">
        <f t="shared" si="515"/>
        <v>2433.4138710475968</v>
      </c>
      <c r="N1082" s="33">
        <f t="shared" si="516"/>
        <v>0</v>
      </c>
      <c r="O1082" s="35">
        <f t="shared" si="517"/>
        <v>0</v>
      </c>
      <c r="P1082" s="31">
        <f t="shared" si="518"/>
        <v>5.0878577356652854E-2</v>
      </c>
      <c r="Q1082" s="30">
        <f t="shared" si="519"/>
        <v>2559.2764783955704</v>
      </c>
      <c r="R1082" s="34">
        <f t="shared" si="520"/>
        <v>2559.2764783955704</v>
      </c>
      <c r="S1082" s="33">
        <f t="shared" si="521"/>
        <v>0</v>
      </c>
      <c r="T1082" s="35">
        <f t="shared" si="522"/>
        <v>0</v>
      </c>
      <c r="U1082" s="31">
        <f t="shared" si="523"/>
        <v>0</v>
      </c>
      <c r="V1082" s="30" t="e">
        <f t="shared" si="524"/>
        <v>#DIV/0!</v>
      </c>
      <c r="W1082" s="34" t="e">
        <f t="shared" si="525"/>
        <v>#DIV/0!</v>
      </c>
      <c r="X1082" s="33">
        <f t="shared" si="526"/>
        <v>0</v>
      </c>
      <c r="Y1082" s="35">
        <f t="shared" si="527"/>
        <v>0</v>
      </c>
      <c r="Z1082" s="30">
        <f t="shared" si="528"/>
        <v>-8870.5600100996598</v>
      </c>
      <c r="AA1082" s="35">
        <f>IF(C1082&lt;C$13,0,(IF(VLOOKUP(C$7,profiel!$A$3:$F$297,2,FALSE)&gt;4,VLOOKUP($C$7,profiel!$A$3:$F$297,3,FALSE),IF(B$9="flens loodrecht op gevel",(VLOOKUP(C$7,profiel!$A$3:$F$297,6,FALSE)-2*VLOOKUP(C$7,profiel!$A$3:$F$297,4,FALSE))/2,VLOOKUP(C$7,profiel!$A$3:$F$297,4,FALSE))))/1000*Z1082*D$36)</f>
        <v>-16323.988970216305</v>
      </c>
      <c r="AB1082" s="30">
        <f t="shared" si="531"/>
        <v>70386.051582889195</v>
      </c>
      <c r="AC1082" s="35">
        <f t="shared" si="529"/>
        <v>14077.210316577837</v>
      </c>
      <c r="AD1082" s="32">
        <f t="shared" si="530"/>
        <v>4.9617725535413298E-2</v>
      </c>
      <c r="AE1082" s="32">
        <f t="shared" si="504"/>
        <v>731.07515425536769</v>
      </c>
      <c r="AF1082" s="204">
        <f t="shared" si="505"/>
        <v>2543.5869498722495</v>
      </c>
    </row>
    <row r="1083" spans="1:32" ht="12" customHeight="1" x14ac:dyDescent="0.15">
      <c r="A1083" s="199">
        <f t="shared" si="506"/>
        <v>731.07515425536769</v>
      </c>
      <c r="B1083" s="38">
        <f t="shared" si="507"/>
        <v>5170</v>
      </c>
      <c r="C1083" s="200">
        <f t="shared" ref="C1083:C1146" si="532">B1083/60</f>
        <v>86.166666666666671</v>
      </c>
      <c r="D1083" s="36">
        <f t="shared" ref="D1083:D1146" si="533">20+345*LOG10(8*C1083+1)</f>
        <v>999.47530123995762</v>
      </c>
      <c r="E1083" s="36">
        <f t="shared" ref="E1083:E1146" si="534">20+660*(1-0.687*EXP(-0.32*C1083)-0.313*EXP(-3.8*C1083))</f>
        <v>679.99999999951967</v>
      </c>
      <c r="F1083" s="37">
        <f t="shared" si="508"/>
        <v>5.0611390877126822E-2</v>
      </c>
      <c r="G1083" s="42">
        <f t="shared" si="509"/>
        <v>2560.5206512076506</v>
      </c>
      <c r="H1083" s="43">
        <f t="shared" si="510"/>
        <v>2560.5206512076506</v>
      </c>
      <c r="I1083" s="42">
        <f t="shared" si="511"/>
        <v>0</v>
      </c>
      <c r="J1083" s="44">
        <f t="shared" si="512"/>
        <v>0</v>
      </c>
      <c r="K1083" s="216">
        <f t="shared" si="513"/>
        <v>4.8080821333270476E-2</v>
      </c>
      <c r="L1083" s="42">
        <f t="shared" si="514"/>
        <v>2562.7219841331353</v>
      </c>
      <c r="M1083" s="43">
        <f t="shared" si="515"/>
        <v>2434.5858849264787</v>
      </c>
      <c r="N1083" s="42">
        <f t="shared" si="516"/>
        <v>0</v>
      </c>
      <c r="O1083" s="44">
        <f t="shared" si="517"/>
        <v>0</v>
      </c>
      <c r="P1083" s="37">
        <f t="shared" si="518"/>
        <v>5.0611390877126822E-2</v>
      </c>
      <c r="Q1083" s="42">
        <f t="shared" si="519"/>
        <v>2560.5206512076506</v>
      </c>
      <c r="R1083" s="43">
        <f t="shared" si="520"/>
        <v>2560.5206512076506</v>
      </c>
      <c r="S1083" s="42">
        <f t="shared" si="521"/>
        <v>0</v>
      </c>
      <c r="T1083" s="44">
        <f t="shared" si="522"/>
        <v>0</v>
      </c>
      <c r="U1083" s="37">
        <f t="shared" si="523"/>
        <v>0</v>
      </c>
      <c r="V1083" s="42" t="e">
        <f t="shared" si="524"/>
        <v>#DIV/0!</v>
      </c>
      <c r="W1083" s="43" t="e">
        <f t="shared" si="525"/>
        <v>#DIV/0!</v>
      </c>
      <c r="X1083" s="42">
        <f t="shared" si="526"/>
        <v>0</v>
      </c>
      <c r="Y1083" s="44">
        <f t="shared" si="527"/>
        <v>0</v>
      </c>
      <c r="Z1083" s="42">
        <f t="shared" si="528"/>
        <v>-8879.7738690391579</v>
      </c>
      <c r="AA1083" s="44">
        <f>IF(C1083&lt;C$13,0,(IF(VLOOKUP(C$7,profiel!$A$3:$F$297,2,FALSE)&gt;4,VLOOKUP($C$7,profiel!$A$3:$F$297,3,FALSE),IF(B$9="flens loodrecht op gevel",(VLOOKUP(C$7,profiel!$A$3:$F$297,6,FALSE)-2*VLOOKUP(C$7,profiel!$A$3:$F$297,4,FALSE))/2,VLOOKUP(C$7,profiel!$A$3:$F$297,4,FALSE))))/1000*Z1083*D$36)</f>
        <v>-16340.944712754572</v>
      </c>
      <c r="AB1083" s="42">
        <f t="shared" si="531"/>
        <v>70427.802284375153</v>
      </c>
      <c r="AC1083" s="44">
        <f t="shared" si="529"/>
        <v>14085.560456875031</v>
      </c>
      <c r="AD1083" s="41">
        <f t="shared" si="530"/>
        <v>4.9311151975728669E-2</v>
      </c>
      <c r="AE1083" s="41">
        <f t="shared" ref="AE1083:AE1146" si="535">AE1082+AD1083</f>
        <v>731.12446540734345</v>
      </c>
      <c r="AF1083" s="201">
        <f t="shared" ref="AF1083:AF1146" si="536">IF(AE1083&lt;600,425+0.773*AE1083-0.00169*AE1083^2+0.00000222*AE1083^3,IF(AE1083&lt;735,666+(13002/(738-AE1083)),IF(AE1083&lt;900,545+(17820/(AE1083-731)),650)))</f>
        <v>2557.0529537422231</v>
      </c>
    </row>
    <row r="1084" spans="1:32" ht="12" customHeight="1" x14ac:dyDescent="0.15">
      <c r="A1084" s="202">
        <f t="shared" si="506"/>
        <v>731.12446540734345</v>
      </c>
      <c r="B1084" s="54">
        <f t="shared" si="507"/>
        <v>5175</v>
      </c>
      <c r="C1084" s="133">
        <f t="shared" si="532"/>
        <v>86.25</v>
      </c>
      <c r="D1084" s="30">
        <f t="shared" si="533"/>
        <v>999.61992634409853</v>
      </c>
      <c r="E1084" s="30">
        <f t="shared" si="534"/>
        <v>679.99999999953229</v>
      </c>
      <c r="F1084" s="31">
        <f t="shared" si="508"/>
        <v>5.0344860149079643E-2</v>
      </c>
      <c r="G1084" s="30">
        <f t="shared" si="509"/>
        <v>2561.7659495470257</v>
      </c>
      <c r="H1084" s="34">
        <f t="shared" si="510"/>
        <v>2561.7659495470257</v>
      </c>
      <c r="I1084" s="33">
        <f t="shared" si="511"/>
        <v>0</v>
      </c>
      <c r="J1084" s="35">
        <f t="shared" si="512"/>
        <v>0</v>
      </c>
      <c r="K1084" s="60">
        <f t="shared" si="513"/>
        <v>4.7827617141625658E-2</v>
      </c>
      <c r="L1084" s="30">
        <f t="shared" si="514"/>
        <v>2563.9568257870301</v>
      </c>
      <c r="M1084" s="34">
        <f t="shared" si="515"/>
        <v>2435.7589844976787</v>
      </c>
      <c r="N1084" s="33">
        <f t="shared" si="516"/>
        <v>0</v>
      </c>
      <c r="O1084" s="35">
        <f t="shared" si="517"/>
        <v>0</v>
      </c>
      <c r="P1084" s="31">
        <f t="shared" si="518"/>
        <v>5.0344860149079643E-2</v>
      </c>
      <c r="Q1084" s="30">
        <f t="shared" si="519"/>
        <v>2561.7659495470257</v>
      </c>
      <c r="R1084" s="34">
        <f t="shared" si="520"/>
        <v>2561.7659495470257</v>
      </c>
      <c r="S1084" s="33">
        <f t="shared" si="521"/>
        <v>0</v>
      </c>
      <c r="T1084" s="35">
        <f t="shared" si="522"/>
        <v>0</v>
      </c>
      <c r="U1084" s="31">
        <f t="shared" si="523"/>
        <v>0</v>
      </c>
      <c r="V1084" s="30" t="e">
        <f t="shared" si="524"/>
        <v>#DIV/0!</v>
      </c>
      <c r="W1084" s="34" t="e">
        <f t="shared" si="525"/>
        <v>#DIV/0!</v>
      </c>
      <c r="X1084" s="33">
        <f t="shared" si="526"/>
        <v>0</v>
      </c>
      <c r="Y1084" s="35">
        <f t="shared" si="527"/>
        <v>0</v>
      </c>
      <c r="Z1084" s="30">
        <f t="shared" si="528"/>
        <v>-8888.9319694171718</v>
      </c>
      <c r="AA1084" s="35">
        <f>IF(C1084&lt;C$13,0,(IF(VLOOKUP(C$7,profiel!$A$3:$F$297,2,FALSE)&gt;4,VLOOKUP($C$7,profiel!$A$3:$F$297,3,FALSE),IF(B$9="flens loodrecht op gevel",(VLOOKUP(C$7,profiel!$A$3:$F$297,6,FALSE)-2*VLOOKUP(C$7,profiel!$A$3:$F$297,4,FALSE))/2,VLOOKUP(C$7,profiel!$A$3:$F$297,4,FALSE))))/1000*Z1084*D$36)</f>
        <v>-16357.797845971487</v>
      </c>
      <c r="AB1084" s="30">
        <f t="shared" si="531"/>
        <v>70469.575689137841</v>
      </c>
      <c r="AC1084" s="35">
        <f t="shared" si="529"/>
        <v>14093.915137827569</v>
      </c>
      <c r="AD1084" s="32">
        <f t="shared" si="530"/>
        <v>4.9006725004634759E-2</v>
      </c>
      <c r="AE1084" s="32">
        <f t="shared" si="535"/>
        <v>731.17347213234814</v>
      </c>
      <c r="AF1084" s="204">
        <f t="shared" si="536"/>
        <v>2570.6285684427057</v>
      </c>
    </row>
    <row r="1085" spans="1:32" ht="12" customHeight="1" x14ac:dyDescent="0.15">
      <c r="A1085" s="199">
        <f t="shared" si="506"/>
        <v>731.17347213234814</v>
      </c>
      <c r="B1085" s="38">
        <f t="shared" si="507"/>
        <v>5180</v>
      </c>
      <c r="C1085" s="200">
        <f t="shared" si="532"/>
        <v>86.333333333333329</v>
      </c>
      <c r="D1085" s="36">
        <f t="shared" si="533"/>
        <v>999.76441198331497</v>
      </c>
      <c r="E1085" s="36">
        <f t="shared" si="534"/>
        <v>679.99999999954457</v>
      </c>
      <c r="F1085" s="37">
        <f t="shared" si="508"/>
        <v>5.0078986490036143E-2</v>
      </c>
      <c r="G1085" s="42">
        <f t="shared" si="509"/>
        <v>2563.0123538262769</v>
      </c>
      <c r="H1085" s="43">
        <f t="shared" si="510"/>
        <v>2563.0123538262769</v>
      </c>
      <c r="I1085" s="42">
        <f t="shared" si="511"/>
        <v>0</v>
      </c>
      <c r="J1085" s="44">
        <f t="shared" si="512"/>
        <v>0</v>
      </c>
      <c r="K1085" s="216">
        <f t="shared" si="513"/>
        <v>4.7575037165534337E-2</v>
      </c>
      <c r="L1085" s="42">
        <f t="shared" si="514"/>
        <v>2565.1927907583586</v>
      </c>
      <c r="M1085" s="43">
        <f t="shared" si="515"/>
        <v>2436.9331512204408</v>
      </c>
      <c r="N1085" s="42">
        <f t="shared" si="516"/>
        <v>0</v>
      </c>
      <c r="O1085" s="44">
        <f t="shared" si="517"/>
        <v>0</v>
      </c>
      <c r="P1085" s="37">
        <f t="shared" si="518"/>
        <v>5.0078986490036143E-2</v>
      </c>
      <c r="Q1085" s="42">
        <f t="shared" si="519"/>
        <v>2563.0123538262769</v>
      </c>
      <c r="R1085" s="43">
        <f t="shared" si="520"/>
        <v>2563.0123538262769</v>
      </c>
      <c r="S1085" s="42">
        <f t="shared" si="521"/>
        <v>0</v>
      </c>
      <c r="T1085" s="44">
        <f t="shared" si="522"/>
        <v>0</v>
      </c>
      <c r="U1085" s="37">
        <f t="shared" si="523"/>
        <v>0</v>
      </c>
      <c r="V1085" s="42" t="e">
        <f t="shared" si="524"/>
        <v>#DIV/0!</v>
      </c>
      <c r="W1085" s="43" t="e">
        <f t="shared" si="525"/>
        <v>#DIV/0!</v>
      </c>
      <c r="X1085" s="42">
        <f t="shared" si="526"/>
        <v>0</v>
      </c>
      <c r="Y1085" s="44">
        <f t="shared" si="527"/>
        <v>0</v>
      </c>
      <c r="Z1085" s="42">
        <f t="shared" si="528"/>
        <v>-8898.0346883122111</v>
      </c>
      <c r="AA1085" s="44">
        <f>IF(C1085&lt;C$13,0,(IF(VLOOKUP(C$7,profiel!$A$3:$F$297,2,FALSE)&gt;4,VLOOKUP($C$7,profiel!$A$3:$F$297,3,FALSE),IF(B$9="flens loodrecht op gevel",(VLOOKUP(C$7,profiel!$A$3:$F$297,6,FALSE)-2*VLOOKUP(C$7,profiel!$A$3:$F$297,4,FALSE))/2,VLOOKUP(C$7,profiel!$A$3:$F$297,4,FALSE))))/1000*Z1085*D$36)</f>
        <v>-16374.549063783261</v>
      </c>
      <c r="AB1085" s="42">
        <f t="shared" si="531"/>
        <v>70511.371471957013</v>
      </c>
      <c r="AC1085" s="44">
        <f t="shared" si="529"/>
        <v>14102.274294391402</v>
      </c>
      <c r="AD1085" s="41">
        <f t="shared" si="530"/>
        <v>4.8704420397277293E-2</v>
      </c>
      <c r="AE1085" s="41">
        <f t="shared" si="535"/>
        <v>731.2221765527454</v>
      </c>
      <c r="AF1085" s="201">
        <f t="shared" si="536"/>
        <v>2584.3149430170733</v>
      </c>
    </row>
    <row r="1086" spans="1:32" ht="12" customHeight="1" x14ac:dyDescent="0.15">
      <c r="A1086" s="202">
        <f t="shared" si="506"/>
        <v>731.2221765527454</v>
      </c>
      <c r="B1086" s="54">
        <f t="shared" si="507"/>
        <v>5185</v>
      </c>
      <c r="C1086" s="133">
        <f t="shared" si="532"/>
        <v>86.416666666666671</v>
      </c>
      <c r="D1086" s="30">
        <f t="shared" si="533"/>
        <v>999.90875842632556</v>
      </c>
      <c r="E1086" s="30">
        <f t="shared" si="534"/>
        <v>679.99999999955662</v>
      </c>
      <c r="F1086" s="31">
        <f t="shared" si="508"/>
        <v>4.9813771226989628E-2</v>
      </c>
      <c r="G1086" s="30">
        <f t="shared" si="509"/>
        <v>2564.2598446678971</v>
      </c>
      <c r="H1086" s="34">
        <f t="shared" si="510"/>
        <v>2564.2598446678971</v>
      </c>
      <c r="I1086" s="33">
        <f t="shared" si="511"/>
        <v>0</v>
      </c>
      <c r="J1086" s="35">
        <f t="shared" si="512"/>
        <v>0</v>
      </c>
      <c r="K1086" s="60">
        <f t="shared" si="513"/>
        <v>4.7323082665640143E-2</v>
      </c>
      <c r="L1086" s="30">
        <f t="shared" si="514"/>
        <v>2566.4298597416023</v>
      </c>
      <c r="M1086" s="34">
        <f t="shared" si="515"/>
        <v>2438.1083667545222</v>
      </c>
      <c r="N1086" s="33">
        <f t="shared" si="516"/>
        <v>0</v>
      </c>
      <c r="O1086" s="35">
        <f t="shared" si="517"/>
        <v>0</v>
      </c>
      <c r="P1086" s="31">
        <f t="shared" si="518"/>
        <v>4.9813771226989628E-2</v>
      </c>
      <c r="Q1086" s="30">
        <f t="shared" si="519"/>
        <v>2564.2598446678971</v>
      </c>
      <c r="R1086" s="34">
        <f t="shared" si="520"/>
        <v>2564.2598446678971</v>
      </c>
      <c r="S1086" s="33">
        <f t="shared" si="521"/>
        <v>0</v>
      </c>
      <c r="T1086" s="35">
        <f t="shared" si="522"/>
        <v>0</v>
      </c>
      <c r="U1086" s="31">
        <f t="shared" si="523"/>
        <v>0</v>
      </c>
      <c r="V1086" s="30" t="e">
        <f t="shared" si="524"/>
        <v>#DIV/0!</v>
      </c>
      <c r="W1086" s="34" t="e">
        <f t="shared" si="525"/>
        <v>#DIV/0!</v>
      </c>
      <c r="X1086" s="33">
        <f t="shared" si="526"/>
        <v>0</v>
      </c>
      <c r="Y1086" s="35">
        <f t="shared" si="527"/>
        <v>0</v>
      </c>
      <c r="Z1086" s="30">
        <f t="shared" si="528"/>
        <v>-8907.0823986343221</v>
      </c>
      <c r="AA1086" s="35">
        <f>IF(C1086&lt;C$13,0,(IF(VLOOKUP(C$7,profiel!$A$3:$F$297,2,FALSE)&gt;4,VLOOKUP($C$7,profiel!$A$3:$F$297,3,FALSE),IF(B$9="flens loodrecht op gevel",(VLOOKUP(C$7,profiel!$A$3:$F$297,6,FALSE)-2*VLOOKUP(C$7,profiel!$A$3:$F$297,4,FALSE))/2,VLOOKUP(C$7,profiel!$A$3:$F$297,4,FALSE))))/1000*Z1086*D$36)</f>
        <v>-16391.199052435128</v>
      </c>
      <c r="AB1086" s="30">
        <f t="shared" si="531"/>
        <v>70553.189311651018</v>
      </c>
      <c r="AC1086" s="35">
        <f t="shared" si="529"/>
        <v>14110.637862330204</v>
      </c>
      <c r="AD1086" s="32">
        <f t="shared" si="530"/>
        <v>4.8404214256023231E-2</v>
      </c>
      <c r="AE1086" s="32">
        <f t="shared" si="535"/>
        <v>731.27058076700143</v>
      </c>
      <c r="AF1086" s="204">
        <f t="shared" si="536"/>
        <v>2598.1132403585489</v>
      </c>
    </row>
    <row r="1087" spans="1:32" ht="12" customHeight="1" x14ac:dyDescent="0.15">
      <c r="A1087" s="199">
        <f t="shared" si="506"/>
        <v>731.27058076700143</v>
      </c>
      <c r="B1087" s="38">
        <f t="shared" si="507"/>
        <v>5190</v>
      </c>
      <c r="C1087" s="200">
        <f t="shared" si="532"/>
        <v>86.5</v>
      </c>
      <c r="D1087" s="36">
        <f t="shared" si="533"/>
        <v>1000.0529659410732</v>
      </c>
      <c r="E1087" s="36">
        <f t="shared" si="534"/>
        <v>679.99999999956822</v>
      </c>
      <c r="F1087" s="37">
        <f t="shared" si="508"/>
        <v>4.9549215696301746E-2</v>
      </c>
      <c r="G1087" s="42">
        <f t="shared" si="509"/>
        <v>2565.5084029014442</v>
      </c>
      <c r="H1087" s="43">
        <f t="shared" si="510"/>
        <v>2565.5084029014442</v>
      </c>
      <c r="I1087" s="42">
        <f t="shared" si="511"/>
        <v>0</v>
      </c>
      <c r="J1087" s="44">
        <f t="shared" si="512"/>
        <v>0</v>
      </c>
      <c r="K1087" s="216">
        <f t="shared" si="513"/>
        <v>4.7071754911486664E-2</v>
      </c>
      <c r="L1087" s="42">
        <f t="shared" si="514"/>
        <v>2567.6680136394125</v>
      </c>
      <c r="M1087" s="43">
        <f t="shared" si="515"/>
        <v>2439.2846129574418</v>
      </c>
      <c r="N1087" s="42">
        <f t="shared" si="516"/>
        <v>0</v>
      </c>
      <c r="O1087" s="44">
        <f t="shared" si="517"/>
        <v>0</v>
      </c>
      <c r="P1087" s="37">
        <f t="shared" si="518"/>
        <v>4.9549215696301746E-2</v>
      </c>
      <c r="Q1087" s="42">
        <f t="shared" si="519"/>
        <v>2565.5084029014442</v>
      </c>
      <c r="R1087" s="43">
        <f t="shared" si="520"/>
        <v>2565.5084029014442</v>
      </c>
      <c r="S1087" s="42">
        <f t="shared" si="521"/>
        <v>0</v>
      </c>
      <c r="T1087" s="44">
        <f t="shared" si="522"/>
        <v>0</v>
      </c>
      <c r="U1087" s="37">
        <f t="shared" si="523"/>
        <v>0</v>
      </c>
      <c r="V1087" s="42" t="e">
        <f t="shared" si="524"/>
        <v>#DIV/0!</v>
      </c>
      <c r="W1087" s="43" t="e">
        <f t="shared" si="525"/>
        <v>#DIV/0!</v>
      </c>
      <c r="X1087" s="42">
        <f t="shared" si="526"/>
        <v>0</v>
      </c>
      <c r="Y1087" s="44">
        <f t="shared" si="527"/>
        <v>0</v>
      </c>
      <c r="Z1087" s="42">
        <f t="shared" si="528"/>
        <v>-8916.0754691800867</v>
      </c>
      <c r="AA1087" s="44">
        <f>IF(C1087&lt;C$13,0,(IF(VLOOKUP(C$7,profiel!$A$3:$F$297,2,FALSE)&gt;4,VLOOKUP($C$7,profiel!$A$3:$F$297,3,FALSE),IF(B$9="flens loodrecht op gevel",(VLOOKUP(C$7,profiel!$A$3:$F$297,6,FALSE)-2*VLOOKUP(C$7,profiel!$A$3:$F$297,4,FALSE))/2,VLOOKUP(C$7,profiel!$A$3:$F$297,4,FALSE))))/1000*Z1087*D$36)</f>
        <v>-16407.748490602538</v>
      </c>
      <c r="AB1087" s="42">
        <f t="shared" si="531"/>
        <v>70595.028891021735</v>
      </c>
      <c r="AC1087" s="44">
        <f t="shared" si="529"/>
        <v>14119.005778204346</v>
      </c>
      <c r="AD1087" s="41">
        <f t="shared" si="530"/>
        <v>4.8106083006290067E-2</v>
      </c>
      <c r="AE1087" s="41">
        <f t="shared" si="535"/>
        <v>731.31868685000768</v>
      </c>
      <c r="AF1087" s="201">
        <f t="shared" si="536"/>
        <v>2612.0246373895743</v>
      </c>
    </row>
    <row r="1088" spans="1:32" ht="12" customHeight="1" x14ac:dyDescent="0.15">
      <c r="A1088" s="202">
        <f t="shared" si="506"/>
        <v>731.31868685000768</v>
      </c>
      <c r="B1088" s="54">
        <f t="shared" si="507"/>
        <v>5195</v>
      </c>
      <c r="C1088" s="133">
        <f t="shared" si="532"/>
        <v>86.583333333333329</v>
      </c>
      <c r="D1088" s="30">
        <f t="shared" si="533"/>
        <v>1000.1970347947278</v>
      </c>
      <c r="E1088" s="30">
        <f t="shared" si="534"/>
        <v>679.99999999957959</v>
      </c>
      <c r="F1088" s="31">
        <f t="shared" si="508"/>
        <v>4.9285321243600098E-2</v>
      </c>
      <c r="G1088" s="30">
        <f t="shared" si="509"/>
        <v>2566.7580095608846</v>
      </c>
      <c r="H1088" s="34">
        <f t="shared" si="510"/>
        <v>2566.7580095608851</v>
      </c>
      <c r="I1088" s="33">
        <f t="shared" si="511"/>
        <v>0</v>
      </c>
      <c r="J1088" s="35">
        <f t="shared" si="512"/>
        <v>0</v>
      </c>
      <c r="K1088" s="60">
        <f t="shared" si="513"/>
        <v>4.6821055181420088E-2</v>
      </c>
      <c r="L1088" s="30">
        <f t="shared" si="514"/>
        <v>2568.9072335599667</v>
      </c>
      <c r="M1088" s="34">
        <f t="shared" si="515"/>
        <v>2440.4618718819684</v>
      </c>
      <c r="N1088" s="33">
        <f t="shared" si="516"/>
        <v>0</v>
      </c>
      <c r="O1088" s="35">
        <f t="shared" si="517"/>
        <v>0</v>
      </c>
      <c r="P1088" s="31">
        <f t="shared" si="518"/>
        <v>4.9285321243600098E-2</v>
      </c>
      <c r="Q1088" s="30">
        <f t="shared" si="519"/>
        <v>2566.7580095608846</v>
      </c>
      <c r="R1088" s="34">
        <f t="shared" si="520"/>
        <v>2566.7580095608851</v>
      </c>
      <c r="S1088" s="33">
        <f t="shared" si="521"/>
        <v>0</v>
      </c>
      <c r="T1088" s="35">
        <f t="shared" si="522"/>
        <v>0</v>
      </c>
      <c r="U1088" s="31">
        <f t="shared" si="523"/>
        <v>0</v>
      </c>
      <c r="V1088" s="30" t="e">
        <f t="shared" si="524"/>
        <v>#DIV/0!</v>
      </c>
      <c r="W1088" s="34" t="e">
        <f t="shared" si="525"/>
        <v>#DIV/0!</v>
      </c>
      <c r="X1088" s="33">
        <f t="shared" si="526"/>
        <v>0</v>
      </c>
      <c r="Y1088" s="35">
        <f t="shared" si="527"/>
        <v>0</v>
      </c>
      <c r="Z1088" s="30">
        <f t="shared" si="528"/>
        <v>-8925.014264686808</v>
      </c>
      <c r="AA1088" s="35">
        <f>IF(C1088&lt;C$13,0,(IF(VLOOKUP(C$7,profiel!$A$3:$F$297,2,FALSE)&gt;4,VLOOKUP($C$7,profiel!$A$3:$F$297,3,FALSE),IF(B$9="flens loodrecht op gevel",(VLOOKUP(C$7,profiel!$A$3:$F$297,6,FALSE)-2*VLOOKUP(C$7,profiel!$A$3:$F$297,4,FALSE))/2,VLOOKUP(C$7,profiel!$A$3:$F$297,4,FALSE))))/1000*Z1088*D$36)</f>
        <v>-16424.198049490882</v>
      </c>
      <c r="AB1088" s="30">
        <f t="shared" si="531"/>
        <v>70636.889896801542</v>
      </c>
      <c r="AC1088" s="35">
        <f t="shared" si="529"/>
        <v>14127.377979360308</v>
      </c>
      <c r="AD1088" s="32">
        <f t="shared" si="530"/>
        <v>4.7810003392446794E-2</v>
      </c>
      <c r="AE1088" s="32">
        <f t="shared" si="535"/>
        <v>731.36649685340012</v>
      </c>
      <c r="AF1088" s="204">
        <f t="shared" si="536"/>
        <v>2626.0503252439717</v>
      </c>
    </row>
    <row r="1089" spans="1:32" ht="12" customHeight="1" x14ac:dyDescent="0.15">
      <c r="A1089" s="199">
        <f t="shared" si="506"/>
        <v>731.36649685340012</v>
      </c>
      <c r="B1089" s="38">
        <f t="shared" si="507"/>
        <v>5200</v>
      </c>
      <c r="C1089" s="200">
        <f t="shared" si="532"/>
        <v>86.666666666666671</v>
      </c>
      <c r="D1089" s="36">
        <f t="shared" si="533"/>
        <v>1000.3409652536888</v>
      </c>
      <c r="E1089" s="36">
        <f t="shared" si="534"/>
        <v>679.99999999959073</v>
      </c>
      <c r="F1089" s="37">
        <f t="shared" si="508"/>
        <v>4.9022089223664515E-2</v>
      </c>
      <c r="G1089" s="42">
        <f t="shared" si="509"/>
        <v>2568.0086458813944</v>
      </c>
      <c r="H1089" s="43">
        <f t="shared" si="510"/>
        <v>2568.0086458813948</v>
      </c>
      <c r="I1089" s="42">
        <f t="shared" si="511"/>
        <v>0</v>
      </c>
      <c r="J1089" s="44">
        <f t="shared" si="512"/>
        <v>0</v>
      </c>
      <c r="K1089" s="216">
        <f t="shared" si="513"/>
        <v>4.6570984762481289E-2</v>
      </c>
      <c r="L1089" s="42">
        <f t="shared" si="514"/>
        <v>2570.1475008137322</v>
      </c>
      <c r="M1089" s="43">
        <f t="shared" si="515"/>
        <v>2441.6401257730458</v>
      </c>
      <c r="N1089" s="42">
        <f t="shared" si="516"/>
        <v>0</v>
      </c>
      <c r="O1089" s="44">
        <f t="shared" si="517"/>
        <v>0</v>
      </c>
      <c r="P1089" s="37">
        <f t="shared" si="518"/>
        <v>4.9022089223664515E-2</v>
      </c>
      <c r="Q1089" s="42">
        <f t="shared" si="519"/>
        <v>2568.0086458813944</v>
      </c>
      <c r="R1089" s="43">
        <f t="shared" si="520"/>
        <v>2568.0086458813948</v>
      </c>
      <c r="S1089" s="42">
        <f t="shared" si="521"/>
        <v>0</v>
      </c>
      <c r="T1089" s="44">
        <f t="shared" si="522"/>
        <v>0</v>
      </c>
      <c r="U1089" s="37">
        <f t="shared" si="523"/>
        <v>0</v>
      </c>
      <c r="V1089" s="42" t="e">
        <f t="shared" si="524"/>
        <v>#DIV/0!</v>
      </c>
      <c r="W1089" s="43" t="e">
        <f t="shared" si="525"/>
        <v>#DIV/0!</v>
      </c>
      <c r="X1089" s="42">
        <f t="shared" si="526"/>
        <v>0</v>
      </c>
      <c r="Y1089" s="44">
        <f t="shared" si="527"/>
        <v>0</v>
      </c>
      <c r="Z1089" s="42">
        <f t="shared" si="528"/>
        <v>-8933.8991458863093</v>
      </c>
      <c r="AA1089" s="44">
        <f>IF(C1089&lt;C$13,0,(IF(VLOOKUP(C$7,profiel!$A$3:$F$297,2,FALSE)&gt;4,VLOOKUP($C$7,profiel!$A$3:$F$297,3,FALSE),IF(B$9="flens loodrecht op gevel",(VLOOKUP(C$7,profiel!$A$3:$F$297,6,FALSE)-2*VLOOKUP(C$7,profiel!$A$3:$F$297,4,FALSE))/2,VLOOKUP(C$7,profiel!$A$3:$F$297,4,FALSE))))/1000*Z1089*D$36)</f>
        <v>-16440.548392934499</v>
      </c>
      <c r="AB1089" s="42">
        <f t="shared" si="531"/>
        <v>70678.772019599171</v>
      </c>
      <c r="AC1089" s="44">
        <f t="shared" si="529"/>
        <v>14135.754403919835</v>
      </c>
      <c r="AD1089" s="41">
        <f t="shared" si="530"/>
        <v>4.75159524737431E-2</v>
      </c>
      <c r="AE1089" s="41">
        <f t="shared" si="535"/>
        <v>731.41401280587388</v>
      </c>
      <c r="AF1089" s="201">
        <f t="shared" si="536"/>
        <v>2640.1915094514861</v>
      </c>
    </row>
    <row r="1090" spans="1:32" ht="12" customHeight="1" x14ac:dyDescent="0.15">
      <c r="A1090" s="202">
        <f t="shared" si="506"/>
        <v>731.41401280587388</v>
      </c>
      <c r="B1090" s="54">
        <f t="shared" si="507"/>
        <v>5205</v>
      </c>
      <c r="C1090" s="133">
        <f t="shared" si="532"/>
        <v>86.75</v>
      </c>
      <c r="D1090" s="30">
        <f t="shared" si="533"/>
        <v>1000.4847575835893</v>
      </c>
      <c r="E1090" s="30">
        <f t="shared" si="534"/>
        <v>679.99999999960141</v>
      </c>
      <c r="F1090" s="31">
        <f t="shared" si="508"/>
        <v>4.8759521000311258E-2</v>
      </c>
      <c r="G1090" s="30">
        <f t="shared" si="509"/>
        <v>2569.2602932962363</v>
      </c>
      <c r="H1090" s="34">
        <f t="shared" si="510"/>
        <v>2569.2602932962363</v>
      </c>
      <c r="I1090" s="33">
        <f t="shared" si="511"/>
        <v>0</v>
      </c>
      <c r="J1090" s="35">
        <f t="shared" si="512"/>
        <v>0</v>
      </c>
      <c r="K1090" s="60">
        <f t="shared" si="513"/>
        <v>4.6321544950295696E-2</v>
      </c>
      <c r="L1090" s="30">
        <f t="shared" si="514"/>
        <v>2571.3887969103739</v>
      </c>
      <c r="M1090" s="34">
        <f t="shared" si="515"/>
        <v>2442.819357064855</v>
      </c>
      <c r="N1090" s="33">
        <f t="shared" si="516"/>
        <v>0</v>
      </c>
      <c r="O1090" s="35">
        <f t="shared" si="517"/>
        <v>0</v>
      </c>
      <c r="P1090" s="31">
        <f t="shared" si="518"/>
        <v>4.8759521000311258E-2</v>
      </c>
      <c r="Q1090" s="30">
        <f t="shared" si="519"/>
        <v>2569.2602932962363</v>
      </c>
      <c r="R1090" s="34">
        <f t="shared" si="520"/>
        <v>2569.2602932962363</v>
      </c>
      <c r="S1090" s="33">
        <f t="shared" si="521"/>
        <v>0</v>
      </c>
      <c r="T1090" s="35">
        <f t="shared" si="522"/>
        <v>0</v>
      </c>
      <c r="U1090" s="31">
        <f t="shared" si="523"/>
        <v>0</v>
      </c>
      <c r="V1090" s="30" t="e">
        <f t="shared" si="524"/>
        <v>#DIV/0!</v>
      </c>
      <c r="W1090" s="34" t="e">
        <f t="shared" si="525"/>
        <v>#DIV/0!</v>
      </c>
      <c r="X1090" s="33">
        <f t="shared" si="526"/>
        <v>0</v>
      </c>
      <c r="Y1090" s="35">
        <f t="shared" si="527"/>
        <v>0</v>
      </c>
      <c r="Z1090" s="30">
        <f t="shared" si="528"/>
        <v>-8942.7304695578896</v>
      </c>
      <c r="AA1090" s="35">
        <f>IF(C1090&lt;C$13,0,(IF(VLOOKUP(C$7,profiel!$A$3:$F$297,2,FALSE)&gt;4,VLOOKUP($C$7,profiel!$A$3:$F$297,3,FALSE),IF(B$9="flens loodrecht op gevel",(VLOOKUP(C$7,profiel!$A$3:$F$297,6,FALSE)-2*VLOOKUP(C$7,profiel!$A$3:$F$297,4,FALSE))/2,VLOOKUP(C$7,profiel!$A$3:$F$297,4,FALSE))))/1000*Z1090*D$36)</f>
        <v>-16456.800177494115</v>
      </c>
      <c r="AB1090" s="30">
        <f t="shared" si="531"/>
        <v>70720.674953847702</v>
      </c>
      <c r="AC1090" s="35">
        <f t="shared" si="529"/>
        <v>14144.134990769542</v>
      </c>
      <c r="AD1090" s="32">
        <f t="shared" si="530"/>
        <v>4.722390762030744E-2</v>
      </c>
      <c r="AE1090" s="32">
        <f t="shared" si="535"/>
        <v>731.46123671349415</v>
      </c>
      <c r="AF1090" s="204">
        <f t="shared" si="536"/>
        <v>2654.4494101250652</v>
      </c>
    </row>
    <row r="1091" spans="1:32" ht="12" customHeight="1" x14ac:dyDescent="0.15">
      <c r="A1091" s="199">
        <f t="shared" si="506"/>
        <v>731.46123671349415</v>
      </c>
      <c r="B1091" s="38">
        <f t="shared" si="507"/>
        <v>5210</v>
      </c>
      <c r="C1091" s="200">
        <f t="shared" si="532"/>
        <v>86.833333333333329</v>
      </c>
      <c r="D1091" s="36">
        <f t="shared" si="533"/>
        <v>1000.6284120492982</v>
      </c>
      <c r="E1091" s="36">
        <f t="shared" si="534"/>
        <v>679.99999999961199</v>
      </c>
      <c r="F1091" s="37">
        <f t="shared" si="508"/>
        <v>4.8497617946268508E-2</v>
      </c>
      <c r="G1091" s="42">
        <f t="shared" si="509"/>
        <v>2570.5129334345811</v>
      </c>
      <c r="H1091" s="43">
        <f t="shared" si="510"/>
        <v>2570.5129334345811</v>
      </c>
      <c r="I1091" s="42">
        <f t="shared" si="511"/>
        <v>0</v>
      </c>
      <c r="J1091" s="44">
        <f t="shared" si="512"/>
        <v>0</v>
      </c>
      <c r="K1091" s="216">
        <f t="shared" si="513"/>
        <v>4.6072737048955086E-2</v>
      </c>
      <c r="L1091" s="42">
        <f t="shared" si="514"/>
        <v>2572.6311035565118</v>
      </c>
      <c r="M1091" s="43">
        <f t="shared" si="515"/>
        <v>2443.9995483786861</v>
      </c>
      <c r="N1091" s="42">
        <f t="shared" si="516"/>
        <v>0</v>
      </c>
      <c r="O1091" s="44">
        <f t="shared" si="517"/>
        <v>0</v>
      </c>
      <c r="P1091" s="37">
        <f t="shared" si="518"/>
        <v>4.8497617946268508E-2</v>
      </c>
      <c r="Q1091" s="42">
        <f t="shared" si="519"/>
        <v>2570.5129334345811</v>
      </c>
      <c r="R1091" s="43">
        <f t="shared" si="520"/>
        <v>2570.5129334345811</v>
      </c>
      <c r="S1091" s="42">
        <f t="shared" si="521"/>
        <v>0</v>
      </c>
      <c r="T1091" s="44">
        <f t="shared" si="522"/>
        <v>0</v>
      </c>
      <c r="U1091" s="37">
        <f t="shared" si="523"/>
        <v>0</v>
      </c>
      <c r="V1091" s="42" t="e">
        <f t="shared" si="524"/>
        <v>#DIV/0!</v>
      </c>
      <c r="W1091" s="43" t="e">
        <f t="shared" si="525"/>
        <v>#DIV/0!</v>
      </c>
      <c r="X1091" s="42">
        <f t="shared" si="526"/>
        <v>0</v>
      </c>
      <c r="Y1091" s="44">
        <f t="shared" si="527"/>
        <v>0</v>
      </c>
      <c r="Z1091" s="42">
        <f t="shared" si="528"/>
        <v>-8951.5085885806166</v>
      </c>
      <c r="AA1091" s="44">
        <f>IF(C1091&lt;C$13,0,(IF(VLOOKUP(C$7,profiel!$A$3:$F$297,2,FALSE)&gt;4,VLOOKUP($C$7,profiel!$A$3:$F$297,3,FALSE),IF(B$9="flens loodrecht op gevel",(VLOOKUP(C$7,profiel!$A$3:$F$297,6,FALSE)-2*VLOOKUP(C$7,profiel!$A$3:$F$297,4,FALSE))/2,VLOOKUP(C$7,profiel!$A$3:$F$297,4,FALSE))))/1000*Z1091*D$36)</f>
        <v>-16472.954052553083</v>
      </c>
      <c r="AB1091" s="42">
        <f t="shared" si="531"/>
        <v>70762.598397752707</v>
      </c>
      <c r="AC1091" s="44">
        <f t="shared" si="529"/>
        <v>14152.519679550542</v>
      </c>
      <c r="AD1091" s="41">
        <f t="shared" si="530"/>
        <v>4.6933846509220674E-2</v>
      </c>
      <c r="AE1091" s="41">
        <f t="shared" si="535"/>
        <v>731.50817056000335</v>
      </c>
      <c r="AF1091" s="201">
        <f t="shared" si="536"/>
        <v>2668.8252621508659</v>
      </c>
    </row>
    <row r="1092" spans="1:32" ht="12" customHeight="1" x14ac:dyDescent="0.15">
      <c r="A1092" s="202">
        <f t="shared" si="506"/>
        <v>731.50817056000335</v>
      </c>
      <c r="B1092" s="54">
        <f t="shared" si="507"/>
        <v>5215</v>
      </c>
      <c r="C1092" s="133">
        <f t="shared" si="532"/>
        <v>86.916666666666671</v>
      </c>
      <c r="D1092" s="30">
        <f t="shared" si="533"/>
        <v>1000.7719289149229</v>
      </c>
      <c r="E1092" s="30">
        <f t="shared" si="534"/>
        <v>679.9999999996221</v>
      </c>
      <c r="F1092" s="31">
        <f t="shared" si="508"/>
        <v>4.8236381443044804E-2</v>
      </c>
      <c r="G1092" s="30">
        <f t="shared" si="509"/>
        <v>2571.766548118469</v>
      </c>
      <c r="H1092" s="34">
        <f t="shared" si="510"/>
        <v>2571.766548118469</v>
      </c>
      <c r="I1092" s="33">
        <f t="shared" si="511"/>
        <v>0</v>
      </c>
      <c r="J1092" s="35">
        <f t="shared" si="512"/>
        <v>0</v>
      </c>
      <c r="K1092" s="60">
        <f t="shared" si="513"/>
        <v>4.5824562370892559E-2</v>
      </c>
      <c r="L1092" s="30">
        <f t="shared" si="514"/>
        <v>2573.8744026527102</v>
      </c>
      <c r="M1092" s="34">
        <f t="shared" si="515"/>
        <v>2445.1806825200747</v>
      </c>
      <c r="N1092" s="33">
        <f t="shared" si="516"/>
        <v>0</v>
      </c>
      <c r="O1092" s="35">
        <f t="shared" si="517"/>
        <v>0</v>
      </c>
      <c r="P1092" s="31">
        <f t="shared" si="518"/>
        <v>4.8236381443044804E-2</v>
      </c>
      <c r="Q1092" s="30">
        <f t="shared" si="519"/>
        <v>2571.766548118469</v>
      </c>
      <c r="R1092" s="34">
        <f t="shared" si="520"/>
        <v>2571.766548118469</v>
      </c>
      <c r="S1092" s="33">
        <f t="shared" si="521"/>
        <v>0</v>
      </c>
      <c r="T1092" s="35">
        <f t="shared" si="522"/>
        <v>0</v>
      </c>
      <c r="U1092" s="31">
        <f t="shared" si="523"/>
        <v>0</v>
      </c>
      <c r="V1092" s="30" t="e">
        <f t="shared" si="524"/>
        <v>#DIV/0!</v>
      </c>
      <c r="W1092" s="34" t="e">
        <f t="shared" si="525"/>
        <v>#DIV/0!</v>
      </c>
      <c r="X1092" s="33">
        <f t="shared" si="526"/>
        <v>0</v>
      </c>
      <c r="Y1092" s="35">
        <f t="shared" si="527"/>
        <v>0</v>
      </c>
      <c r="Z1092" s="30">
        <f t="shared" si="528"/>
        <v>-8960.2338519853256</v>
      </c>
      <c r="AA1092" s="35">
        <f>IF(C1092&lt;C$13,0,(IF(VLOOKUP(C$7,profiel!$A$3:$F$297,2,FALSE)&gt;4,VLOOKUP($C$7,profiel!$A$3:$F$297,3,FALSE),IF(B$9="flens loodrecht op gevel",(VLOOKUP(C$7,profiel!$A$3:$F$297,6,FALSE)-2*VLOOKUP(C$7,profiel!$A$3:$F$297,4,FALSE))/2,VLOOKUP(C$7,profiel!$A$3:$F$297,4,FALSE))))/1000*Z1092*D$36)</f>
        <v>-16489.010660413074</v>
      </c>
      <c r="AB1092" s="30">
        <f t="shared" si="531"/>
        <v>70804.542053240366</v>
      </c>
      <c r="AC1092" s="35">
        <f t="shared" si="529"/>
        <v>14160.908410648073</v>
      </c>
      <c r="AD1092" s="32">
        <f t="shared" si="530"/>
        <v>4.6645747120613562E-2</v>
      </c>
      <c r="AE1092" s="32">
        <f t="shared" si="535"/>
        <v>731.55481630712393</v>
      </c>
      <c r="AF1092" s="204">
        <f t="shared" si="536"/>
        <v>2683.3203153808086</v>
      </c>
    </row>
    <row r="1093" spans="1:32" ht="12" customHeight="1" x14ac:dyDescent="0.15">
      <c r="A1093" s="199">
        <f t="shared" si="506"/>
        <v>731.55481630712393</v>
      </c>
      <c r="B1093" s="38">
        <f t="shared" si="507"/>
        <v>5220</v>
      </c>
      <c r="C1093" s="200">
        <f t="shared" si="532"/>
        <v>87</v>
      </c>
      <c r="D1093" s="36">
        <f t="shared" si="533"/>
        <v>1000.9153084438133</v>
      </c>
      <c r="E1093" s="36">
        <f t="shared" si="534"/>
        <v>679.99999999963211</v>
      </c>
      <c r="F1093" s="37">
        <f t="shared" si="508"/>
        <v>4.7975812880794146E-2</v>
      </c>
      <c r="G1093" s="42">
        <f t="shared" si="509"/>
        <v>2573.0211193596479</v>
      </c>
      <c r="H1093" s="43">
        <f t="shared" si="510"/>
        <v>2573.0211193596479</v>
      </c>
      <c r="I1093" s="42">
        <f t="shared" si="511"/>
        <v>0</v>
      </c>
      <c r="J1093" s="44">
        <f t="shared" si="512"/>
        <v>0</v>
      </c>
      <c r="K1093" s="216">
        <f t="shared" si="513"/>
        <v>4.5577022236754437E-2</v>
      </c>
      <c r="L1093" s="42">
        <f t="shared" si="514"/>
        <v>2575.1186762902853</v>
      </c>
      <c r="M1093" s="43">
        <f t="shared" si="515"/>
        <v>2446.362742475771</v>
      </c>
      <c r="N1093" s="42">
        <f t="shared" si="516"/>
        <v>0</v>
      </c>
      <c r="O1093" s="44">
        <f t="shared" si="517"/>
        <v>0</v>
      </c>
      <c r="P1093" s="37">
        <f t="shared" si="518"/>
        <v>4.7975812880794146E-2</v>
      </c>
      <c r="Q1093" s="42">
        <f t="shared" si="519"/>
        <v>2573.0211193596479</v>
      </c>
      <c r="R1093" s="43">
        <f t="shared" si="520"/>
        <v>2573.0211193596479</v>
      </c>
      <c r="S1093" s="42">
        <f t="shared" si="521"/>
        <v>0</v>
      </c>
      <c r="T1093" s="44">
        <f t="shared" si="522"/>
        <v>0</v>
      </c>
      <c r="U1093" s="37">
        <f t="shared" si="523"/>
        <v>0</v>
      </c>
      <c r="V1093" s="42" t="e">
        <f t="shared" si="524"/>
        <v>#DIV/0!</v>
      </c>
      <c r="W1093" s="43" t="e">
        <f t="shared" si="525"/>
        <v>#DIV/0!</v>
      </c>
      <c r="X1093" s="42">
        <f t="shared" si="526"/>
        <v>0</v>
      </c>
      <c r="Y1093" s="44">
        <f t="shared" si="527"/>
        <v>0</v>
      </c>
      <c r="Z1093" s="42">
        <f t="shared" si="528"/>
        <v>-8968.906605005468</v>
      </c>
      <c r="AA1093" s="44">
        <f>IF(C1093&lt;C$13,0,(IF(VLOOKUP(C$7,profiel!$A$3:$F$297,2,FALSE)&gt;4,VLOOKUP($C$7,profiel!$A$3:$F$297,3,FALSE),IF(B$9="flens loodrecht op gevel",(VLOOKUP(C$7,profiel!$A$3:$F$297,6,FALSE)-2*VLOOKUP(C$7,profiel!$A$3:$F$297,4,FALSE))/2,VLOOKUP(C$7,profiel!$A$3:$F$297,4,FALSE))))/1000*Z1093*D$36)</f>
        <v>-16504.970636387654</v>
      </c>
      <c r="AB1093" s="42">
        <f t="shared" si="531"/>
        <v>70846.505625907477</v>
      </c>
      <c r="AC1093" s="44">
        <f t="shared" si="529"/>
        <v>14169.301125181493</v>
      </c>
      <c r="AD1093" s="41">
        <f t="shared" si="530"/>
        <v>4.635958773382743E-2</v>
      </c>
      <c r="AE1093" s="41">
        <f t="shared" si="535"/>
        <v>731.60117589485776</v>
      </c>
      <c r="AF1093" s="201">
        <f t="shared" si="536"/>
        <v>2697.935834828043</v>
      </c>
    </row>
    <row r="1094" spans="1:32" ht="12" customHeight="1" x14ac:dyDescent="0.15">
      <c r="A1094" s="202">
        <f t="shared" si="506"/>
        <v>731.60117589485776</v>
      </c>
      <c r="B1094" s="54">
        <f t="shared" si="507"/>
        <v>5225</v>
      </c>
      <c r="C1094" s="133">
        <f t="shared" si="532"/>
        <v>87.083333333333329</v>
      </c>
      <c r="D1094" s="30">
        <f t="shared" si="533"/>
        <v>1001.0585508985632</v>
      </c>
      <c r="E1094" s="30">
        <f t="shared" si="534"/>
        <v>679.99999999964177</v>
      </c>
      <c r="F1094" s="31">
        <f t="shared" si="508"/>
        <v>4.7715913658172043E-2</v>
      </c>
      <c r="G1094" s="30">
        <f t="shared" si="509"/>
        <v>2574.276629357822</v>
      </c>
      <c r="H1094" s="34">
        <f t="shared" si="510"/>
        <v>2574.2766293578225</v>
      </c>
      <c r="I1094" s="33">
        <f t="shared" si="511"/>
        <v>0</v>
      </c>
      <c r="J1094" s="35">
        <f t="shared" si="512"/>
        <v>0</v>
      </c>
      <c r="K1094" s="60">
        <f t="shared" si="513"/>
        <v>4.5330117975263443E-2</v>
      </c>
      <c r="L1094" s="30">
        <f t="shared" si="514"/>
        <v>2576.3639067495369</v>
      </c>
      <c r="M1094" s="34">
        <f t="shared" si="515"/>
        <v>2447.54571141206</v>
      </c>
      <c r="N1094" s="33">
        <f t="shared" si="516"/>
        <v>0</v>
      </c>
      <c r="O1094" s="35">
        <f t="shared" si="517"/>
        <v>0</v>
      </c>
      <c r="P1094" s="31">
        <f t="shared" si="518"/>
        <v>4.7715913658172043E-2</v>
      </c>
      <c r="Q1094" s="30">
        <f t="shared" si="519"/>
        <v>2574.276629357822</v>
      </c>
      <c r="R1094" s="34">
        <f t="shared" si="520"/>
        <v>2574.2766293578225</v>
      </c>
      <c r="S1094" s="33">
        <f t="shared" si="521"/>
        <v>0</v>
      </c>
      <c r="T1094" s="35">
        <f t="shared" si="522"/>
        <v>0</v>
      </c>
      <c r="U1094" s="31">
        <f t="shared" si="523"/>
        <v>0</v>
      </c>
      <c r="V1094" s="30" t="e">
        <f t="shared" si="524"/>
        <v>#DIV/0!</v>
      </c>
      <c r="W1094" s="34" t="e">
        <f t="shared" si="525"/>
        <v>#DIV/0!</v>
      </c>
      <c r="X1094" s="33">
        <f t="shared" si="526"/>
        <v>0</v>
      </c>
      <c r="Y1094" s="35">
        <f t="shared" si="527"/>
        <v>0</v>
      </c>
      <c r="Z1094" s="30">
        <f t="shared" si="528"/>
        <v>-8977.5271891279244</v>
      </c>
      <c r="AA1094" s="35">
        <f>IF(C1094&lt;C$13,0,(IF(VLOOKUP(C$7,profiel!$A$3:$F$297,2,FALSE)&gt;4,VLOOKUP($C$7,profiel!$A$3:$F$297,3,FALSE),IF(B$9="flens loodrecht op gevel",(VLOOKUP(C$7,profiel!$A$3:$F$297,6,FALSE)-2*VLOOKUP(C$7,profiel!$A$3:$F$297,4,FALSE))/2,VLOOKUP(C$7,profiel!$A$3:$F$297,4,FALSE))))/1000*Z1094*D$36)</f>
        <v>-16520.834608895766</v>
      </c>
      <c r="AB1094" s="30">
        <f t="shared" si="531"/>
        <v>70888.488824970686</v>
      </c>
      <c r="AC1094" s="35">
        <f t="shared" si="529"/>
        <v>14177.697764994136</v>
      </c>
      <c r="AD1094" s="32">
        <f t="shared" si="530"/>
        <v>4.6075346923649126E-2</v>
      </c>
      <c r="AE1094" s="32">
        <f t="shared" si="535"/>
        <v>731.64725124178142</v>
      </c>
      <c r="AF1094" s="204">
        <f t="shared" si="536"/>
        <v>2712.6731008650786</v>
      </c>
    </row>
    <row r="1095" spans="1:32" ht="12" customHeight="1" x14ac:dyDescent="0.15">
      <c r="A1095" s="199">
        <f t="shared" si="506"/>
        <v>731.64725124178142</v>
      </c>
      <c r="B1095" s="38">
        <f t="shared" si="507"/>
        <v>5230</v>
      </c>
      <c r="C1095" s="200">
        <f t="shared" si="532"/>
        <v>87.166666666666671</v>
      </c>
      <c r="D1095" s="36">
        <f t="shared" si="533"/>
        <v>1001.2016565410148</v>
      </c>
      <c r="E1095" s="36">
        <f t="shared" si="534"/>
        <v>679.99999999965121</v>
      </c>
      <c r="F1095" s="37">
        <f t="shared" si="508"/>
        <v>4.7456685182187805E-2</v>
      </c>
      <c r="G1095" s="42">
        <f t="shared" si="509"/>
        <v>2575.5330604969367</v>
      </c>
      <c r="H1095" s="43">
        <f t="shared" si="510"/>
        <v>2575.5330604969367</v>
      </c>
      <c r="I1095" s="42">
        <f t="shared" si="511"/>
        <v>0</v>
      </c>
      <c r="J1095" s="44">
        <f t="shared" si="512"/>
        <v>0</v>
      </c>
      <c r="K1095" s="216">
        <f t="shared" si="513"/>
        <v>4.5083850923078414E-2</v>
      </c>
      <c r="L1095" s="42">
        <f t="shared" si="514"/>
        <v>2577.6100764960338</v>
      </c>
      <c r="M1095" s="43">
        <f t="shared" si="515"/>
        <v>2448.7295726712323</v>
      </c>
      <c r="N1095" s="42">
        <f t="shared" si="516"/>
        <v>0</v>
      </c>
      <c r="O1095" s="44">
        <f t="shared" si="517"/>
        <v>0</v>
      </c>
      <c r="P1095" s="37">
        <f t="shared" si="518"/>
        <v>4.7456685182187805E-2</v>
      </c>
      <c r="Q1095" s="42">
        <f t="shared" si="519"/>
        <v>2575.5330604969367</v>
      </c>
      <c r="R1095" s="43">
        <f t="shared" si="520"/>
        <v>2575.5330604969367</v>
      </c>
      <c r="S1095" s="42">
        <f t="shared" si="521"/>
        <v>0</v>
      </c>
      <c r="T1095" s="44">
        <f t="shared" si="522"/>
        <v>0</v>
      </c>
      <c r="U1095" s="37">
        <f t="shared" si="523"/>
        <v>0</v>
      </c>
      <c r="V1095" s="42" t="e">
        <f t="shared" si="524"/>
        <v>#DIV/0!</v>
      </c>
      <c r="W1095" s="43" t="e">
        <f t="shared" si="525"/>
        <v>#DIV/0!</v>
      </c>
      <c r="X1095" s="42">
        <f t="shared" si="526"/>
        <v>0</v>
      </c>
      <c r="Y1095" s="44">
        <f t="shared" si="527"/>
        <v>0</v>
      </c>
      <c r="Z1095" s="42">
        <f t="shared" si="528"/>
        <v>-8986.0959421427069</v>
      </c>
      <c r="AA1095" s="44">
        <f>IF(C1095&lt;C$13,0,(IF(VLOOKUP(C$7,profiel!$A$3:$F$297,2,FALSE)&gt;4,VLOOKUP($C$7,profiel!$A$3:$F$297,3,FALSE),IF(B$9="flens loodrecht op gevel",(VLOOKUP(C$7,profiel!$A$3:$F$297,6,FALSE)-2*VLOOKUP(C$7,profiel!$A$3:$F$297,4,FALSE))/2,VLOOKUP(C$7,profiel!$A$3:$F$297,4,FALSE))))/1000*Z1095*D$36)</f>
        <v>-16536.603199553239</v>
      </c>
      <c r="AB1095" s="42">
        <f t="shared" si="531"/>
        <v>70930.491363217618</v>
      </c>
      <c r="AC1095" s="44">
        <f t="shared" si="529"/>
        <v>14186.098272643521</v>
      </c>
      <c r="AD1095" s="41">
        <f t="shared" si="530"/>
        <v>4.5793003556558028E-2</v>
      </c>
      <c r="AE1095" s="41">
        <f t="shared" si="535"/>
        <v>731.693044245338</v>
      </c>
      <c r="AF1095" s="201">
        <f t="shared" si="536"/>
        <v>2727.5334094248456</v>
      </c>
    </row>
    <row r="1096" spans="1:32" ht="12" customHeight="1" x14ac:dyDescent="0.15">
      <c r="A1096" s="202">
        <f t="shared" si="506"/>
        <v>731.693044245338</v>
      </c>
      <c r="B1096" s="54">
        <f t="shared" si="507"/>
        <v>5235</v>
      </c>
      <c r="C1096" s="133">
        <f t="shared" si="532"/>
        <v>87.25</v>
      </c>
      <c r="D1096" s="30">
        <f t="shared" si="533"/>
        <v>1001.3446256322601</v>
      </c>
      <c r="E1096" s="30">
        <f t="shared" si="534"/>
        <v>679.99999999966042</v>
      </c>
      <c r="F1096" s="31">
        <f t="shared" si="508"/>
        <v>4.7198128868049111E-2</v>
      </c>
      <c r="G1096" s="30">
        <f t="shared" si="509"/>
        <v>2576.790395343623</v>
      </c>
      <c r="H1096" s="34">
        <f t="shared" si="510"/>
        <v>2576.790395343623</v>
      </c>
      <c r="I1096" s="33">
        <f t="shared" si="511"/>
        <v>0</v>
      </c>
      <c r="J1096" s="35">
        <f t="shared" si="512"/>
        <v>0</v>
      </c>
      <c r="K1096" s="60">
        <f t="shared" si="513"/>
        <v>4.4838222424646655E-2</v>
      </c>
      <c r="L1096" s="30">
        <f t="shared" si="514"/>
        <v>2578.8571681790359</v>
      </c>
      <c r="M1096" s="34">
        <f t="shared" si="515"/>
        <v>2449.9143097700839</v>
      </c>
      <c r="N1096" s="33">
        <f t="shared" si="516"/>
        <v>0</v>
      </c>
      <c r="O1096" s="35">
        <f t="shared" si="517"/>
        <v>0</v>
      </c>
      <c r="P1096" s="31">
        <f t="shared" si="518"/>
        <v>4.7198128868049111E-2</v>
      </c>
      <c r="Q1096" s="30">
        <f t="shared" si="519"/>
        <v>2576.790395343623</v>
      </c>
      <c r="R1096" s="34">
        <f t="shared" si="520"/>
        <v>2576.790395343623</v>
      </c>
      <c r="S1096" s="33">
        <f t="shared" si="521"/>
        <v>0</v>
      </c>
      <c r="T1096" s="35">
        <f t="shared" si="522"/>
        <v>0</v>
      </c>
      <c r="U1096" s="31">
        <f t="shared" si="523"/>
        <v>0</v>
      </c>
      <c r="V1096" s="30" t="e">
        <f t="shared" si="524"/>
        <v>#DIV/0!</v>
      </c>
      <c r="W1096" s="34" t="e">
        <f t="shared" si="525"/>
        <v>#DIV/0!</v>
      </c>
      <c r="X1096" s="33">
        <f t="shared" si="526"/>
        <v>0</v>
      </c>
      <c r="Y1096" s="35">
        <f t="shared" si="527"/>
        <v>0</v>
      </c>
      <c r="Z1096" s="30">
        <f t="shared" si="528"/>
        <v>-8994.6131981924063</v>
      </c>
      <c r="AA1096" s="35">
        <f>IF(C1096&lt;C$13,0,(IF(VLOOKUP(C$7,profiel!$A$3:$F$297,2,FALSE)&gt;4,VLOOKUP($C$7,profiel!$A$3:$F$297,3,FALSE),IF(B$9="flens loodrecht op gevel",(VLOOKUP(C$7,profiel!$A$3:$F$297,6,FALSE)-2*VLOOKUP(C$7,profiel!$A$3:$F$297,4,FALSE))/2,VLOOKUP(C$7,profiel!$A$3:$F$297,4,FALSE))))/1000*Z1096*D$36)</f>
        <v>-16552.277023263749</v>
      </c>
      <c r="AB1096" s="30">
        <f t="shared" si="531"/>
        <v>70972.51295695726</v>
      </c>
      <c r="AC1096" s="35">
        <f t="shared" si="529"/>
        <v>14194.502591391451</v>
      </c>
      <c r="AD1096" s="32">
        <f t="shared" si="530"/>
        <v>4.551253678707079E-2</v>
      </c>
      <c r="AE1096" s="32">
        <f t="shared" si="535"/>
        <v>731.7385567821251</v>
      </c>
      <c r="AF1096" s="204">
        <f t="shared" si="536"/>
        <v>2742.5180722045757</v>
      </c>
    </row>
    <row r="1097" spans="1:32" ht="12" customHeight="1" x14ac:dyDescent="0.15">
      <c r="A1097" s="199">
        <f t="shared" si="506"/>
        <v>731.7385567821251</v>
      </c>
      <c r="B1097" s="38">
        <f t="shared" si="507"/>
        <v>5240</v>
      </c>
      <c r="C1097" s="200">
        <f t="shared" si="532"/>
        <v>87.333333333333329</v>
      </c>
      <c r="D1097" s="36">
        <f t="shared" si="533"/>
        <v>1001.4874584326446</v>
      </c>
      <c r="E1097" s="36">
        <f t="shared" si="534"/>
        <v>679.99999999966928</v>
      </c>
      <c r="F1097" s="37">
        <f t="shared" si="508"/>
        <v>4.6940246139001704E-2</v>
      </c>
      <c r="G1097" s="42">
        <f t="shared" si="509"/>
        <v>2578.048616643764</v>
      </c>
      <c r="H1097" s="43">
        <f t="shared" si="510"/>
        <v>2578.048616643764</v>
      </c>
      <c r="I1097" s="42">
        <f t="shared" si="511"/>
        <v>0</v>
      </c>
      <c r="J1097" s="44">
        <f t="shared" si="512"/>
        <v>0</v>
      </c>
      <c r="K1097" s="216">
        <f t="shared" si="513"/>
        <v>4.4593233832051618E-2</v>
      </c>
      <c r="L1097" s="42">
        <f t="shared" si="514"/>
        <v>2580.1051646280457</v>
      </c>
      <c r="M1097" s="43">
        <f t="shared" si="515"/>
        <v>2451.0999063966433</v>
      </c>
      <c r="N1097" s="42">
        <f t="shared" si="516"/>
        <v>0</v>
      </c>
      <c r="O1097" s="44">
        <f t="shared" si="517"/>
        <v>0</v>
      </c>
      <c r="P1097" s="37">
        <f t="shared" si="518"/>
        <v>4.6940246139001704E-2</v>
      </c>
      <c r="Q1097" s="42">
        <f t="shared" si="519"/>
        <v>2578.048616643764</v>
      </c>
      <c r="R1097" s="43">
        <f t="shared" si="520"/>
        <v>2578.048616643764</v>
      </c>
      <c r="S1097" s="42">
        <f t="shared" si="521"/>
        <v>0</v>
      </c>
      <c r="T1097" s="44">
        <f t="shared" si="522"/>
        <v>0</v>
      </c>
      <c r="U1097" s="37">
        <f t="shared" si="523"/>
        <v>0</v>
      </c>
      <c r="V1097" s="42" t="e">
        <f t="shared" si="524"/>
        <v>#DIV/0!</v>
      </c>
      <c r="W1097" s="43" t="e">
        <f t="shared" si="525"/>
        <v>#DIV/0!</v>
      </c>
      <c r="X1097" s="42">
        <f t="shared" si="526"/>
        <v>0</v>
      </c>
      <c r="Y1097" s="44">
        <f t="shared" si="527"/>
        <v>0</v>
      </c>
      <c r="Z1097" s="42">
        <f t="shared" si="528"/>
        <v>-9003.0792878209431</v>
      </c>
      <c r="AA1097" s="44">
        <f>IF(C1097&lt;C$13,0,(IF(VLOOKUP(C$7,profiel!$A$3:$F$297,2,FALSE)&gt;4,VLOOKUP($C$7,profiel!$A$3:$F$297,3,FALSE),IF(B$9="flens loodrecht op gevel",(VLOOKUP(C$7,profiel!$A$3:$F$297,6,FALSE)-2*VLOOKUP(C$7,profiel!$A$3:$F$297,4,FALSE))/2,VLOOKUP(C$7,profiel!$A$3:$F$297,4,FALSE))))/1000*Z1097*D$36)</f>
        <v>-16567.856688308544</v>
      </c>
      <c r="AB1097" s="42">
        <f t="shared" si="531"/>
        <v>71014.553325972563</v>
      </c>
      <c r="AC1097" s="44">
        <f t="shared" si="529"/>
        <v>14202.910665194513</v>
      </c>
      <c r="AD1097" s="41">
        <f t="shared" si="530"/>
        <v>4.5233926054091704E-2</v>
      </c>
      <c r="AE1097" s="41">
        <f t="shared" si="535"/>
        <v>731.78379070817914</v>
      </c>
      <c r="AF1097" s="201">
        <f t="shared" si="536"/>
        <v>2757.6284168725983</v>
      </c>
    </row>
    <row r="1098" spans="1:32" ht="12" customHeight="1" x14ac:dyDescent="0.15">
      <c r="A1098" s="202">
        <f t="shared" si="506"/>
        <v>731.78379070817914</v>
      </c>
      <c r="B1098" s="54">
        <f t="shared" si="507"/>
        <v>5245</v>
      </c>
      <c r="C1098" s="133">
        <f t="shared" si="532"/>
        <v>87.416666666666671</v>
      </c>
      <c r="D1098" s="30">
        <f t="shared" si="533"/>
        <v>1001.6301552017701</v>
      </c>
      <c r="E1098" s="30">
        <f t="shared" si="534"/>
        <v>679.99999999967804</v>
      </c>
      <c r="F1098" s="31">
        <f t="shared" si="508"/>
        <v>4.668303842616324E-2</v>
      </c>
      <c r="G1098" s="30">
        <f t="shared" si="509"/>
        <v>2579.3077073205213</v>
      </c>
      <c r="H1098" s="34">
        <f t="shared" si="510"/>
        <v>2579.3077073205218</v>
      </c>
      <c r="I1098" s="33">
        <f t="shared" si="511"/>
        <v>0</v>
      </c>
      <c r="J1098" s="35">
        <f t="shared" si="512"/>
        <v>0</v>
      </c>
      <c r="K1098" s="60">
        <f t="shared" si="513"/>
        <v>4.4348886504855078E-2</v>
      </c>
      <c r="L1098" s="30">
        <f t="shared" si="514"/>
        <v>2581.3540488508243</v>
      </c>
      <c r="M1098" s="34">
        <f t="shared" si="515"/>
        <v>2452.286346408283</v>
      </c>
      <c r="N1098" s="33">
        <f t="shared" si="516"/>
        <v>0</v>
      </c>
      <c r="O1098" s="35">
        <f t="shared" si="517"/>
        <v>0</v>
      </c>
      <c r="P1098" s="31">
        <f t="shared" si="518"/>
        <v>4.668303842616324E-2</v>
      </c>
      <c r="Q1098" s="30">
        <f t="shared" si="519"/>
        <v>2579.3077073205213</v>
      </c>
      <c r="R1098" s="34">
        <f t="shared" si="520"/>
        <v>2579.3077073205218</v>
      </c>
      <c r="S1098" s="33">
        <f t="shared" si="521"/>
        <v>0</v>
      </c>
      <c r="T1098" s="35">
        <f t="shared" si="522"/>
        <v>0</v>
      </c>
      <c r="U1098" s="31">
        <f t="shared" si="523"/>
        <v>0</v>
      </c>
      <c r="V1098" s="30" t="e">
        <f t="shared" si="524"/>
        <v>#DIV/0!</v>
      </c>
      <c r="W1098" s="34" t="e">
        <f t="shared" si="525"/>
        <v>#DIV/0!</v>
      </c>
      <c r="X1098" s="33">
        <f t="shared" si="526"/>
        <v>0</v>
      </c>
      <c r="Y1098" s="35">
        <f t="shared" si="527"/>
        <v>0</v>
      </c>
      <c r="Z1098" s="30">
        <f t="shared" si="528"/>
        <v>-9011.4945380216686</v>
      </c>
      <c r="AA1098" s="35">
        <f>IF(C1098&lt;C$13,0,(IF(VLOOKUP(C$7,profiel!$A$3:$F$297,2,FALSE)&gt;4,VLOOKUP($C$7,profiel!$A$3:$F$297,3,FALSE),IF(B$9="flens loodrecht op gevel",(VLOOKUP(C$7,profiel!$A$3:$F$297,6,FALSE)-2*VLOOKUP(C$7,profiel!$A$3:$F$297,4,FALSE))/2,VLOOKUP(C$7,profiel!$A$3:$F$297,4,FALSE))))/1000*Z1098*D$36)</f>
        <v>-16583.342796434958</v>
      </c>
      <c r="AB1098" s="30">
        <f t="shared" si="531"/>
        <v>71056.612193471636</v>
      </c>
      <c r="AC1098" s="35">
        <f t="shared" si="529"/>
        <v>14211.322438694326</v>
      </c>
      <c r="AD1098" s="32">
        <f t="shared" si="530"/>
        <v>4.4957151077347761E-2</v>
      </c>
      <c r="AE1098" s="32">
        <f t="shared" si="535"/>
        <v>731.82874785925651</v>
      </c>
      <c r="AF1098" s="204">
        <f t="shared" si="536"/>
        <v>2772.8657872782305</v>
      </c>
    </row>
    <row r="1099" spans="1:32" ht="12" customHeight="1" x14ac:dyDescent="0.15">
      <c r="A1099" s="199">
        <f t="shared" si="506"/>
        <v>731.82874785925651</v>
      </c>
      <c r="B1099" s="38">
        <f t="shared" si="507"/>
        <v>5250</v>
      </c>
      <c r="C1099" s="200">
        <f t="shared" si="532"/>
        <v>87.5</v>
      </c>
      <c r="D1099" s="36">
        <f t="shared" si="533"/>
        <v>1001.7727161984972</v>
      </c>
      <c r="E1099" s="36">
        <f t="shared" si="534"/>
        <v>679.99999999968645</v>
      </c>
      <c r="F1099" s="37">
        <f t="shared" si="508"/>
        <v>4.6426507168349271E-2</v>
      </c>
      <c r="G1099" s="42">
        <f t="shared" si="509"/>
        <v>2580.567650471532</v>
      </c>
      <c r="H1099" s="43">
        <f t="shared" si="510"/>
        <v>2580.567650471532</v>
      </c>
      <c r="I1099" s="42">
        <f t="shared" si="511"/>
        <v>0</v>
      </c>
      <c r="J1099" s="44">
        <f t="shared" si="512"/>
        <v>0</v>
      </c>
      <c r="K1099" s="216">
        <f t="shared" si="513"/>
        <v>4.4105181809931809E-2</v>
      </c>
      <c r="L1099" s="42">
        <f t="shared" si="514"/>
        <v>2582.6038040305748</v>
      </c>
      <c r="M1099" s="43">
        <f t="shared" si="515"/>
        <v>2453.4736138290459</v>
      </c>
      <c r="N1099" s="42">
        <f t="shared" si="516"/>
        <v>0</v>
      </c>
      <c r="O1099" s="44">
        <f t="shared" si="517"/>
        <v>0</v>
      </c>
      <c r="P1099" s="37">
        <f t="shared" si="518"/>
        <v>4.6426507168349271E-2</v>
      </c>
      <c r="Q1099" s="42">
        <f t="shared" si="519"/>
        <v>2580.567650471532</v>
      </c>
      <c r="R1099" s="43">
        <f t="shared" si="520"/>
        <v>2580.567650471532</v>
      </c>
      <c r="S1099" s="42">
        <f t="shared" si="521"/>
        <v>0</v>
      </c>
      <c r="T1099" s="44">
        <f t="shared" si="522"/>
        <v>0</v>
      </c>
      <c r="U1099" s="37">
        <f t="shared" si="523"/>
        <v>0</v>
      </c>
      <c r="V1099" s="42" t="e">
        <f t="shared" si="524"/>
        <v>#DIV/0!</v>
      </c>
      <c r="W1099" s="43" t="e">
        <f t="shared" si="525"/>
        <v>#DIV/0!</v>
      </c>
      <c r="X1099" s="42">
        <f t="shared" si="526"/>
        <v>0</v>
      </c>
      <c r="Y1099" s="44">
        <f t="shared" si="527"/>
        <v>0</v>
      </c>
      <c r="Z1099" s="42">
        <f t="shared" si="528"/>
        <v>-9019.859272285079</v>
      </c>
      <c r="AA1099" s="44">
        <f>IF(C1099&lt;C$13,0,(IF(VLOOKUP(C$7,profiel!$A$3:$F$297,2,FALSE)&gt;4,VLOOKUP($C$7,profiel!$A$3:$F$297,3,FALSE),IF(B$9="flens loodrecht op gevel",(VLOOKUP(C$7,profiel!$A$3:$F$297,6,FALSE)-2*VLOOKUP(C$7,profiel!$A$3:$F$297,4,FALSE))/2,VLOOKUP(C$7,profiel!$A$3:$F$297,4,FALSE))))/1000*Z1099*D$36)</f>
        <v>-16598.735942944226</v>
      </c>
      <c r="AB1099" s="42">
        <f t="shared" si="531"/>
        <v>71098.689286041437</v>
      </c>
      <c r="AC1099" s="44">
        <f t="shared" si="529"/>
        <v>14219.737857208289</v>
      </c>
      <c r="AD1099" s="41">
        <f t="shared" si="530"/>
        <v>4.4682191853848342E-2</v>
      </c>
      <c r="AE1099" s="41">
        <f t="shared" si="535"/>
        <v>731.8734300511104</v>
      </c>
      <c r="AF1099" s="201">
        <f t="shared" si="536"/>
        <v>2788.2315436644176</v>
      </c>
    </row>
    <row r="1100" spans="1:32" ht="12" customHeight="1" x14ac:dyDescent="0.15">
      <c r="A1100" s="202">
        <f t="shared" si="506"/>
        <v>731.8734300511104</v>
      </c>
      <c r="B1100" s="54">
        <f t="shared" si="507"/>
        <v>5255</v>
      </c>
      <c r="C1100" s="133">
        <f t="shared" si="532"/>
        <v>87.583333333333329</v>
      </c>
      <c r="D1100" s="30">
        <f t="shared" si="533"/>
        <v>1001.9151416809484</v>
      </c>
      <c r="E1100" s="30">
        <f t="shared" si="534"/>
        <v>679.99999999969475</v>
      </c>
      <c r="F1100" s="31">
        <f t="shared" si="508"/>
        <v>4.6170653811897805E-2</v>
      </c>
      <c r="G1100" s="30">
        <f t="shared" si="509"/>
        <v>2581.8284293666438</v>
      </c>
      <c r="H1100" s="34">
        <f t="shared" si="510"/>
        <v>2581.8284293666438</v>
      </c>
      <c r="I1100" s="33">
        <f t="shared" si="511"/>
        <v>0</v>
      </c>
      <c r="J1100" s="35">
        <f t="shared" si="512"/>
        <v>0</v>
      </c>
      <c r="K1100" s="60">
        <f t="shared" si="513"/>
        <v>4.3862121121302909E-2</v>
      </c>
      <c r="L1100" s="30">
        <f t="shared" si="514"/>
        <v>2583.8544135236684</v>
      </c>
      <c r="M1100" s="34">
        <f t="shared" si="515"/>
        <v>2454.661692847485</v>
      </c>
      <c r="N1100" s="33">
        <f t="shared" si="516"/>
        <v>0</v>
      </c>
      <c r="O1100" s="35">
        <f t="shared" si="517"/>
        <v>0</v>
      </c>
      <c r="P1100" s="31">
        <f t="shared" si="518"/>
        <v>4.6170653811897805E-2</v>
      </c>
      <c r="Q1100" s="30">
        <f t="shared" si="519"/>
        <v>2581.8284293666438</v>
      </c>
      <c r="R1100" s="34">
        <f t="shared" si="520"/>
        <v>2581.8284293666438</v>
      </c>
      <c r="S1100" s="33">
        <f t="shared" si="521"/>
        <v>0</v>
      </c>
      <c r="T1100" s="35">
        <f t="shared" si="522"/>
        <v>0</v>
      </c>
      <c r="U1100" s="31">
        <f t="shared" si="523"/>
        <v>0</v>
      </c>
      <c r="V1100" s="30" t="e">
        <f t="shared" si="524"/>
        <v>#DIV/0!</v>
      </c>
      <c r="W1100" s="34" t="e">
        <f t="shared" si="525"/>
        <v>#DIV/0!</v>
      </c>
      <c r="X1100" s="33">
        <f t="shared" si="526"/>
        <v>0</v>
      </c>
      <c r="Y1100" s="35">
        <f t="shared" si="527"/>
        <v>0</v>
      </c>
      <c r="Z1100" s="30">
        <f t="shared" si="528"/>
        <v>-9028.1738106456796</v>
      </c>
      <c r="AA1100" s="35">
        <f>IF(C1100&lt;C$13,0,(IF(VLOOKUP(C$7,profiel!$A$3:$F$297,2,FALSE)&gt;4,VLOOKUP($C$7,profiel!$A$3:$F$297,3,FALSE),IF(B$9="flens loodrecht op gevel",(VLOOKUP(C$7,profiel!$A$3:$F$297,6,FALSE)-2*VLOOKUP(C$7,profiel!$A$3:$F$297,4,FALSE))/2,VLOOKUP(C$7,profiel!$A$3:$F$297,4,FALSE))))/1000*Z1100*D$36)</f>
        <v>-16614.036716777708</v>
      </c>
      <c r="AB1100" s="30">
        <f t="shared" si="531"/>
        <v>71140.784333600881</v>
      </c>
      <c r="AC1100" s="35">
        <f t="shared" si="529"/>
        <v>14228.156866720175</v>
      </c>
      <c r="AD1100" s="32">
        <f t="shared" si="530"/>
        <v>4.4409028654412791E-2</v>
      </c>
      <c r="AE1100" s="32">
        <f t="shared" si="535"/>
        <v>731.9178390797648</v>
      </c>
      <c r="AF1100" s="204">
        <f t="shared" si="536"/>
        <v>2803.7270628836327</v>
      </c>
    </row>
    <row r="1101" spans="1:32" ht="12" customHeight="1" x14ac:dyDescent="0.15">
      <c r="A1101" s="199">
        <f t="shared" si="506"/>
        <v>731.9178390797648</v>
      </c>
      <c r="B1101" s="38">
        <f t="shared" si="507"/>
        <v>5260</v>
      </c>
      <c r="C1101" s="200">
        <f t="shared" si="532"/>
        <v>87.666666666666671</v>
      </c>
      <c r="D1101" s="36">
        <f t="shared" si="533"/>
        <v>1002.0574319065111</v>
      </c>
      <c r="E1101" s="36">
        <f t="shared" si="534"/>
        <v>679.99999999970282</v>
      </c>
      <c r="F1101" s="37">
        <f t="shared" si="508"/>
        <v>4.5915479810484779E-2</v>
      </c>
      <c r="G1101" s="42">
        <f t="shared" si="509"/>
        <v>2583.090027445427</v>
      </c>
      <c r="H1101" s="43">
        <f t="shared" si="510"/>
        <v>2583.0900274454275</v>
      </c>
      <c r="I1101" s="42">
        <f t="shared" si="511"/>
        <v>0</v>
      </c>
      <c r="J1101" s="44">
        <f t="shared" si="512"/>
        <v>0</v>
      </c>
      <c r="K1101" s="216">
        <f t="shared" si="513"/>
        <v>4.3619705819960539E-2</v>
      </c>
      <c r="L1101" s="42">
        <f t="shared" si="514"/>
        <v>2585.105860857132</v>
      </c>
      <c r="M1101" s="43">
        <f t="shared" si="515"/>
        <v>2455.8505678142756</v>
      </c>
      <c r="N1101" s="42">
        <f t="shared" si="516"/>
        <v>0</v>
      </c>
      <c r="O1101" s="44">
        <f t="shared" si="517"/>
        <v>0</v>
      </c>
      <c r="P1101" s="37">
        <f t="shared" si="518"/>
        <v>4.5915479810484779E-2</v>
      </c>
      <c r="Q1101" s="42">
        <f t="shared" si="519"/>
        <v>2583.090027445427</v>
      </c>
      <c r="R1101" s="43">
        <f t="shared" si="520"/>
        <v>2583.0900274454275</v>
      </c>
      <c r="S1101" s="42">
        <f t="shared" si="521"/>
        <v>0</v>
      </c>
      <c r="T1101" s="44">
        <f t="shared" si="522"/>
        <v>0</v>
      </c>
      <c r="U1101" s="37">
        <f t="shared" si="523"/>
        <v>0</v>
      </c>
      <c r="V1101" s="42" t="e">
        <f t="shared" si="524"/>
        <v>#DIV/0!</v>
      </c>
      <c r="W1101" s="43" t="e">
        <f t="shared" si="525"/>
        <v>#DIV/0!</v>
      </c>
      <c r="X1101" s="42">
        <f t="shared" si="526"/>
        <v>0</v>
      </c>
      <c r="Y1101" s="44">
        <f t="shared" si="527"/>
        <v>0</v>
      </c>
      <c r="Z1101" s="42">
        <f t="shared" si="528"/>
        <v>-9036.4384697286041</v>
      </c>
      <c r="AA1101" s="44">
        <f>IF(C1101&lt;C$13,0,(IF(VLOOKUP(C$7,profiel!$A$3:$F$297,2,FALSE)&gt;4,VLOOKUP($C$7,profiel!$A$3:$F$297,3,FALSE),IF(B$9="flens loodrecht op gevel",(VLOOKUP(C$7,profiel!$A$3:$F$297,6,FALSE)-2*VLOOKUP(C$7,profiel!$A$3:$F$297,4,FALSE))/2,VLOOKUP(C$7,profiel!$A$3:$F$297,4,FALSE))))/1000*Z1101*D$36)</f>
        <v>-16629.245700602703</v>
      </c>
      <c r="AB1101" s="42">
        <f t="shared" si="531"/>
        <v>71182.897069354673</v>
      </c>
      <c r="AC1101" s="44">
        <f t="shared" si="529"/>
        <v>14236.579413870933</v>
      </c>
      <c r="AD1101" s="41">
        <f t="shared" si="530"/>
        <v>4.4137642020230503E-2</v>
      </c>
      <c r="AE1101" s="41">
        <f t="shared" si="535"/>
        <v>731.96197672178505</v>
      </c>
      <c r="AF1101" s="201">
        <f t="shared" si="536"/>
        <v>2819.3537386168941</v>
      </c>
    </row>
    <row r="1102" spans="1:32" ht="12" customHeight="1" x14ac:dyDescent="0.15">
      <c r="A1102" s="202">
        <f t="shared" si="506"/>
        <v>731.96197672178505</v>
      </c>
      <c r="B1102" s="54">
        <f t="shared" si="507"/>
        <v>5265</v>
      </c>
      <c r="C1102" s="133">
        <f t="shared" si="532"/>
        <v>87.75</v>
      </c>
      <c r="D1102" s="30">
        <f t="shared" si="533"/>
        <v>1002.1995871318393</v>
      </c>
      <c r="E1102" s="30">
        <f t="shared" si="534"/>
        <v>679.99999999971055</v>
      </c>
      <c r="F1102" s="31">
        <f t="shared" si="508"/>
        <v>4.5660986624933841E-2</v>
      </c>
      <c r="G1102" s="30">
        <f t="shared" si="509"/>
        <v>2584.3524283151223</v>
      </c>
      <c r="H1102" s="34">
        <f t="shared" si="510"/>
        <v>2584.3524283151228</v>
      </c>
      <c r="I1102" s="33">
        <f t="shared" si="511"/>
        <v>0</v>
      </c>
      <c r="J1102" s="35">
        <f t="shared" si="512"/>
        <v>0</v>
      </c>
      <c r="K1102" s="60">
        <f t="shared" si="513"/>
        <v>4.3377937293687149E-2</v>
      </c>
      <c r="L1102" s="30">
        <f t="shared" si="514"/>
        <v>2586.3581297265819</v>
      </c>
      <c r="M1102" s="34">
        <f t="shared" si="515"/>
        <v>2457.040223240253</v>
      </c>
      <c r="N1102" s="33">
        <f t="shared" si="516"/>
        <v>0</v>
      </c>
      <c r="O1102" s="35">
        <f t="shared" si="517"/>
        <v>0</v>
      </c>
      <c r="P1102" s="31">
        <f t="shared" si="518"/>
        <v>4.5660986624933841E-2</v>
      </c>
      <c r="Q1102" s="30">
        <f t="shared" si="519"/>
        <v>2584.3524283151223</v>
      </c>
      <c r="R1102" s="34">
        <f t="shared" si="520"/>
        <v>2584.3524283151228</v>
      </c>
      <c r="S1102" s="33">
        <f t="shared" si="521"/>
        <v>0</v>
      </c>
      <c r="T1102" s="35">
        <f t="shared" si="522"/>
        <v>0</v>
      </c>
      <c r="U1102" s="31">
        <f t="shared" si="523"/>
        <v>0</v>
      </c>
      <c r="V1102" s="30" t="e">
        <f t="shared" si="524"/>
        <v>#DIV/0!</v>
      </c>
      <c r="W1102" s="34" t="e">
        <f t="shared" si="525"/>
        <v>#DIV/0!</v>
      </c>
      <c r="X1102" s="33">
        <f t="shared" si="526"/>
        <v>0</v>
      </c>
      <c r="Y1102" s="35">
        <f t="shared" si="527"/>
        <v>0</v>
      </c>
      <c r="Z1102" s="30">
        <f t="shared" si="528"/>
        <v>-9044.6535627954872</v>
      </c>
      <c r="AA1102" s="35">
        <f>IF(C1102&lt;C$13,0,(IF(VLOOKUP(C$7,profiel!$A$3:$F$297,2,FALSE)&gt;4,VLOOKUP($C$7,profiel!$A$3:$F$297,3,FALSE),IF(B$9="flens loodrecht op gevel",(VLOOKUP(C$7,profiel!$A$3:$F$297,6,FALSE)-2*VLOOKUP(C$7,profiel!$A$3:$F$297,4,FALSE))/2,VLOOKUP(C$7,profiel!$A$3:$F$297,4,FALSE))))/1000*Z1102*D$36)</f>
        <v>-16644.363470896846</v>
      </c>
      <c r="AB1102" s="30">
        <f t="shared" si="531"/>
        <v>71225.027229747808</v>
      </c>
      <c r="AC1102" s="35">
        <f t="shared" si="529"/>
        <v>14245.005445949562</v>
      </c>
      <c r="AD1102" s="32">
        <f t="shared" si="530"/>
        <v>4.3868012759480941E-2</v>
      </c>
      <c r="AE1102" s="32">
        <f t="shared" si="535"/>
        <v>732.00584473454455</v>
      </c>
      <c r="AF1102" s="204">
        <f t="shared" si="536"/>
        <v>2835.112981595762</v>
      </c>
    </row>
    <row r="1103" spans="1:32" ht="12" customHeight="1" x14ac:dyDescent="0.15">
      <c r="A1103" s="199">
        <f t="shared" si="506"/>
        <v>732.00584473454455</v>
      </c>
      <c r="B1103" s="38">
        <f t="shared" si="507"/>
        <v>5270</v>
      </c>
      <c r="C1103" s="200">
        <f t="shared" si="532"/>
        <v>87.833333333333329</v>
      </c>
      <c r="D1103" s="36">
        <f t="shared" si="533"/>
        <v>1002.3416076128578</v>
      </c>
      <c r="E1103" s="36">
        <f t="shared" si="534"/>
        <v>679.99999999971817</v>
      </c>
      <c r="F1103" s="37">
        <f t="shared" si="508"/>
        <v>4.5407175723023281E-2</v>
      </c>
      <c r="G1103" s="42">
        <f t="shared" si="509"/>
        <v>2585.6156157475348</v>
      </c>
      <c r="H1103" s="43">
        <f t="shared" si="510"/>
        <v>2585.6156157475352</v>
      </c>
      <c r="I1103" s="42">
        <f t="shared" si="511"/>
        <v>0</v>
      </c>
      <c r="J1103" s="44">
        <f t="shared" si="512"/>
        <v>0</v>
      </c>
      <c r="K1103" s="216">
        <f t="shared" si="513"/>
        <v>4.3136816936872116E-2</v>
      </c>
      <c r="L1103" s="42">
        <f t="shared" si="514"/>
        <v>2587.6112039931195</v>
      </c>
      <c r="M1103" s="43">
        <f t="shared" si="515"/>
        <v>2458.2306437934635</v>
      </c>
      <c r="N1103" s="42">
        <f t="shared" si="516"/>
        <v>0</v>
      </c>
      <c r="O1103" s="44">
        <f t="shared" si="517"/>
        <v>0</v>
      </c>
      <c r="P1103" s="37">
        <f t="shared" si="518"/>
        <v>4.5407175723023281E-2</v>
      </c>
      <c r="Q1103" s="42">
        <f t="shared" si="519"/>
        <v>2585.6156157475348</v>
      </c>
      <c r="R1103" s="43">
        <f t="shared" si="520"/>
        <v>2585.6156157475352</v>
      </c>
      <c r="S1103" s="42">
        <f t="shared" si="521"/>
        <v>0</v>
      </c>
      <c r="T1103" s="44">
        <f t="shared" si="522"/>
        <v>0</v>
      </c>
      <c r="U1103" s="37">
        <f t="shared" si="523"/>
        <v>0</v>
      </c>
      <c r="V1103" s="42" t="e">
        <f t="shared" si="524"/>
        <v>#DIV/0!</v>
      </c>
      <c r="W1103" s="43" t="e">
        <f t="shared" si="525"/>
        <v>#DIV/0!</v>
      </c>
      <c r="X1103" s="42">
        <f t="shared" si="526"/>
        <v>0</v>
      </c>
      <c r="Y1103" s="44">
        <f t="shared" si="527"/>
        <v>0</v>
      </c>
      <c r="Z1103" s="42">
        <f t="shared" si="528"/>
        <v>-9052.8193997897943</v>
      </c>
      <c r="AA1103" s="44">
        <f>IF(C1103&lt;C$13,0,(IF(VLOOKUP(C$7,profiel!$A$3:$F$297,2,FALSE)&gt;4,VLOOKUP($C$7,profiel!$A$3:$F$297,3,FALSE),IF(B$9="flens loodrecht op gevel",(VLOOKUP(C$7,profiel!$A$3:$F$297,6,FALSE)-2*VLOOKUP(C$7,profiel!$A$3:$F$297,4,FALSE))/2,VLOOKUP(C$7,profiel!$A$3:$F$297,4,FALSE))))/1000*Z1103*D$36)</f>
        <v>-16659.390598031536</v>
      </c>
      <c r="AB1103" s="42">
        <f t="shared" si="531"/>
        <v>71267.17455442081</v>
      </c>
      <c r="AC1103" s="44">
        <f t="shared" si="529"/>
        <v>14253.434910884162</v>
      </c>
      <c r="AD1103" s="41">
        <f t="shared" si="530"/>
        <v>4.3600121943975195E-2</v>
      </c>
      <c r="AE1103" s="41">
        <f t="shared" si="535"/>
        <v>732.04944485648855</v>
      </c>
      <c r="AF1103" s="201">
        <f t="shared" si="536"/>
        <v>2851.006219827661</v>
      </c>
    </row>
    <row r="1104" spans="1:32" ht="12" customHeight="1" x14ac:dyDescent="0.15">
      <c r="A1104" s="202">
        <f t="shared" si="506"/>
        <v>732.04944485648855</v>
      </c>
      <c r="B1104" s="54">
        <f t="shared" si="507"/>
        <v>5275</v>
      </c>
      <c r="C1104" s="133">
        <f t="shared" si="532"/>
        <v>87.916666666666671</v>
      </c>
      <c r="D1104" s="30">
        <f t="shared" si="533"/>
        <v>1002.4834936047645</v>
      </c>
      <c r="E1104" s="30">
        <f t="shared" si="534"/>
        <v>679.99999999972556</v>
      </c>
      <c r="F1104" s="31">
        <f t="shared" si="508"/>
        <v>4.5154048579285469E-2</v>
      </c>
      <c r="G1104" s="30">
        <f t="shared" si="509"/>
        <v>2586.8795736774368</v>
      </c>
      <c r="H1104" s="34">
        <f t="shared" si="510"/>
        <v>2586.8795736774373</v>
      </c>
      <c r="I1104" s="33">
        <f t="shared" si="511"/>
        <v>0</v>
      </c>
      <c r="J1104" s="35">
        <f t="shared" si="512"/>
        <v>0</v>
      </c>
      <c r="K1104" s="60">
        <f t="shared" si="513"/>
        <v>4.2896346150321195E-2</v>
      </c>
      <c r="L1104" s="30">
        <f t="shared" si="514"/>
        <v>2588.8650676816997</v>
      </c>
      <c r="M1104" s="34">
        <f t="shared" si="515"/>
        <v>2459.4218142976147</v>
      </c>
      <c r="N1104" s="33">
        <f t="shared" si="516"/>
        <v>0</v>
      </c>
      <c r="O1104" s="35">
        <f t="shared" si="517"/>
        <v>0</v>
      </c>
      <c r="P1104" s="31">
        <f t="shared" si="518"/>
        <v>4.5154048579285469E-2</v>
      </c>
      <c r="Q1104" s="30">
        <f t="shared" si="519"/>
        <v>2586.8795736774368</v>
      </c>
      <c r="R1104" s="34">
        <f t="shared" si="520"/>
        <v>2586.8795736774373</v>
      </c>
      <c r="S1104" s="33">
        <f t="shared" si="521"/>
        <v>0</v>
      </c>
      <c r="T1104" s="35">
        <f t="shared" si="522"/>
        <v>0</v>
      </c>
      <c r="U1104" s="31">
        <f t="shared" si="523"/>
        <v>0</v>
      </c>
      <c r="V1104" s="30" t="e">
        <f t="shared" si="524"/>
        <v>#DIV/0!</v>
      </c>
      <c r="W1104" s="34" t="e">
        <f t="shared" si="525"/>
        <v>#DIV/0!</v>
      </c>
      <c r="X1104" s="33">
        <f t="shared" si="526"/>
        <v>0</v>
      </c>
      <c r="Y1104" s="35">
        <f t="shared" si="527"/>
        <v>0</v>
      </c>
      <c r="Z1104" s="30">
        <f t="shared" si="528"/>
        <v>-9060.9362873817281</v>
      </c>
      <c r="AA1104" s="35">
        <f>IF(C1104&lt;C$13,0,(IF(VLOOKUP(C$7,profiel!$A$3:$F$297,2,FALSE)&gt;4,VLOOKUP($C$7,profiel!$A$3:$F$297,3,FALSE),IF(B$9="flens loodrecht op gevel",(VLOOKUP(C$7,profiel!$A$3:$F$297,6,FALSE)-2*VLOOKUP(C$7,profiel!$A$3:$F$297,4,FALSE))/2,VLOOKUP(C$7,profiel!$A$3:$F$297,4,FALSE))))/1000*Z1104*D$36)</f>
        <v>-16674.32764635457</v>
      </c>
      <c r="AB1104" s="30">
        <f t="shared" si="531"/>
        <v>71309.338786165274</v>
      </c>
      <c r="AC1104" s="35">
        <f t="shared" si="529"/>
        <v>14261.867757233056</v>
      </c>
      <c r="AD1104" s="32">
        <f t="shared" si="530"/>
        <v>4.3333950905875558E-2</v>
      </c>
      <c r="AE1104" s="32">
        <f t="shared" si="535"/>
        <v>732.09277880739444</v>
      </c>
      <c r="AF1104" s="204">
        <f t="shared" si="536"/>
        <v>2867.0348988244114</v>
      </c>
    </row>
    <row r="1105" spans="1:32" ht="12" customHeight="1" x14ac:dyDescent="0.15">
      <c r="A1105" s="199">
        <f t="shared" si="506"/>
        <v>732.09277880739444</v>
      </c>
      <c r="B1105" s="38">
        <f t="shared" si="507"/>
        <v>5280</v>
      </c>
      <c r="C1105" s="200">
        <f t="shared" si="532"/>
        <v>88</v>
      </c>
      <c r="D1105" s="36">
        <f t="shared" si="533"/>
        <v>1002.6252453620326</v>
      </c>
      <c r="E1105" s="36">
        <f t="shared" si="534"/>
        <v>679.99999999973284</v>
      </c>
      <c r="F1105" s="37">
        <f t="shared" si="508"/>
        <v>4.4901606674801565E-2</v>
      </c>
      <c r="G1105" s="42">
        <f t="shared" si="509"/>
        <v>2588.1442862000886</v>
      </c>
      <c r="H1105" s="43">
        <f t="shared" si="510"/>
        <v>2588.1442862000886</v>
      </c>
      <c r="I1105" s="42">
        <f t="shared" si="511"/>
        <v>0</v>
      </c>
      <c r="J1105" s="44">
        <f t="shared" si="512"/>
        <v>0</v>
      </c>
      <c r="K1105" s="216">
        <f t="shared" si="513"/>
        <v>4.2656526341061492E-2</v>
      </c>
      <c r="L1105" s="42">
        <f t="shared" si="514"/>
        <v>2590.1197049786506</v>
      </c>
      <c r="M1105" s="43">
        <f t="shared" si="515"/>
        <v>2460.613719729718</v>
      </c>
      <c r="N1105" s="42">
        <f t="shared" si="516"/>
        <v>0</v>
      </c>
      <c r="O1105" s="44">
        <f t="shared" si="517"/>
        <v>0</v>
      </c>
      <c r="P1105" s="37">
        <f t="shared" si="518"/>
        <v>4.4901606674801565E-2</v>
      </c>
      <c r="Q1105" s="42">
        <f t="shared" si="519"/>
        <v>2588.1442862000886</v>
      </c>
      <c r="R1105" s="43">
        <f t="shared" si="520"/>
        <v>2588.1442862000886</v>
      </c>
      <c r="S1105" s="42">
        <f t="shared" si="521"/>
        <v>0</v>
      </c>
      <c r="T1105" s="44">
        <f t="shared" si="522"/>
        <v>0</v>
      </c>
      <c r="U1105" s="37">
        <f t="shared" si="523"/>
        <v>0</v>
      </c>
      <c r="V1105" s="42" t="e">
        <f t="shared" si="524"/>
        <v>#DIV/0!</v>
      </c>
      <c r="W1105" s="43" t="e">
        <f t="shared" si="525"/>
        <v>#DIV/0!</v>
      </c>
      <c r="X1105" s="42">
        <f t="shared" si="526"/>
        <v>0</v>
      </c>
      <c r="Y1105" s="44">
        <f t="shared" si="527"/>
        <v>0</v>
      </c>
      <c r="Z1105" s="42">
        <f t="shared" si="528"/>
        <v>-9069.0045290124744</v>
      </c>
      <c r="AA1105" s="44">
        <f>IF(C1105&lt;C$13,0,(IF(VLOOKUP(C$7,profiel!$A$3:$F$297,2,FALSE)&gt;4,VLOOKUP($C$7,profiel!$A$3:$F$297,3,FALSE),IF(B$9="flens loodrecht op gevel",(VLOOKUP(C$7,profiel!$A$3:$F$297,6,FALSE)-2*VLOOKUP(C$7,profiel!$A$3:$F$297,4,FALSE))/2,VLOOKUP(C$7,profiel!$A$3:$F$297,4,FALSE))))/1000*Z1105*D$36)</f>
        <v>-16689.175174271564</v>
      </c>
      <c r="AB1105" s="42">
        <f t="shared" si="531"/>
        <v>71351.519670879788</v>
      </c>
      <c r="AC1105" s="44">
        <f t="shared" si="529"/>
        <v>14270.303934175958</v>
      </c>
      <c r="AD1105" s="41">
        <f t="shared" si="530"/>
        <v>4.3069481234438371E-2</v>
      </c>
      <c r="AE1105" s="41">
        <f t="shared" si="535"/>
        <v>732.13584828862884</v>
      </c>
      <c r="AF1105" s="201">
        <f t="shared" si="536"/>
        <v>2883.2004818340306</v>
      </c>
    </row>
    <row r="1106" spans="1:32" ht="12" customHeight="1" x14ac:dyDescent="0.15">
      <c r="A1106" s="202">
        <f t="shared" si="506"/>
        <v>732.13584828862884</v>
      </c>
      <c r="B1106" s="54">
        <f t="shared" si="507"/>
        <v>5285</v>
      </c>
      <c r="C1106" s="133">
        <f t="shared" si="532"/>
        <v>88.083333333333329</v>
      </c>
      <c r="D1106" s="30">
        <f t="shared" si="533"/>
        <v>1002.7668631384136</v>
      </c>
      <c r="E1106" s="30">
        <f t="shared" si="534"/>
        <v>679.99999999973988</v>
      </c>
      <c r="F1106" s="31">
        <f t="shared" si="508"/>
        <v>4.46498514969913E-2</v>
      </c>
      <c r="G1106" s="30">
        <f t="shared" si="509"/>
        <v>2589.4097375693186</v>
      </c>
      <c r="H1106" s="34">
        <f t="shared" si="510"/>
        <v>2589.4097375693191</v>
      </c>
      <c r="I1106" s="33">
        <f t="shared" si="511"/>
        <v>0</v>
      </c>
      <c r="J1106" s="35">
        <f t="shared" si="512"/>
        <v>0</v>
      </c>
      <c r="K1106" s="60">
        <f t="shared" si="513"/>
        <v>4.2417358922141733E-2</v>
      </c>
      <c r="L1106" s="30">
        <f t="shared" si="514"/>
        <v>2591.3751002297254</v>
      </c>
      <c r="M1106" s="34">
        <f t="shared" si="515"/>
        <v>2461.8063452182391</v>
      </c>
      <c r="N1106" s="33">
        <f t="shared" si="516"/>
        <v>0</v>
      </c>
      <c r="O1106" s="35">
        <f t="shared" si="517"/>
        <v>0</v>
      </c>
      <c r="P1106" s="31">
        <f t="shared" si="518"/>
        <v>4.46498514969913E-2</v>
      </c>
      <c r="Q1106" s="30">
        <f t="shared" si="519"/>
        <v>2589.4097375693186</v>
      </c>
      <c r="R1106" s="34">
        <f t="shared" si="520"/>
        <v>2589.4097375693191</v>
      </c>
      <c r="S1106" s="33">
        <f t="shared" si="521"/>
        <v>0</v>
      </c>
      <c r="T1106" s="35">
        <f t="shared" si="522"/>
        <v>0</v>
      </c>
      <c r="U1106" s="31">
        <f t="shared" si="523"/>
        <v>0</v>
      </c>
      <c r="V1106" s="30" t="e">
        <f t="shared" si="524"/>
        <v>#DIV/0!</v>
      </c>
      <c r="W1106" s="34" t="e">
        <f t="shared" si="525"/>
        <v>#DIV/0!</v>
      </c>
      <c r="X1106" s="33">
        <f t="shared" si="526"/>
        <v>0</v>
      </c>
      <c r="Y1106" s="35">
        <f t="shared" si="527"/>
        <v>0</v>
      </c>
      <c r="Z1106" s="30">
        <f t="shared" si="528"/>
        <v>-9077.0244249380739</v>
      </c>
      <c r="AA1106" s="35">
        <f>IF(C1106&lt;C$13,0,(IF(VLOOKUP(C$7,profiel!$A$3:$F$297,2,FALSE)&gt;4,VLOOKUP($C$7,profiel!$A$3:$F$297,3,FALSE),IF(B$9="flens loodrecht op gevel",(VLOOKUP(C$7,profiel!$A$3:$F$297,6,FALSE)-2*VLOOKUP(C$7,profiel!$A$3:$F$297,4,FALSE))/2,VLOOKUP(C$7,profiel!$A$3:$F$297,4,FALSE))))/1000*Z1106*D$36)</f>
        <v>-16703.933734326703</v>
      </c>
      <c r="AB1106" s="30">
        <f t="shared" si="531"/>
        <v>71393.716957526558</v>
      </c>
      <c r="AC1106" s="35">
        <f t="shared" si="529"/>
        <v>14278.743391505312</v>
      </c>
      <c r="AD1106" s="32">
        <f t="shared" si="530"/>
        <v>4.2806694772812362E-2</v>
      </c>
      <c r="AE1106" s="32">
        <f t="shared" si="535"/>
        <v>732.17865498340166</v>
      </c>
      <c r="AF1106" s="204">
        <f t="shared" si="536"/>
        <v>2899.504450075975</v>
      </c>
    </row>
    <row r="1107" spans="1:32" ht="12" customHeight="1" x14ac:dyDescent="0.15">
      <c r="A1107" s="199">
        <f t="shared" si="506"/>
        <v>732.17865498340166</v>
      </c>
      <c r="B1107" s="38">
        <f t="shared" si="507"/>
        <v>5290</v>
      </c>
      <c r="C1107" s="200">
        <f t="shared" si="532"/>
        <v>88.166666666666671</v>
      </c>
      <c r="D1107" s="36">
        <f t="shared" si="533"/>
        <v>1002.9083471869405</v>
      </c>
      <c r="E1107" s="36">
        <f t="shared" si="534"/>
        <v>679.99999999974671</v>
      </c>
      <c r="F1107" s="37">
        <f t="shared" si="508"/>
        <v>4.4398784539396038E-2</v>
      </c>
      <c r="G1107" s="42">
        <f t="shared" si="509"/>
        <v>2590.6759121942882</v>
      </c>
      <c r="H1107" s="43">
        <f t="shared" si="510"/>
        <v>2590.6759121942882</v>
      </c>
      <c r="I1107" s="42">
        <f t="shared" si="511"/>
        <v>0</v>
      </c>
      <c r="J1107" s="44">
        <f t="shared" si="512"/>
        <v>0</v>
      </c>
      <c r="K1107" s="216">
        <f t="shared" si="513"/>
        <v>4.2178845312426237E-2</v>
      </c>
      <c r="L1107" s="42">
        <f t="shared" si="514"/>
        <v>2592.6312379368683</v>
      </c>
      <c r="M1107" s="43">
        <f t="shared" si="515"/>
        <v>2462.999676040025</v>
      </c>
      <c r="N1107" s="42">
        <f t="shared" si="516"/>
        <v>0</v>
      </c>
      <c r="O1107" s="44">
        <f t="shared" si="517"/>
        <v>0</v>
      </c>
      <c r="P1107" s="37">
        <f t="shared" si="518"/>
        <v>4.4398784539396038E-2</v>
      </c>
      <c r="Q1107" s="42">
        <f t="shared" si="519"/>
        <v>2590.6759121942882</v>
      </c>
      <c r="R1107" s="43">
        <f t="shared" si="520"/>
        <v>2590.6759121942882</v>
      </c>
      <c r="S1107" s="42">
        <f t="shared" si="521"/>
        <v>0</v>
      </c>
      <c r="T1107" s="44">
        <f t="shared" si="522"/>
        <v>0</v>
      </c>
      <c r="U1107" s="37">
        <f t="shared" si="523"/>
        <v>0</v>
      </c>
      <c r="V1107" s="42" t="e">
        <f t="shared" si="524"/>
        <v>#DIV/0!</v>
      </c>
      <c r="W1107" s="43" t="e">
        <f t="shared" si="525"/>
        <v>#DIV/0!</v>
      </c>
      <c r="X1107" s="42">
        <f t="shared" si="526"/>
        <v>0</v>
      </c>
      <c r="Y1107" s="44">
        <f t="shared" si="527"/>
        <v>0</v>
      </c>
      <c r="Z1107" s="42">
        <f t="shared" si="528"/>
        <v>-9084.9962722726123</v>
      </c>
      <c r="AA1107" s="44">
        <f>IF(C1107&lt;C$13,0,(IF(VLOOKUP(C$7,profiel!$A$3:$F$297,2,FALSE)&gt;4,VLOOKUP($C$7,profiel!$A$3:$F$297,3,FALSE),IF(B$9="flens loodrecht op gevel",(VLOOKUP(C$7,profiel!$A$3:$F$297,6,FALSE)-2*VLOOKUP(C$7,profiel!$A$3:$F$297,4,FALSE))/2,VLOOKUP(C$7,profiel!$A$3:$F$297,4,FALSE))))/1000*Z1107*D$36)</f>
        <v>-16718.603873282202</v>
      </c>
      <c r="AB1107" s="42">
        <f t="shared" si="531"/>
        <v>71435.930398089011</v>
      </c>
      <c r="AC1107" s="44">
        <f t="shared" si="529"/>
        <v>14287.186079617803</v>
      </c>
      <c r="AD1107" s="41">
        <f t="shared" si="530"/>
        <v>4.2545573614849078E-2</v>
      </c>
      <c r="AE1107" s="41">
        <f t="shared" si="535"/>
        <v>732.22120055701646</v>
      </c>
      <c r="AF1107" s="201">
        <f t="shared" si="536"/>
        <v>2915.9483029795524</v>
      </c>
    </row>
    <row r="1108" spans="1:32" ht="12" customHeight="1" x14ac:dyDescent="0.15">
      <c r="A1108" s="202">
        <f t="shared" si="506"/>
        <v>732.22120055701646</v>
      </c>
      <c r="B1108" s="54">
        <f t="shared" si="507"/>
        <v>5295</v>
      </c>
      <c r="C1108" s="133">
        <f t="shared" si="532"/>
        <v>88.25</v>
      </c>
      <c r="D1108" s="30">
        <f t="shared" si="533"/>
        <v>1003.0496977599304</v>
      </c>
      <c r="E1108" s="30">
        <f t="shared" si="534"/>
        <v>679.99999999975341</v>
      </c>
      <c r="F1108" s="31">
        <f t="shared" si="508"/>
        <v>4.4148407301460288E-2</v>
      </c>
      <c r="G1108" s="30">
        <f t="shared" si="509"/>
        <v>2591.94279463867</v>
      </c>
      <c r="H1108" s="34">
        <f t="shared" si="510"/>
        <v>2591.9427946386704</v>
      </c>
      <c r="I1108" s="33">
        <f t="shared" si="511"/>
        <v>0</v>
      </c>
      <c r="J1108" s="35">
        <f t="shared" si="512"/>
        <v>0</v>
      </c>
      <c r="K1108" s="60">
        <f t="shared" si="513"/>
        <v>4.1940986936387273E-2</v>
      </c>
      <c r="L1108" s="30">
        <f t="shared" si="514"/>
        <v>2593.8881027573634</v>
      </c>
      <c r="M1108" s="34">
        <f t="shared" si="515"/>
        <v>2464.1936976194952</v>
      </c>
      <c r="N1108" s="33">
        <f t="shared" si="516"/>
        <v>0</v>
      </c>
      <c r="O1108" s="35">
        <f t="shared" si="517"/>
        <v>0</v>
      </c>
      <c r="P1108" s="31">
        <f t="shared" si="518"/>
        <v>4.4148407301460288E-2</v>
      </c>
      <c r="Q1108" s="30">
        <f t="shared" si="519"/>
        <v>2591.94279463867</v>
      </c>
      <c r="R1108" s="34">
        <f t="shared" si="520"/>
        <v>2591.9427946386704</v>
      </c>
      <c r="S1108" s="33">
        <f t="shared" si="521"/>
        <v>0</v>
      </c>
      <c r="T1108" s="35">
        <f t="shared" si="522"/>
        <v>0</v>
      </c>
      <c r="U1108" s="31">
        <f t="shared" si="523"/>
        <v>0</v>
      </c>
      <c r="V1108" s="30" t="e">
        <f t="shared" si="524"/>
        <v>#DIV/0!</v>
      </c>
      <c r="W1108" s="34" t="e">
        <f t="shared" si="525"/>
        <v>#DIV/0!</v>
      </c>
      <c r="X1108" s="33">
        <f t="shared" si="526"/>
        <v>0</v>
      </c>
      <c r="Y1108" s="35">
        <f t="shared" si="527"/>
        <v>0</v>
      </c>
      <c r="Z1108" s="30">
        <f t="shared" si="528"/>
        <v>-9092.9203650309646</v>
      </c>
      <c r="AA1108" s="35">
        <f>IF(C1108&lt;C$13,0,(IF(VLOOKUP(C$7,profiel!$A$3:$F$297,2,FALSE)&gt;4,VLOOKUP($C$7,profiel!$A$3:$F$297,3,FALSE),IF(B$9="flens loodrecht op gevel",(VLOOKUP(C$7,profiel!$A$3:$F$297,6,FALSE)-2*VLOOKUP(C$7,profiel!$A$3:$F$297,4,FALSE))/2,VLOOKUP(C$7,profiel!$A$3:$F$297,4,FALSE))))/1000*Z1108*D$36)</f>
        <v>-16733.186132196977</v>
      </c>
      <c r="AB1108" s="30">
        <f t="shared" si="531"/>
        <v>71478.159747528931</v>
      </c>
      <c r="AC1108" s="35">
        <f t="shared" si="529"/>
        <v>14295.631949505787</v>
      </c>
      <c r="AD1108" s="32">
        <f t="shared" si="530"/>
        <v>4.2286100102013717E-2</v>
      </c>
      <c r="AE1108" s="32">
        <f t="shared" si="535"/>
        <v>732.26348665711851</v>
      </c>
      <c r="AF1108" s="204">
        <f t="shared" si="536"/>
        <v>2932.5335584261006</v>
      </c>
    </row>
    <row r="1109" spans="1:32" ht="12" customHeight="1" x14ac:dyDescent="0.15">
      <c r="A1109" s="199">
        <f t="shared" si="506"/>
        <v>732.26348665711851</v>
      </c>
      <c r="B1109" s="38">
        <f t="shared" si="507"/>
        <v>5300</v>
      </c>
      <c r="C1109" s="200">
        <f t="shared" si="532"/>
        <v>88.333333333333329</v>
      </c>
      <c r="D1109" s="36">
        <f t="shared" si="533"/>
        <v>1003.190915108986</v>
      </c>
      <c r="E1109" s="36">
        <f t="shared" si="534"/>
        <v>679.99999999975989</v>
      </c>
      <c r="F1109" s="37">
        <f t="shared" si="508"/>
        <v>4.389872128830314E-2</v>
      </c>
      <c r="G1109" s="42">
        <f t="shared" si="509"/>
        <v>2593.2103696179665</v>
      </c>
      <c r="H1109" s="43">
        <f t="shared" si="510"/>
        <v>2593.2103696179665</v>
      </c>
      <c r="I1109" s="42">
        <f t="shared" si="511"/>
        <v>0</v>
      </c>
      <c r="J1109" s="44">
        <f t="shared" si="512"/>
        <v>0</v>
      </c>
      <c r="K1109" s="216">
        <f t="shared" si="513"/>
        <v>4.1703785223887978E-2</v>
      </c>
      <c r="L1109" s="42">
        <f t="shared" si="514"/>
        <v>2595.1456795011422</v>
      </c>
      <c r="M1109" s="43">
        <f t="shared" si="515"/>
        <v>2465.3883955260853</v>
      </c>
      <c r="N1109" s="42">
        <f t="shared" si="516"/>
        <v>0</v>
      </c>
      <c r="O1109" s="44">
        <f t="shared" si="517"/>
        <v>0</v>
      </c>
      <c r="P1109" s="37">
        <f t="shared" si="518"/>
        <v>4.389872128830314E-2</v>
      </c>
      <c r="Q1109" s="42">
        <f t="shared" si="519"/>
        <v>2593.2103696179665</v>
      </c>
      <c r="R1109" s="43">
        <f t="shared" si="520"/>
        <v>2593.2103696179665</v>
      </c>
      <c r="S1109" s="42">
        <f t="shared" si="521"/>
        <v>0</v>
      </c>
      <c r="T1109" s="44">
        <f t="shared" si="522"/>
        <v>0</v>
      </c>
      <c r="U1109" s="37">
        <f t="shared" si="523"/>
        <v>0</v>
      </c>
      <c r="V1109" s="42" t="e">
        <f t="shared" si="524"/>
        <v>#DIV/0!</v>
      </c>
      <c r="W1109" s="43" t="e">
        <f t="shared" si="525"/>
        <v>#DIV/0!</v>
      </c>
      <c r="X1109" s="42">
        <f t="shared" si="526"/>
        <v>0</v>
      </c>
      <c r="Y1109" s="44">
        <f t="shared" si="527"/>
        <v>0</v>
      </c>
      <c r="Z1109" s="42">
        <f t="shared" si="528"/>
        <v>-9100.7969941711435</v>
      </c>
      <c r="AA1109" s="44">
        <f>IF(C1109&lt;C$13,0,(IF(VLOOKUP(C$7,profiel!$A$3:$F$297,2,FALSE)&gt;4,VLOOKUP($C$7,profiel!$A$3:$F$297,3,FALSE),IF(B$9="flens loodrecht op gevel",(VLOOKUP(C$7,profiel!$A$3:$F$297,6,FALSE)-2*VLOOKUP(C$7,profiel!$A$3:$F$297,4,FALSE))/2,VLOOKUP(C$7,profiel!$A$3:$F$297,4,FALSE))))/1000*Z1109*D$36)</f>
        <v>-16747.681046504571</v>
      </c>
      <c r="AB1109" s="42">
        <f t="shared" si="531"/>
        <v>71520.404763744475</v>
      </c>
      <c r="AC1109" s="44">
        <f t="shared" si="529"/>
        <v>14304.080952748893</v>
      </c>
      <c r="AD1109" s="41">
        <f t="shared" si="530"/>
        <v>4.2028256820286373E-2</v>
      </c>
      <c r="AE1109" s="41">
        <f t="shared" si="535"/>
        <v>732.30551491393874</v>
      </c>
      <c r="AF1109" s="201">
        <f t="shared" si="536"/>
        <v>2949.2617529942759</v>
      </c>
    </row>
    <row r="1110" spans="1:32" ht="12" customHeight="1" x14ac:dyDescent="0.15">
      <c r="A1110" s="202">
        <f t="shared" si="506"/>
        <v>732.30551491393874</v>
      </c>
      <c r="B1110" s="54">
        <f t="shared" si="507"/>
        <v>5305</v>
      </c>
      <c r="C1110" s="133">
        <f t="shared" si="532"/>
        <v>88.416666666666671</v>
      </c>
      <c r="D1110" s="30">
        <f t="shared" si="533"/>
        <v>1003.3319994850003</v>
      </c>
      <c r="E1110" s="30">
        <f t="shared" si="534"/>
        <v>679.99999999976615</v>
      </c>
      <c r="F1110" s="31">
        <f t="shared" si="508"/>
        <v>4.3649728010490725E-2</v>
      </c>
      <c r="G1110" s="30">
        <f t="shared" si="509"/>
        <v>2594.4786219967982</v>
      </c>
      <c r="H1110" s="34">
        <f t="shared" si="510"/>
        <v>2594.4786219967982</v>
      </c>
      <c r="I1110" s="33">
        <f t="shared" si="511"/>
        <v>0</v>
      </c>
      <c r="J1110" s="35">
        <f t="shared" si="512"/>
        <v>0</v>
      </c>
      <c r="K1110" s="60">
        <f t="shared" si="513"/>
        <v>4.1467241609966184E-2</v>
      </c>
      <c r="L1110" s="30">
        <f t="shared" si="514"/>
        <v>2596.4039531280682</v>
      </c>
      <c r="M1110" s="34">
        <f t="shared" si="515"/>
        <v>2466.583755471665</v>
      </c>
      <c r="N1110" s="33">
        <f t="shared" si="516"/>
        <v>0</v>
      </c>
      <c r="O1110" s="35">
        <f t="shared" si="517"/>
        <v>0</v>
      </c>
      <c r="P1110" s="31">
        <f t="shared" si="518"/>
        <v>4.3649728010490725E-2</v>
      </c>
      <c r="Q1110" s="30">
        <f t="shared" si="519"/>
        <v>2594.4786219967982</v>
      </c>
      <c r="R1110" s="34">
        <f t="shared" si="520"/>
        <v>2594.4786219967982</v>
      </c>
      <c r="S1110" s="33">
        <f t="shared" si="521"/>
        <v>0</v>
      </c>
      <c r="T1110" s="35">
        <f t="shared" si="522"/>
        <v>0</v>
      </c>
      <c r="U1110" s="31">
        <f t="shared" si="523"/>
        <v>0</v>
      </c>
      <c r="V1110" s="30" t="e">
        <f t="shared" si="524"/>
        <v>#DIV/0!</v>
      </c>
      <c r="W1110" s="34" t="e">
        <f t="shared" si="525"/>
        <v>#DIV/0!</v>
      </c>
      <c r="X1110" s="33">
        <f t="shared" si="526"/>
        <v>0</v>
      </c>
      <c r="Y1110" s="35">
        <f t="shared" si="527"/>
        <v>0</v>
      </c>
      <c r="Z1110" s="30">
        <f t="shared" si="528"/>
        <v>-9108.626447635952</v>
      </c>
      <c r="AA1110" s="35">
        <f>IF(C1110&lt;C$13,0,(IF(VLOOKUP(C$7,profiel!$A$3:$F$297,2,FALSE)&gt;4,VLOOKUP($C$7,profiel!$A$3:$F$297,3,FALSE),IF(B$9="flens loodrecht op gevel",(VLOOKUP(C$7,profiel!$A$3:$F$297,6,FALSE)-2*VLOOKUP(C$7,profiel!$A$3:$F$297,4,FALSE))/2,VLOOKUP(C$7,profiel!$A$3:$F$297,4,FALSE))))/1000*Z1110*D$36)</f>
        <v>-16762.089146089809</v>
      </c>
      <c r="AB1110" s="30">
        <f t="shared" si="531"/>
        <v>71562.665207529746</v>
      </c>
      <c r="AC1110" s="35">
        <f t="shared" si="529"/>
        <v>14312.533041505949</v>
      </c>
      <c r="AD1110" s="32">
        <f t="shared" si="530"/>
        <v>4.1772026597113293E-2</v>
      </c>
      <c r="AE1110" s="32">
        <f t="shared" si="535"/>
        <v>732.34728694053581</v>
      </c>
      <c r="AF1110" s="204">
        <f t="shared" si="536"/>
        <v>2966.1344422093193</v>
      </c>
    </row>
    <row r="1111" spans="1:32" ht="12" customHeight="1" x14ac:dyDescent="0.15">
      <c r="A1111" s="199">
        <f t="shared" si="506"/>
        <v>732.34728694053581</v>
      </c>
      <c r="B1111" s="38">
        <f t="shared" si="507"/>
        <v>5310</v>
      </c>
      <c r="C1111" s="200">
        <f t="shared" si="532"/>
        <v>88.5</v>
      </c>
      <c r="D1111" s="36">
        <f t="shared" si="533"/>
        <v>1003.472951138158</v>
      </c>
      <c r="E1111" s="36">
        <f t="shared" si="534"/>
        <v>679.99999999977229</v>
      </c>
      <c r="F1111" s="37">
        <f t="shared" si="508"/>
        <v>4.3401428983797376E-2</v>
      </c>
      <c r="G1111" s="42">
        <f t="shared" si="509"/>
        <v>2595.7475367878315</v>
      </c>
      <c r="H1111" s="43">
        <f t="shared" si="510"/>
        <v>2595.7475367878315</v>
      </c>
      <c r="I1111" s="42">
        <f t="shared" si="511"/>
        <v>0</v>
      </c>
      <c r="J1111" s="44">
        <f t="shared" si="512"/>
        <v>0</v>
      </c>
      <c r="K1111" s="216">
        <f t="shared" si="513"/>
        <v>4.1231357534607507E-2</v>
      </c>
      <c r="L1111" s="42">
        <f t="shared" si="514"/>
        <v>2597.6629087468314</v>
      </c>
      <c r="M1111" s="43">
        <f t="shared" si="515"/>
        <v>2467.7797633094897</v>
      </c>
      <c r="N1111" s="42">
        <f t="shared" si="516"/>
        <v>0</v>
      </c>
      <c r="O1111" s="44">
        <f t="shared" si="517"/>
        <v>0</v>
      </c>
      <c r="P1111" s="37">
        <f t="shared" si="518"/>
        <v>4.3401428983797376E-2</v>
      </c>
      <c r="Q1111" s="42">
        <f t="shared" si="519"/>
        <v>2595.7475367878315</v>
      </c>
      <c r="R1111" s="43">
        <f t="shared" si="520"/>
        <v>2595.7475367878315</v>
      </c>
      <c r="S1111" s="42">
        <f t="shared" si="521"/>
        <v>0</v>
      </c>
      <c r="T1111" s="44">
        <f t="shared" si="522"/>
        <v>0</v>
      </c>
      <c r="U1111" s="37">
        <f t="shared" si="523"/>
        <v>0</v>
      </c>
      <c r="V1111" s="42" t="e">
        <f t="shared" si="524"/>
        <v>#DIV/0!</v>
      </c>
      <c r="W1111" s="43" t="e">
        <f t="shared" si="525"/>
        <v>#DIV/0!</v>
      </c>
      <c r="X1111" s="42">
        <f t="shared" si="526"/>
        <v>0</v>
      </c>
      <c r="Y1111" s="44">
        <f t="shared" si="527"/>
        <v>0</v>
      </c>
      <c r="Z1111" s="42">
        <f t="shared" si="528"/>
        <v>-9116.4090103942362</v>
      </c>
      <c r="AA1111" s="44">
        <f>IF(C1111&lt;C$13,0,(IF(VLOOKUP(C$7,profiel!$A$3:$F$297,2,FALSE)&gt;4,VLOOKUP($C$7,profiel!$A$3:$F$297,3,FALSE),IF(B$9="flens loodrecht op gevel",(VLOOKUP(C$7,profiel!$A$3:$F$297,6,FALSE)-2*VLOOKUP(C$7,profiel!$A$3:$F$297,4,FALSE))/2,VLOOKUP(C$7,profiel!$A$3:$F$297,4,FALSE))))/1000*Z1111*D$36)</f>
        <v>-16776.410955364714</v>
      </c>
      <c r="AB1111" s="42">
        <f t="shared" si="531"/>
        <v>71604.940842532989</v>
      </c>
      <c r="AC1111" s="44">
        <f t="shared" si="529"/>
        <v>14320.988168506599</v>
      </c>
      <c r="AD1111" s="41">
        <f t="shared" si="530"/>
        <v>4.1517392498425905E-2</v>
      </c>
      <c r="AE1111" s="41">
        <f t="shared" si="535"/>
        <v>732.38880433303427</v>
      </c>
      <c r="AF1111" s="201">
        <f t="shared" si="536"/>
        <v>2983.1532007955934</v>
      </c>
    </row>
    <row r="1112" spans="1:32" ht="12" customHeight="1" x14ac:dyDescent="0.15">
      <c r="A1112" s="202">
        <f t="shared" si="506"/>
        <v>732.38880433303427</v>
      </c>
      <c r="B1112" s="54">
        <f t="shared" si="507"/>
        <v>5315</v>
      </c>
      <c r="C1112" s="133">
        <f t="shared" si="532"/>
        <v>88.583333333333329</v>
      </c>
      <c r="D1112" s="30">
        <f t="shared" si="533"/>
        <v>1003.6137703179377</v>
      </c>
      <c r="E1112" s="30">
        <f t="shared" si="534"/>
        <v>679.99999999977831</v>
      </c>
      <c r="F1112" s="31">
        <f t="shared" si="508"/>
        <v>4.3153825728967025E-2</v>
      </c>
      <c r="G1112" s="30">
        <f t="shared" si="509"/>
        <v>2597.0170991496757</v>
      </c>
      <c r="H1112" s="34">
        <f t="shared" si="510"/>
        <v>2597.0170991496757</v>
      </c>
      <c r="I1112" s="33">
        <f t="shared" si="511"/>
        <v>0</v>
      </c>
      <c r="J1112" s="35">
        <f t="shared" si="512"/>
        <v>0</v>
      </c>
      <c r="K1112" s="60">
        <f t="shared" si="513"/>
        <v>4.0996134442518678E-2</v>
      </c>
      <c r="L1112" s="30">
        <f t="shared" si="514"/>
        <v>2598.9225316128282</v>
      </c>
      <c r="M1112" s="34">
        <f t="shared" si="515"/>
        <v>2468.9764050321864</v>
      </c>
      <c r="N1112" s="33">
        <f t="shared" si="516"/>
        <v>0</v>
      </c>
      <c r="O1112" s="35">
        <f t="shared" si="517"/>
        <v>0</v>
      </c>
      <c r="P1112" s="31">
        <f t="shared" si="518"/>
        <v>4.3153825728967025E-2</v>
      </c>
      <c r="Q1112" s="30">
        <f t="shared" si="519"/>
        <v>2597.0170991496757</v>
      </c>
      <c r="R1112" s="34">
        <f t="shared" si="520"/>
        <v>2597.0170991496757</v>
      </c>
      <c r="S1112" s="33">
        <f t="shared" si="521"/>
        <v>0</v>
      </c>
      <c r="T1112" s="35">
        <f t="shared" si="522"/>
        <v>0</v>
      </c>
      <c r="U1112" s="31">
        <f t="shared" si="523"/>
        <v>0</v>
      </c>
      <c r="V1112" s="30" t="e">
        <f t="shared" si="524"/>
        <v>#DIV/0!</v>
      </c>
      <c r="W1112" s="34" t="e">
        <f t="shared" si="525"/>
        <v>#DIV/0!</v>
      </c>
      <c r="X1112" s="33">
        <f t="shared" si="526"/>
        <v>0</v>
      </c>
      <c r="Y1112" s="35">
        <f t="shared" si="527"/>
        <v>0</v>
      </c>
      <c r="Z1112" s="30">
        <f t="shared" si="528"/>
        <v>-9124.1449644817967</v>
      </c>
      <c r="AA1112" s="35">
        <f>IF(C1112&lt;C$13,0,(IF(VLOOKUP(C$7,profiel!$A$3:$F$297,2,FALSE)&gt;4,VLOOKUP($C$7,profiel!$A$3:$F$297,3,FALSE),IF(B$9="flens loodrecht op gevel",(VLOOKUP(C$7,profiel!$A$3:$F$297,6,FALSE)-2*VLOOKUP(C$7,profiel!$A$3:$F$297,4,FALSE))/2,VLOOKUP(C$7,profiel!$A$3:$F$297,4,FALSE))))/1000*Z1112*D$36)</f>
        <v>-16790.646993343791</v>
      </c>
      <c r="AB1112" s="30">
        <f t="shared" si="531"/>
        <v>71647.231435216556</v>
      </c>
      <c r="AC1112" s="35">
        <f t="shared" si="529"/>
        <v>14329.446287043311</v>
      </c>
      <c r="AD1112" s="32">
        <f t="shared" si="530"/>
        <v>4.1264337825679086E-2</v>
      </c>
      <c r="AE1112" s="32">
        <f t="shared" si="535"/>
        <v>732.4300686708599</v>
      </c>
      <c r="AF1112" s="204">
        <f t="shared" si="536"/>
        <v>3000.319622932815</v>
      </c>
    </row>
    <row r="1113" spans="1:32" ht="12" customHeight="1" x14ac:dyDescent="0.15">
      <c r="A1113" s="199">
        <f t="shared" si="506"/>
        <v>732.4300686708599</v>
      </c>
      <c r="B1113" s="38">
        <f t="shared" si="507"/>
        <v>5320</v>
      </c>
      <c r="C1113" s="200">
        <f t="shared" si="532"/>
        <v>88.666666666666671</v>
      </c>
      <c r="D1113" s="36">
        <f t="shared" si="533"/>
        <v>1003.754457273116</v>
      </c>
      <c r="E1113" s="36">
        <f t="shared" si="534"/>
        <v>679.99999999978411</v>
      </c>
      <c r="F1113" s="37">
        <f t="shared" si="508"/>
        <v>4.2906919771469265E-2</v>
      </c>
      <c r="G1113" s="42">
        <f t="shared" si="509"/>
        <v>2598.2872943837201</v>
      </c>
      <c r="H1113" s="43">
        <f t="shared" si="510"/>
        <v>2598.2872943837201</v>
      </c>
      <c r="I1113" s="42">
        <f t="shared" si="511"/>
        <v>0</v>
      </c>
      <c r="J1113" s="44">
        <f t="shared" si="512"/>
        <v>0</v>
      </c>
      <c r="K1113" s="216">
        <f t="shared" si="513"/>
        <v>4.0761573782895806E-2</v>
      </c>
      <c r="L1113" s="42">
        <f t="shared" si="514"/>
        <v>2600.1828071250034</v>
      </c>
      <c r="M1113" s="43">
        <f t="shared" si="515"/>
        <v>2470.1736667687533</v>
      </c>
      <c r="N1113" s="42">
        <f t="shared" si="516"/>
        <v>0</v>
      </c>
      <c r="O1113" s="44">
        <f t="shared" si="517"/>
        <v>0</v>
      </c>
      <c r="P1113" s="37">
        <f t="shared" si="518"/>
        <v>4.2906919771469265E-2</v>
      </c>
      <c r="Q1113" s="42">
        <f t="shared" si="519"/>
        <v>2598.2872943837201</v>
      </c>
      <c r="R1113" s="43">
        <f t="shared" si="520"/>
        <v>2598.2872943837201</v>
      </c>
      <c r="S1113" s="42">
        <f t="shared" si="521"/>
        <v>0</v>
      </c>
      <c r="T1113" s="44">
        <f t="shared" si="522"/>
        <v>0</v>
      </c>
      <c r="U1113" s="37">
        <f t="shared" si="523"/>
        <v>0</v>
      </c>
      <c r="V1113" s="42" t="e">
        <f t="shared" si="524"/>
        <v>#DIV/0!</v>
      </c>
      <c r="W1113" s="43" t="e">
        <f t="shared" si="525"/>
        <v>#DIV/0!</v>
      </c>
      <c r="X1113" s="42">
        <f t="shared" si="526"/>
        <v>0</v>
      </c>
      <c r="Y1113" s="44">
        <f t="shared" si="527"/>
        <v>0</v>
      </c>
      <c r="Z1113" s="42">
        <f t="shared" si="528"/>
        <v>-9131.8345890414857</v>
      </c>
      <c r="AA1113" s="44">
        <f>IF(C1113&lt;C$13,0,(IF(VLOOKUP(C$7,profiel!$A$3:$F$297,2,FALSE)&gt;4,VLOOKUP($C$7,profiel!$A$3:$F$297,3,FALSE),IF(B$9="flens loodrecht op gevel",(VLOOKUP(C$7,profiel!$A$3:$F$297,6,FALSE)-2*VLOOKUP(C$7,profiel!$A$3:$F$297,4,FALSE))/2,VLOOKUP(C$7,profiel!$A$3:$F$297,4,FALSE))))/1000*Z1113*D$36)</f>
        <v>-16804.797773717808</v>
      </c>
      <c r="AB1113" s="42">
        <f t="shared" si="531"/>
        <v>71689.536754817149</v>
      </c>
      <c r="AC1113" s="44">
        <f t="shared" si="529"/>
        <v>14337.907350963429</v>
      </c>
      <c r="AD1113" s="41">
        <f t="shared" si="530"/>
        <v>4.1012846112907238E-2</v>
      </c>
      <c r="AE1113" s="41">
        <f t="shared" si="535"/>
        <v>732.47108151697284</v>
      </c>
      <c r="AF1113" s="201">
        <f t="shared" si="536"/>
        <v>3017.6353225163189</v>
      </c>
    </row>
    <row r="1114" spans="1:32" ht="12" customHeight="1" x14ac:dyDescent="0.15">
      <c r="A1114" s="202">
        <f t="shared" si="506"/>
        <v>732.47108151697284</v>
      </c>
      <c r="B1114" s="54">
        <f t="shared" si="507"/>
        <v>5325</v>
      </c>
      <c r="C1114" s="133">
        <f t="shared" si="532"/>
        <v>88.75</v>
      </c>
      <c r="D1114" s="30">
        <f t="shared" si="533"/>
        <v>1003.8950122517693</v>
      </c>
      <c r="E1114" s="30">
        <f t="shared" si="534"/>
        <v>679.99999999978979</v>
      </c>
      <c r="F1114" s="31">
        <f t="shared" si="508"/>
        <v>4.2660712641246282E-2</v>
      </c>
      <c r="G1114" s="30">
        <f t="shared" si="509"/>
        <v>2599.5581079336521</v>
      </c>
      <c r="H1114" s="34">
        <f t="shared" si="510"/>
        <v>2599.5581079336525</v>
      </c>
      <c r="I1114" s="33">
        <f t="shared" si="511"/>
        <v>0</v>
      </c>
      <c r="J1114" s="35">
        <f t="shared" si="512"/>
        <v>0</v>
      </c>
      <c r="K1114" s="60">
        <f t="shared" si="513"/>
        <v>4.0527677009183964E-2</v>
      </c>
      <c r="L1114" s="30">
        <f t="shared" si="514"/>
        <v>2601.4437208253335</v>
      </c>
      <c r="M1114" s="34">
        <f t="shared" si="515"/>
        <v>2471.3715347840666</v>
      </c>
      <c r="N1114" s="33">
        <f t="shared" si="516"/>
        <v>0</v>
      </c>
      <c r="O1114" s="35">
        <f t="shared" si="517"/>
        <v>0</v>
      </c>
      <c r="P1114" s="31">
        <f t="shared" si="518"/>
        <v>4.2660712641246282E-2</v>
      </c>
      <c r="Q1114" s="30">
        <f t="shared" si="519"/>
        <v>2599.5581079336521</v>
      </c>
      <c r="R1114" s="34">
        <f t="shared" si="520"/>
        <v>2599.5581079336525</v>
      </c>
      <c r="S1114" s="33">
        <f t="shared" si="521"/>
        <v>0</v>
      </c>
      <c r="T1114" s="35">
        <f t="shared" si="522"/>
        <v>0</v>
      </c>
      <c r="U1114" s="31">
        <f t="shared" si="523"/>
        <v>0</v>
      </c>
      <c r="V1114" s="30" t="e">
        <f t="shared" si="524"/>
        <v>#DIV/0!</v>
      </c>
      <c r="W1114" s="34" t="e">
        <f t="shared" si="525"/>
        <v>#DIV/0!</v>
      </c>
      <c r="X1114" s="33">
        <f t="shared" si="526"/>
        <v>0</v>
      </c>
      <c r="Y1114" s="35">
        <f t="shared" si="527"/>
        <v>0</v>
      </c>
      <c r="Z1114" s="30">
        <f t="shared" si="528"/>
        <v>-9139.4781603631891</v>
      </c>
      <c r="AA1114" s="35">
        <f>IF(C1114&lt;C$13,0,(IF(VLOOKUP(C$7,profiel!$A$3:$F$297,2,FALSE)&gt;4,VLOOKUP($C$7,profiel!$A$3:$F$297,3,FALSE),IF(B$9="flens loodrecht op gevel",(VLOOKUP(C$7,profiel!$A$3:$F$297,6,FALSE)-2*VLOOKUP(C$7,profiel!$A$3:$F$297,4,FALSE))/2,VLOOKUP(C$7,profiel!$A$3:$F$297,4,FALSE))))/1000*Z1114*D$36)</f>
        <v>-16818.86380492739</v>
      </c>
      <c r="AB1114" s="30">
        <f t="shared" si="531"/>
        <v>71731.856573306271</v>
      </c>
      <c r="AC1114" s="35">
        <f t="shared" si="529"/>
        <v>14346.371314661254</v>
      </c>
      <c r="AD1114" s="32">
        <f t="shared" si="530"/>
        <v>4.0762901123870349E-2</v>
      </c>
      <c r="AE1114" s="32">
        <f t="shared" si="535"/>
        <v>732.51184441809676</v>
      </c>
      <c r="AF1114" s="204">
        <f t="shared" si="536"/>
        <v>3035.1019334205944</v>
      </c>
    </row>
    <row r="1115" spans="1:32" ht="12" customHeight="1" x14ac:dyDescent="0.15">
      <c r="A1115" s="199">
        <f t="shared" si="506"/>
        <v>732.51184441809676</v>
      </c>
      <c r="B1115" s="38">
        <f t="shared" si="507"/>
        <v>5330</v>
      </c>
      <c r="C1115" s="200">
        <f t="shared" si="532"/>
        <v>88.833333333333329</v>
      </c>
      <c r="D1115" s="36">
        <f t="shared" si="533"/>
        <v>1004.0354355012762</v>
      </c>
      <c r="E1115" s="36">
        <f t="shared" si="534"/>
        <v>679.99999999979536</v>
      </c>
      <c r="F1115" s="37">
        <f t="shared" si="508"/>
        <v>4.2415205872462412E-2</v>
      </c>
      <c r="G1115" s="42">
        <f t="shared" si="509"/>
        <v>2600.8295253828319</v>
      </c>
      <c r="H1115" s="43">
        <f t="shared" si="510"/>
        <v>2600.8295253828323</v>
      </c>
      <c r="I1115" s="42">
        <f t="shared" si="511"/>
        <v>0</v>
      </c>
      <c r="J1115" s="44">
        <f t="shared" si="512"/>
        <v>0</v>
      </c>
      <c r="K1115" s="216">
        <f t="shared" si="513"/>
        <v>4.0294445578839294E-2</v>
      </c>
      <c r="L1115" s="42">
        <f t="shared" si="514"/>
        <v>2602.7052583961963</v>
      </c>
      <c r="M1115" s="43">
        <f t="shared" si="515"/>
        <v>2472.5699954763868</v>
      </c>
      <c r="N1115" s="42">
        <f t="shared" si="516"/>
        <v>0</v>
      </c>
      <c r="O1115" s="44">
        <f t="shared" si="517"/>
        <v>0</v>
      </c>
      <c r="P1115" s="37">
        <f t="shared" si="518"/>
        <v>4.2415205872462412E-2</v>
      </c>
      <c r="Q1115" s="42">
        <f t="shared" si="519"/>
        <v>2600.8295253828319</v>
      </c>
      <c r="R1115" s="43">
        <f t="shared" si="520"/>
        <v>2600.8295253828323</v>
      </c>
      <c r="S1115" s="42">
        <f t="shared" si="521"/>
        <v>0</v>
      </c>
      <c r="T1115" s="44">
        <f t="shared" si="522"/>
        <v>0</v>
      </c>
      <c r="U1115" s="37">
        <f t="shared" si="523"/>
        <v>0</v>
      </c>
      <c r="V1115" s="42" t="e">
        <f t="shared" si="524"/>
        <v>#DIV/0!</v>
      </c>
      <c r="W1115" s="43" t="e">
        <f t="shared" si="525"/>
        <v>#DIV/0!</v>
      </c>
      <c r="X1115" s="42">
        <f t="shared" si="526"/>
        <v>0</v>
      </c>
      <c r="Y1115" s="44">
        <f t="shared" si="527"/>
        <v>0</v>
      </c>
      <c r="Z1115" s="42">
        <f t="shared" si="528"/>
        <v>-9147.075951923056</v>
      </c>
      <c r="AA1115" s="44">
        <f>IF(C1115&lt;C$13,0,(IF(VLOOKUP(C$7,profiel!$A$3:$F$297,2,FALSE)&gt;4,VLOOKUP($C$7,profiel!$A$3:$F$297,3,FALSE),IF(B$9="flens loodrecht op gevel",(VLOOKUP(C$7,profiel!$A$3:$F$297,6,FALSE)-2*VLOOKUP(C$7,profiel!$A$3:$F$297,4,FALSE))/2,VLOOKUP(C$7,profiel!$A$3:$F$297,4,FALSE))))/1000*Z1115*D$36)</f>
        <v>-16832.8455902352</v>
      </c>
      <c r="AB1115" s="42">
        <f t="shared" si="531"/>
        <v>71774.190665351169</v>
      </c>
      <c r="AC1115" s="44">
        <f t="shared" si="529"/>
        <v>14354.838133070234</v>
      </c>
      <c r="AD1115" s="41">
        <f t="shared" si="530"/>
        <v>4.0514486849198235E-2</v>
      </c>
      <c r="AE1115" s="41">
        <f t="shared" si="535"/>
        <v>732.552358904946</v>
      </c>
      <c r="AF1115" s="201">
        <f t="shared" si="536"/>
        <v>3052.7211097670756</v>
      </c>
    </row>
    <row r="1116" spans="1:32" ht="12" customHeight="1" x14ac:dyDescent="0.15">
      <c r="A1116" s="202">
        <f t="shared" si="506"/>
        <v>732.552358904946</v>
      </c>
      <c r="B1116" s="54">
        <f t="shared" si="507"/>
        <v>5335</v>
      </c>
      <c r="C1116" s="133">
        <f t="shared" si="532"/>
        <v>88.916666666666671</v>
      </c>
      <c r="D1116" s="30">
        <f t="shared" si="533"/>
        <v>1004.1757272683204</v>
      </c>
      <c r="E1116" s="30">
        <f t="shared" si="534"/>
        <v>679.99999999980082</v>
      </c>
      <c r="F1116" s="31">
        <f t="shared" si="508"/>
        <v>4.2170401003243214E-2</v>
      </c>
      <c r="G1116" s="30">
        <f t="shared" si="509"/>
        <v>2602.1015324522796</v>
      </c>
      <c r="H1116" s="34">
        <f t="shared" si="510"/>
        <v>2602.1015324522796</v>
      </c>
      <c r="I1116" s="33">
        <f t="shared" si="511"/>
        <v>0</v>
      </c>
      <c r="J1116" s="35">
        <f t="shared" si="512"/>
        <v>0</v>
      </c>
      <c r="K1116" s="60">
        <f t="shared" si="513"/>
        <v>4.0061880953081053E-2</v>
      </c>
      <c r="L1116" s="30">
        <f t="shared" si="514"/>
        <v>2603.9674056583162</v>
      </c>
      <c r="M1116" s="34">
        <f t="shared" si="515"/>
        <v>2473.7690353754006</v>
      </c>
      <c r="N1116" s="33">
        <f t="shared" si="516"/>
        <v>0</v>
      </c>
      <c r="O1116" s="35">
        <f t="shared" si="517"/>
        <v>0</v>
      </c>
      <c r="P1116" s="31">
        <f t="shared" si="518"/>
        <v>4.2170401003243214E-2</v>
      </c>
      <c r="Q1116" s="30">
        <f t="shared" si="519"/>
        <v>2602.1015324522796</v>
      </c>
      <c r="R1116" s="34">
        <f t="shared" si="520"/>
        <v>2602.1015324522796</v>
      </c>
      <c r="S1116" s="33">
        <f t="shared" si="521"/>
        <v>0</v>
      </c>
      <c r="T1116" s="35">
        <f t="shared" si="522"/>
        <v>0</v>
      </c>
      <c r="U1116" s="31">
        <f t="shared" si="523"/>
        <v>0</v>
      </c>
      <c r="V1116" s="30" t="e">
        <f t="shared" si="524"/>
        <v>#DIV/0!</v>
      </c>
      <c r="W1116" s="34" t="e">
        <f t="shared" si="525"/>
        <v>#DIV/0!</v>
      </c>
      <c r="X1116" s="33">
        <f t="shared" si="526"/>
        <v>0</v>
      </c>
      <c r="Y1116" s="35">
        <f t="shared" si="527"/>
        <v>0</v>
      </c>
      <c r="Z1116" s="30">
        <f t="shared" si="528"/>
        <v>-9154.6282344224619</v>
      </c>
      <c r="AA1116" s="35">
        <f>IF(C1116&lt;C$13,0,(IF(VLOOKUP(C$7,profiel!$A$3:$F$297,2,FALSE)&gt;4,VLOOKUP($C$7,profiel!$A$3:$F$297,3,FALSE),IF(B$9="flens loodrecht op gevel",(VLOOKUP(C$7,profiel!$A$3:$F$297,6,FALSE)-2*VLOOKUP(C$7,profiel!$A$3:$F$297,4,FALSE))/2,VLOOKUP(C$7,profiel!$A$3:$F$297,4,FALSE))))/1000*Z1116*D$36)</f>
        <v>-16846.743627797645</v>
      </c>
      <c r="AB1116" s="30">
        <f t="shared" si="531"/>
        <v>71816.538808276586</v>
      </c>
      <c r="AC1116" s="35">
        <f t="shared" si="529"/>
        <v>14363.307761655316</v>
      </c>
      <c r="AD1116" s="32">
        <f t="shared" si="530"/>
        <v>4.0267587503577354E-2</v>
      </c>
      <c r="AE1116" s="32">
        <f t="shared" si="535"/>
        <v>732.59262649244954</v>
      </c>
      <c r="AF1116" s="204">
        <f t="shared" si="536"/>
        <v>3070.4945261955663</v>
      </c>
    </row>
    <row r="1117" spans="1:32" ht="12" customHeight="1" x14ac:dyDescent="0.15">
      <c r="A1117" s="199">
        <f t="shared" si="506"/>
        <v>732.59262649244954</v>
      </c>
      <c r="B1117" s="38">
        <f t="shared" si="507"/>
        <v>5340</v>
      </c>
      <c r="C1117" s="200">
        <f t="shared" si="532"/>
        <v>89</v>
      </c>
      <c r="D1117" s="36">
        <f t="shared" si="533"/>
        <v>1004.3158877988936</v>
      </c>
      <c r="E1117" s="36">
        <f t="shared" si="534"/>
        <v>679.99999999980594</v>
      </c>
      <c r="F1117" s="37">
        <f t="shared" si="508"/>
        <v>4.1926299575413682E-2</v>
      </c>
      <c r="G1117" s="42">
        <f t="shared" si="509"/>
        <v>2603.3741149990315</v>
      </c>
      <c r="H1117" s="43">
        <f t="shared" si="510"/>
        <v>2603.3741149990319</v>
      </c>
      <c r="I1117" s="42">
        <f t="shared" si="511"/>
        <v>0</v>
      </c>
      <c r="J1117" s="44">
        <f t="shared" si="512"/>
        <v>0</v>
      </c>
      <c r="K1117" s="216">
        <f t="shared" si="513"/>
        <v>3.9829984596642998E-2</v>
      </c>
      <c r="L1117" s="42">
        <f t="shared" si="514"/>
        <v>2605.2301485691573</v>
      </c>
      <c r="M1117" s="43">
        <f t="shared" si="515"/>
        <v>2474.9686411406997</v>
      </c>
      <c r="N1117" s="42">
        <f t="shared" si="516"/>
        <v>0</v>
      </c>
      <c r="O1117" s="44">
        <f t="shared" si="517"/>
        <v>0</v>
      </c>
      <c r="P1117" s="37">
        <f t="shared" si="518"/>
        <v>4.1926299575413682E-2</v>
      </c>
      <c r="Q1117" s="42">
        <f t="shared" si="519"/>
        <v>2603.3741149990315</v>
      </c>
      <c r="R1117" s="43">
        <f t="shared" si="520"/>
        <v>2603.3741149990319</v>
      </c>
      <c r="S1117" s="42">
        <f t="shared" si="521"/>
        <v>0</v>
      </c>
      <c r="T1117" s="44">
        <f t="shared" si="522"/>
        <v>0</v>
      </c>
      <c r="U1117" s="37">
        <f t="shared" si="523"/>
        <v>0</v>
      </c>
      <c r="V1117" s="42" t="e">
        <f t="shared" si="524"/>
        <v>#DIV/0!</v>
      </c>
      <c r="W1117" s="43" t="e">
        <f t="shared" si="525"/>
        <v>#DIV/0!</v>
      </c>
      <c r="X1117" s="42">
        <f t="shared" si="526"/>
        <v>0</v>
      </c>
      <c r="Y1117" s="44">
        <f t="shared" si="527"/>
        <v>0</v>
      </c>
      <c r="Z1117" s="42">
        <f t="shared" si="528"/>
        <v>-9162.1352758264056</v>
      </c>
      <c r="AA1117" s="44">
        <f>IF(C1117&lt;C$13,0,(IF(VLOOKUP(C$7,profiel!$A$3:$F$297,2,FALSE)&gt;4,VLOOKUP($C$7,profiel!$A$3:$F$297,3,FALSE),IF(B$9="flens loodrecht op gevel",(VLOOKUP(C$7,profiel!$A$3:$F$297,6,FALSE)-2*VLOOKUP(C$7,profiel!$A$3:$F$297,4,FALSE))/2,VLOOKUP(C$7,profiel!$A$3:$F$297,4,FALSE))))/1000*Z1117*D$36)</f>
        <v>-16860.558410735521</v>
      </c>
      <c r="AB1117" s="42">
        <f t="shared" si="531"/>
        <v>71858.9007820267</v>
      </c>
      <c r="AC1117" s="44">
        <f t="shared" si="529"/>
        <v>14371.780156405339</v>
      </c>
      <c r="AD1117" s="41">
        <f t="shared" si="530"/>
        <v>4.0022187522987314E-2</v>
      </c>
      <c r="AE1117" s="41">
        <f t="shared" si="535"/>
        <v>732.63264867997248</v>
      </c>
      <c r="AF1117" s="201">
        <f t="shared" si="536"/>
        <v>3088.423878139828</v>
      </c>
    </row>
    <row r="1118" spans="1:32" ht="12" customHeight="1" x14ac:dyDescent="0.15">
      <c r="A1118" s="202">
        <f t="shared" si="506"/>
        <v>732.63264867997248</v>
      </c>
      <c r="B1118" s="54">
        <f t="shared" si="507"/>
        <v>5345</v>
      </c>
      <c r="C1118" s="133">
        <f t="shared" si="532"/>
        <v>89.083333333333329</v>
      </c>
      <c r="D1118" s="30">
        <f t="shared" si="533"/>
        <v>1004.4559173382977</v>
      </c>
      <c r="E1118" s="30">
        <f t="shared" si="534"/>
        <v>679.99999999981105</v>
      </c>
      <c r="F1118" s="31">
        <f t="shared" si="508"/>
        <v>4.1682903134229295E-2</v>
      </c>
      <c r="G1118" s="30">
        <f t="shared" si="509"/>
        <v>2604.647259014323</v>
      </c>
      <c r="H1118" s="34">
        <f t="shared" si="510"/>
        <v>2604.647259014323</v>
      </c>
      <c r="I1118" s="33">
        <f t="shared" si="511"/>
        <v>0</v>
      </c>
      <c r="J1118" s="35">
        <f t="shared" si="512"/>
        <v>0</v>
      </c>
      <c r="K1118" s="60">
        <f t="shared" si="513"/>
        <v>3.9598757977517829E-2</v>
      </c>
      <c r="L1118" s="30">
        <f t="shared" si="514"/>
        <v>2606.4934732210227</v>
      </c>
      <c r="M1118" s="34">
        <f t="shared" si="515"/>
        <v>2476.1687995599714</v>
      </c>
      <c r="N1118" s="33">
        <f t="shared" si="516"/>
        <v>0</v>
      </c>
      <c r="O1118" s="35">
        <f t="shared" si="517"/>
        <v>0</v>
      </c>
      <c r="P1118" s="31">
        <f t="shared" si="518"/>
        <v>4.1682903134229295E-2</v>
      </c>
      <c r="Q1118" s="30">
        <f t="shared" si="519"/>
        <v>2604.647259014323</v>
      </c>
      <c r="R1118" s="34">
        <f t="shared" si="520"/>
        <v>2604.647259014323</v>
      </c>
      <c r="S1118" s="33">
        <f t="shared" si="521"/>
        <v>0</v>
      </c>
      <c r="T1118" s="35">
        <f t="shared" si="522"/>
        <v>0</v>
      </c>
      <c r="U1118" s="31">
        <f t="shared" si="523"/>
        <v>0</v>
      </c>
      <c r="V1118" s="30" t="e">
        <f t="shared" si="524"/>
        <v>#DIV/0!</v>
      </c>
      <c r="W1118" s="34" t="e">
        <f t="shared" si="525"/>
        <v>#DIV/0!</v>
      </c>
      <c r="X1118" s="33">
        <f t="shared" si="526"/>
        <v>0</v>
      </c>
      <c r="Y1118" s="35">
        <f t="shared" si="527"/>
        <v>0</v>
      </c>
      <c r="Z1118" s="30">
        <f t="shared" si="528"/>
        <v>-9169.5973414014516</v>
      </c>
      <c r="AA1118" s="35">
        <f>IF(C1118&lt;C$13,0,(IF(VLOOKUP(C$7,profiel!$A$3:$F$297,2,FALSE)&gt;4,VLOOKUP($C$7,profiel!$A$3:$F$297,3,FALSE),IF(B$9="flens loodrecht op gevel",(VLOOKUP(C$7,profiel!$A$3:$F$297,6,FALSE)-2*VLOOKUP(C$7,profiel!$A$3:$F$297,4,FALSE))/2,VLOOKUP(C$7,profiel!$A$3:$F$297,4,FALSE))))/1000*Z1118*D$36)</f>
        <v>-16874.290427203858</v>
      </c>
      <c r="AB1118" s="30">
        <f t="shared" si="531"/>
        <v>71901.276369127256</v>
      </c>
      <c r="AC1118" s="35">
        <f t="shared" si="529"/>
        <v>14380.255273825451</v>
      </c>
      <c r="AD1118" s="32">
        <f t="shared" si="530"/>
        <v>3.9778271561963972E-2</v>
      </c>
      <c r="AE1118" s="32">
        <f t="shared" si="535"/>
        <v>732.67242695153448</v>
      </c>
      <c r="AF1118" s="204">
        <f t="shared" si="536"/>
        <v>3106.5108821069857</v>
      </c>
    </row>
    <row r="1119" spans="1:32" ht="12" customHeight="1" x14ac:dyDescent="0.15">
      <c r="A1119" s="199">
        <f t="shared" si="506"/>
        <v>732.67242695153448</v>
      </c>
      <c r="B1119" s="38">
        <f t="shared" si="507"/>
        <v>5350</v>
      </c>
      <c r="C1119" s="200">
        <f t="shared" si="532"/>
        <v>89.166666666666671</v>
      </c>
      <c r="D1119" s="36">
        <f t="shared" si="533"/>
        <v>1004.5958161311474</v>
      </c>
      <c r="E1119" s="36">
        <f t="shared" si="534"/>
        <v>679.99999999981605</v>
      </c>
      <c r="F1119" s="37">
        <f t="shared" si="508"/>
        <v>4.1440213228105378E-2</v>
      </c>
      <c r="G1119" s="42">
        <f t="shared" si="509"/>
        <v>2605.920950621623</v>
      </c>
      <c r="H1119" s="43">
        <f t="shared" si="510"/>
        <v>2605.920950621623</v>
      </c>
      <c r="I1119" s="42">
        <f t="shared" si="511"/>
        <v>0</v>
      </c>
      <c r="J1119" s="44">
        <f t="shared" si="512"/>
        <v>0</v>
      </c>
      <c r="K1119" s="216">
        <f t="shared" si="513"/>
        <v>3.9368202566700108E-2</v>
      </c>
      <c r="L1119" s="42">
        <f t="shared" si="514"/>
        <v>2607.7573658391284</v>
      </c>
      <c r="M1119" s="43">
        <f t="shared" si="515"/>
        <v>2477.3694975471717</v>
      </c>
      <c r="N1119" s="42">
        <f t="shared" si="516"/>
        <v>0</v>
      </c>
      <c r="O1119" s="44">
        <f t="shared" si="517"/>
        <v>0</v>
      </c>
      <c r="P1119" s="37">
        <f t="shared" si="518"/>
        <v>4.1440213228105378E-2</v>
      </c>
      <c r="Q1119" s="42">
        <f t="shared" si="519"/>
        <v>2605.920950621623</v>
      </c>
      <c r="R1119" s="43">
        <f t="shared" si="520"/>
        <v>2605.920950621623</v>
      </c>
      <c r="S1119" s="42">
        <f t="shared" si="521"/>
        <v>0</v>
      </c>
      <c r="T1119" s="44">
        <f t="shared" si="522"/>
        <v>0</v>
      </c>
      <c r="U1119" s="37">
        <f t="shared" si="523"/>
        <v>0</v>
      </c>
      <c r="V1119" s="42" t="e">
        <f t="shared" si="524"/>
        <v>#DIV/0!</v>
      </c>
      <c r="W1119" s="43" t="e">
        <f t="shared" si="525"/>
        <v>#DIV/0!</v>
      </c>
      <c r="X1119" s="42">
        <f t="shared" si="526"/>
        <v>0</v>
      </c>
      <c r="Y1119" s="44">
        <f t="shared" si="527"/>
        <v>0</v>
      </c>
      <c r="Z1119" s="42">
        <f t="shared" si="528"/>
        <v>-9177.0146937533264</v>
      </c>
      <c r="AA1119" s="44">
        <f>IF(C1119&lt;C$13,0,(IF(VLOOKUP(C$7,profiel!$A$3:$F$297,2,FALSE)&gt;4,VLOOKUP($C$7,profiel!$A$3:$F$297,3,FALSE),IF(B$9="flens loodrecht op gevel",(VLOOKUP(C$7,profiel!$A$3:$F$297,6,FALSE)-2*VLOOKUP(C$7,profiel!$A$3:$F$297,4,FALSE))/2,VLOOKUP(C$7,profiel!$A$3:$F$297,4,FALSE))))/1000*Z1119*D$36)</f>
        <v>-16887.940160461101</v>
      </c>
      <c r="AB1119" s="42">
        <f t="shared" si="531"/>
        <v>71943.665354648707</v>
      </c>
      <c r="AC1119" s="44">
        <f t="shared" si="529"/>
        <v>14388.733070929742</v>
      </c>
      <c r="AD1119" s="41">
        <f t="shared" si="530"/>
        <v>3.9535824490897271E-2</v>
      </c>
      <c r="AE1119" s="41">
        <f t="shared" si="535"/>
        <v>732.71196277602542</v>
      </c>
      <c r="AF1119" s="201">
        <f t="shared" si="536"/>
        <v>3124.7572759609779</v>
      </c>
    </row>
    <row r="1120" spans="1:32" ht="12" customHeight="1" x14ac:dyDescent="0.15">
      <c r="A1120" s="202">
        <f t="shared" si="506"/>
        <v>732.71196277602542</v>
      </c>
      <c r="B1120" s="54">
        <f t="shared" si="507"/>
        <v>5355</v>
      </c>
      <c r="C1120" s="133">
        <f t="shared" si="532"/>
        <v>89.25</v>
      </c>
      <c r="D1120" s="30">
        <f t="shared" si="533"/>
        <v>1004.7355844213728</v>
      </c>
      <c r="E1120" s="30">
        <f t="shared" si="534"/>
        <v>679.99999999982094</v>
      </c>
      <c r="F1120" s="31">
        <f t="shared" si="508"/>
        <v>4.1198231408342785E-2</v>
      </c>
      <c r="G1120" s="30">
        <f t="shared" si="509"/>
        <v>2607.1951760752536</v>
      </c>
      <c r="H1120" s="34">
        <f t="shared" si="510"/>
        <v>2607.1951760752536</v>
      </c>
      <c r="I1120" s="33">
        <f t="shared" si="511"/>
        <v>0</v>
      </c>
      <c r="J1120" s="35">
        <f t="shared" si="512"/>
        <v>0</v>
      </c>
      <c r="K1120" s="60">
        <f t="shared" si="513"/>
        <v>3.913831983792565E-2</v>
      </c>
      <c r="L1120" s="30">
        <f t="shared" si="514"/>
        <v>2609.0218127801609</v>
      </c>
      <c r="M1120" s="34">
        <f t="shared" si="515"/>
        <v>2478.5707221411526</v>
      </c>
      <c r="N1120" s="33">
        <f t="shared" si="516"/>
        <v>0</v>
      </c>
      <c r="O1120" s="35">
        <f t="shared" si="517"/>
        <v>0</v>
      </c>
      <c r="P1120" s="31">
        <f t="shared" si="518"/>
        <v>4.1198231408342785E-2</v>
      </c>
      <c r="Q1120" s="30">
        <f t="shared" si="519"/>
        <v>2607.1951760752536</v>
      </c>
      <c r="R1120" s="34">
        <f t="shared" si="520"/>
        <v>2607.1951760752536</v>
      </c>
      <c r="S1120" s="33">
        <f t="shared" si="521"/>
        <v>0</v>
      </c>
      <c r="T1120" s="35">
        <f t="shared" si="522"/>
        <v>0</v>
      </c>
      <c r="U1120" s="31">
        <f t="shared" si="523"/>
        <v>0</v>
      </c>
      <c r="V1120" s="30" t="e">
        <f t="shared" si="524"/>
        <v>#DIV/0!</v>
      </c>
      <c r="W1120" s="34" t="e">
        <f t="shared" si="525"/>
        <v>#DIV/0!</v>
      </c>
      <c r="X1120" s="33">
        <f t="shared" si="526"/>
        <v>0</v>
      </c>
      <c r="Y1120" s="35">
        <f t="shared" si="527"/>
        <v>0</v>
      </c>
      <c r="Z1120" s="30">
        <f t="shared" si="528"/>
        <v>-9184.3875928639609</v>
      </c>
      <c r="AA1120" s="35">
        <f>IF(C1120&lt;C$13,0,(IF(VLOOKUP(C$7,profiel!$A$3:$F$297,2,FALSE)&gt;4,VLOOKUP($C$7,profiel!$A$3:$F$297,3,FALSE),IF(B$9="flens loodrecht op gevel",(VLOOKUP(C$7,profiel!$A$3:$F$297,6,FALSE)-2*VLOOKUP(C$7,profiel!$A$3:$F$297,4,FALSE))/2,VLOOKUP(C$7,profiel!$A$3:$F$297,4,FALSE))))/1000*Z1120*D$36)</f>
        <v>-16901.508088937258</v>
      </c>
      <c r="AB1120" s="30">
        <f t="shared" si="531"/>
        <v>71986.067526169383</v>
      </c>
      <c r="AC1120" s="35">
        <f t="shared" si="529"/>
        <v>14397.213505233876</v>
      </c>
      <c r="AD1120" s="32">
        <f t="shared" si="530"/>
        <v>3.9294831393376785E-2</v>
      </c>
      <c r="AE1120" s="32">
        <f t="shared" si="535"/>
        <v>732.75125760741878</v>
      </c>
      <c r="AF1120" s="204">
        <f t="shared" si="536"/>
        <v>3143.1648192103194</v>
      </c>
    </row>
    <row r="1121" spans="1:32" ht="12" customHeight="1" x14ac:dyDescent="0.15">
      <c r="A1121" s="199">
        <f t="shared" si="506"/>
        <v>732.75125760741878</v>
      </c>
      <c r="B1121" s="38">
        <f t="shared" si="507"/>
        <v>5360</v>
      </c>
      <c r="C1121" s="200">
        <f t="shared" si="532"/>
        <v>89.333333333333329</v>
      </c>
      <c r="D1121" s="36">
        <f t="shared" si="533"/>
        <v>1004.8752224522223</v>
      </c>
      <c r="E1121" s="36">
        <f t="shared" si="534"/>
        <v>679.9999999998256</v>
      </c>
      <c r="F1121" s="37">
        <f t="shared" si="508"/>
        <v>4.095695922884697E-2</v>
      </c>
      <c r="G1121" s="42">
        <f t="shared" si="509"/>
        <v>2608.4699217577445</v>
      </c>
      <c r="H1121" s="43">
        <f t="shared" si="510"/>
        <v>2608.4699217577445</v>
      </c>
      <c r="I1121" s="42">
        <f t="shared" si="511"/>
        <v>0</v>
      </c>
      <c r="J1121" s="44">
        <f t="shared" si="512"/>
        <v>0</v>
      </c>
      <c r="K1121" s="216">
        <f t="shared" si="513"/>
        <v>3.8909111267404622E-2</v>
      </c>
      <c r="L1121" s="42">
        <f t="shared" si="514"/>
        <v>2610.2868005296491</v>
      </c>
      <c r="M1121" s="43">
        <f t="shared" si="515"/>
        <v>2479.7724605031667</v>
      </c>
      <c r="N1121" s="42">
        <f t="shared" si="516"/>
        <v>0</v>
      </c>
      <c r="O1121" s="44">
        <f t="shared" si="517"/>
        <v>0</v>
      </c>
      <c r="P1121" s="37">
        <f t="shared" si="518"/>
        <v>4.095695922884697E-2</v>
      </c>
      <c r="Q1121" s="42">
        <f t="shared" si="519"/>
        <v>2608.4699217577445</v>
      </c>
      <c r="R1121" s="43">
        <f t="shared" si="520"/>
        <v>2608.4699217577445</v>
      </c>
      <c r="S1121" s="42">
        <f t="shared" si="521"/>
        <v>0</v>
      </c>
      <c r="T1121" s="44">
        <f t="shared" si="522"/>
        <v>0</v>
      </c>
      <c r="U1121" s="37">
        <f t="shared" si="523"/>
        <v>0</v>
      </c>
      <c r="V1121" s="42" t="e">
        <f t="shared" si="524"/>
        <v>#DIV/0!</v>
      </c>
      <c r="W1121" s="43" t="e">
        <f t="shared" si="525"/>
        <v>#DIV/0!</v>
      </c>
      <c r="X1121" s="42">
        <f t="shared" si="526"/>
        <v>0</v>
      </c>
      <c r="Y1121" s="44">
        <f t="shared" si="527"/>
        <v>0</v>
      </c>
      <c r="Z1121" s="42">
        <f t="shared" si="528"/>
        <v>-9191.7162961281138</v>
      </c>
      <c r="AA1121" s="44">
        <f>IF(C1121&lt;C$13,0,(IF(VLOOKUP(C$7,profiel!$A$3:$F$297,2,FALSE)&gt;4,VLOOKUP($C$7,profiel!$A$3:$F$297,3,FALSE),IF(B$9="flens loodrecht op gevel",(VLOOKUP(C$7,profiel!$A$3:$F$297,6,FALSE)-2*VLOOKUP(C$7,profiel!$A$3:$F$297,4,FALSE))/2,VLOOKUP(C$7,profiel!$A$3:$F$297,4,FALSE))))/1000*Z1121*D$36)</f>
        <v>-16914.994686301328</v>
      </c>
      <c r="AB1121" s="42">
        <f t="shared" si="531"/>
        <v>72028.482673739476</v>
      </c>
      <c r="AC1121" s="44">
        <f t="shared" si="529"/>
        <v>14405.696534747896</v>
      </c>
      <c r="AD1121" s="41">
        <f t="shared" si="530"/>
        <v>3.9055277563540804E-2</v>
      </c>
      <c r="AE1121" s="41">
        <f t="shared" si="535"/>
        <v>732.79031288498231</v>
      </c>
      <c r="AF1121" s="201">
        <f t="shared" si="536"/>
        <v>3161.7352933000197</v>
      </c>
    </row>
    <row r="1122" spans="1:32" ht="12" customHeight="1" x14ac:dyDescent="0.15">
      <c r="A1122" s="202">
        <f t="shared" si="506"/>
        <v>732.79031288498231</v>
      </c>
      <c r="B1122" s="54">
        <f t="shared" si="507"/>
        <v>5365</v>
      </c>
      <c r="C1122" s="133">
        <f t="shared" si="532"/>
        <v>89.416666666666671</v>
      </c>
      <c r="D1122" s="30">
        <f t="shared" si="533"/>
        <v>1005.0147304662644</v>
      </c>
      <c r="E1122" s="30">
        <f t="shared" si="534"/>
        <v>679.99999999983027</v>
      </c>
      <c r="F1122" s="31">
        <f t="shared" si="508"/>
        <v>4.0716398245843756E-2</v>
      </c>
      <c r="G1122" s="30">
        <f t="shared" si="509"/>
        <v>2609.7451741794134</v>
      </c>
      <c r="H1122" s="34">
        <f t="shared" si="510"/>
        <v>2609.7451741794134</v>
      </c>
      <c r="I1122" s="33">
        <f t="shared" si="511"/>
        <v>0</v>
      </c>
      <c r="J1122" s="35">
        <f t="shared" si="512"/>
        <v>0</v>
      </c>
      <c r="K1122" s="60">
        <f t="shared" si="513"/>
        <v>3.8680578333551568E-2</v>
      </c>
      <c r="L1122" s="30">
        <f t="shared" si="514"/>
        <v>2611.5523157015268</v>
      </c>
      <c r="M1122" s="34">
        <f t="shared" si="515"/>
        <v>2480.9746999164504</v>
      </c>
      <c r="N1122" s="33">
        <f t="shared" si="516"/>
        <v>0</v>
      </c>
      <c r="O1122" s="35">
        <f t="shared" si="517"/>
        <v>0</v>
      </c>
      <c r="P1122" s="31">
        <f t="shared" si="518"/>
        <v>4.0716398245843756E-2</v>
      </c>
      <c r="Q1122" s="30">
        <f t="shared" si="519"/>
        <v>2609.7451741794134</v>
      </c>
      <c r="R1122" s="34">
        <f t="shared" si="520"/>
        <v>2609.7451741794134</v>
      </c>
      <c r="S1122" s="33">
        <f t="shared" si="521"/>
        <v>0</v>
      </c>
      <c r="T1122" s="35">
        <f t="shared" si="522"/>
        <v>0</v>
      </c>
      <c r="U1122" s="31">
        <f t="shared" si="523"/>
        <v>0</v>
      </c>
      <c r="V1122" s="30" t="e">
        <f t="shared" si="524"/>
        <v>#DIV/0!</v>
      </c>
      <c r="W1122" s="34" t="e">
        <f t="shared" si="525"/>
        <v>#DIV/0!</v>
      </c>
      <c r="X1122" s="33">
        <f t="shared" si="526"/>
        <v>0</v>
      </c>
      <c r="Y1122" s="35">
        <f t="shared" si="527"/>
        <v>0</v>
      </c>
      <c r="Z1122" s="30">
        <f t="shared" si="528"/>
        <v>-9199.0010583896437</v>
      </c>
      <c r="AA1122" s="35">
        <f>IF(C1122&lt;C$13,0,(IF(VLOOKUP(C$7,profiel!$A$3:$F$297,2,FALSE)&gt;4,VLOOKUP($C$7,profiel!$A$3:$F$297,3,FALSE),IF(B$9="flens loodrecht op gevel",(VLOOKUP(C$7,profiel!$A$3:$F$297,6,FALSE)-2*VLOOKUP(C$7,profiel!$A$3:$F$297,4,FALSE))/2,VLOOKUP(C$7,profiel!$A$3:$F$297,4,FALSE))))/1000*Z1122*D$36)</f>
        <v>-16928.400421528018</v>
      </c>
      <c r="AB1122" s="30">
        <f t="shared" si="531"/>
        <v>72070.910589844832</v>
      </c>
      <c r="AC1122" s="35">
        <f t="shared" si="529"/>
        <v>14414.182117968965</v>
      </c>
      <c r="AD1122" s="32">
        <f t="shared" si="530"/>
        <v>3.8817148503506711E-2</v>
      </c>
      <c r="AE1122" s="32">
        <f t="shared" si="535"/>
        <v>732.82913003348585</v>
      </c>
      <c r="AF1122" s="204">
        <f t="shared" si="536"/>
        <v>3180.4705019076464</v>
      </c>
    </row>
    <row r="1123" spans="1:32" ht="12" customHeight="1" x14ac:dyDescent="0.15">
      <c r="A1123" s="199">
        <f t="shared" si="506"/>
        <v>732.82913003348585</v>
      </c>
      <c r="B1123" s="38">
        <f t="shared" si="507"/>
        <v>5370</v>
      </c>
      <c r="C1123" s="200">
        <f t="shared" si="532"/>
        <v>89.5</v>
      </c>
      <c r="D1123" s="36">
        <f t="shared" si="533"/>
        <v>1005.1541087053911</v>
      </c>
      <c r="E1123" s="36">
        <f t="shared" si="534"/>
        <v>679.9999999998347</v>
      </c>
      <c r="F1123" s="37">
        <f t="shared" si="508"/>
        <v>4.0476550017592768E-2</v>
      </c>
      <c r="G1123" s="42">
        <f t="shared" si="509"/>
        <v>2611.0209199754522</v>
      </c>
      <c r="H1123" s="43">
        <f t="shared" si="510"/>
        <v>2611.0209199754527</v>
      </c>
      <c r="I1123" s="42">
        <f t="shared" si="511"/>
        <v>0</v>
      </c>
      <c r="J1123" s="44">
        <f t="shared" si="512"/>
        <v>0</v>
      </c>
      <c r="K1123" s="216">
        <f t="shared" si="513"/>
        <v>3.8452722516713125E-2</v>
      </c>
      <c r="L1123" s="42">
        <f t="shared" si="514"/>
        <v>2612.8183450351521</v>
      </c>
      <c r="M1123" s="43">
        <f t="shared" si="515"/>
        <v>2482.1774277833943</v>
      </c>
      <c r="N1123" s="42">
        <f t="shared" si="516"/>
        <v>0</v>
      </c>
      <c r="O1123" s="44">
        <f t="shared" si="517"/>
        <v>0</v>
      </c>
      <c r="P1123" s="37">
        <f t="shared" si="518"/>
        <v>4.0476550017592768E-2</v>
      </c>
      <c r="Q1123" s="42">
        <f t="shared" si="519"/>
        <v>2611.0209199754522</v>
      </c>
      <c r="R1123" s="43">
        <f t="shared" si="520"/>
        <v>2611.0209199754527</v>
      </c>
      <c r="S1123" s="42">
        <f t="shared" si="521"/>
        <v>0</v>
      </c>
      <c r="T1123" s="44">
        <f t="shared" si="522"/>
        <v>0</v>
      </c>
      <c r="U1123" s="37">
        <f t="shared" si="523"/>
        <v>0</v>
      </c>
      <c r="V1123" s="42" t="e">
        <f t="shared" si="524"/>
        <v>#DIV/0!</v>
      </c>
      <c r="W1123" s="43" t="e">
        <f t="shared" si="525"/>
        <v>#DIV/0!</v>
      </c>
      <c r="X1123" s="42">
        <f t="shared" si="526"/>
        <v>0</v>
      </c>
      <c r="Y1123" s="44">
        <f t="shared" si="527"/>
        <v>0</v>
      </c>
      <c r="Z1123" s="42">
        <f t="shared" si="528"/>
        <v>-9206.2421319773075</v>
      </c>
      <c r="AA1123" s="44">
        <f>IF(C1123&lt;C$13,0,(IF(VLOOKUP(C$7,profiel!$A$3:$F$297,2,FALSE)&gt;4,VLOOKUP($C$7,profiel!$A$3:$F$297,3,FALSE),IF(B$9="flens loodrecht op gevel",(VLOOKUP(C$7,profiel!$A$3:$F$297,6,FALSE)-2*VLOOKUP(C$7,profiel!$A$3:$F$297,4,FALSE))/2,VLOOKUP(C$7,profiel!$A$3:$F$297,4,FALSE))))/1000*Z1123*D$36)</f>
        <v>-16941.725758963647</v>
      </c>
      <c r="AB1123" s="42">
        <f t="shared" si="531"/>
        <v>72113.351069371725</v>
      </c>
      <c r="AC1123" s="44">
        <f t="shared" si="529"/>
        <v>14422.670213874346</v>
      </c>
      <c r="AD1123" s="41">
        <f t="shared" si="530"/>
        <v>3.8580429920780854E-2</v>
      </c>
      <c r="AE1123" s="41">
        <f t="shared" si="535"/>
        <v>732.86771046340664</v>
      </c>
      <c r="AF1123" s="201">
        <f t="shared" si="536"/>
        <v>3199.3722712437389</v>
      </c>
    </row>
    <row r="1124" spans="1:32" ht="12" customHeight="1" x14ac:dyDescent="0.15">
      <c r="A1124" s="202">
        <f t="shared" si="506"/>
        <v>732.86771046340664</v>
      </c>
      <c r="B1124" s="54">
        <f t="shared" si="507"/>
        <v>5375</v>
      </c>
      <c r="C1124" s="133">
        <f t="shared" si="532"/>
        <v>89.583333333333329</v>
      </c>
      <c r="D1124" s="30">
        <f t="shared" si="533"/>
        <v>1005.2933574108196</v>
      </c>
      <c r="E1124" s="30">
        <f t="shared" si="534"/>
        <v>679.99999999983902</v>
      </c>
      <c r="F1124" s="31">
        <f t="shared" si="508"/>
        <v>4.0237416104096688E-2</v>
      </c>
      <c r="G1124" s="30">
        <f t="shared" si="509"/>
        <v>2612.2971459051555</v>
      </c>
      <c r="H1124" s="34">
        <f t="shared" si="510"/>
        <v>2612.297145905156</v>
      </c>
      <c r="I1124" s="33">
        <f t="shared" si="511"/>
        <v>0</v>
      </c>
      <c r="J1124" s="35">
        <f t="shared" si="512"/>
        <v>0</v>
      </c>
      <c r="K1124" s="60">
        <f t="shared" si="513"/>
        <v>3.8225545298891855E-2</v>
      </c>
      <c r="L1124" s="30">
        <f t="shared" si="514"/>
        <v>2614.0848753945866</v>
      </c>
      <c r="M1124" s="34">
        <f t="shared" si="515"/>
        <v>2483.3806316248574</v>
      </c>
      <c r="N1124" s="33">
        <f t="shared" si="516"/>
        <v>0</v>
      </c>
      <c r="O1124" s="35">
        <f t="shared" si="517"/>
        <v>0</v>
      </c>
      <c r="P1124" s="31">
        <f t="shared" si="518"/>
        <v>4.0237416104096688E-2</v>
      </c>
      <c r="Q1124" s="30">
        <f t="shared" si="519"/>
        <v>2612.2971459051555</v>
      </c>
      <c r="R1124" s="34">
        <f t="shared" si="520"/>
        <v>2612.297145905156</v>
      </c>
      <c r="S1124" s="33">
        <f t="shared" si="521"/>
        <v>0</v>
      </c>
      <c r="T1124" s="35">
        <f t="shared" si="522"/>
        <v>0</v>
      </c>
      <c r="U1124" s="31">
        <f t="shared" si="523"/>
        <v>0</v>
      </c>
      <c r="V1124" s="30" t="e">
        <f t="shared" si="524"/>
        <v>#DIV/0!</v>
      </c>
      <c r="W1124" s="34" t="e">
        <f t="shared" si="525"/>
        <v>#DIV/0!</v>
      </c>
      <c r="X1124" s="33">
        <f t="shared" si="526"/>
        <v>0</v>
      </c>
      <c r="Y1124" s="35">
        <f t="shared" si="527"/>
        <v>0</v>
      </c>
      <c r="Z1124" s="30">
        <f t="shared" si="528"/>
        <v>-9213.4397667400553</v>
      </c>
      <c r="AA1124" s="35">
        <f>IF(C1124&lt;C$13,0,(IF(VLOOKUP(C$7,profiel!$A$3:$F$297,2,FALSE)&gt;4,VLOOKUP($C$7,profiel!$A$3:$F$297,3,FALSE),IF(B$9="flens loodrecht op gevel",(VLOOKUP(C$7,profiel!$A$3:$F$297,6,FALSE)-2*VLOOKUP(C$7,profiel!$A$3:$F$297,4,FALSE))/2,VLOOKUP(C$7,profiel!$A$3:$F$297,4,FALSE))))/1000*Z1124*D$36)</f>
        <v>-16954.971158391072</v>
      </c>
      <c r="AB1124" s="30">
        <f t="shared" si="531"/>
        <v>72155.803909572001</v>
      </c>
      <c r="AC1124" s="35">
        <f t="shared" si="529"/>
        <v>14431.160781914401</v>
      </c>
      <c r="AD1124" s="32">
        <f t="shared" si="530"/>
        <v>3.8345107725749082E-2</v>
      </c>
      <c r="AE1124" s="32">
        <f t="shared" si="535"/>
        <v>732.90605557113236</v>
      </c>
      <c r="AF1124" s="204">
        <f t="shared" si="536"/>
        <v>3218.4424503567411</v>
      </c>
    </row>
    <row r="1125" spans="1:32" ht="12" customHeight="1" x14ac:dyDescent="0.15">
      <c r="A1125" s="199">
        <f t="shared" si="506"/>
        <v>732.90605557113236</v>
      </c>
      <c r="B1125" s="38">
        <f t="shared" si="507"/>
        <v>5380</v>
      </c>
      <c r="C1125" s="200">
        <f t="shared" si="532"/>
        <v>89.666666666666671</v>
      </c>
      <c r="D1125" s="36">
        <f t="shared" si="533"/>
        <v>1005.4324768230954</v>
      </c>
      <c r="E1125" s="36">
        <f t="shared" si="534"/>
        <v>679.99999999984323</v>
      </c>
      <c r="F1125" s="37">
        <f t="shared" si="508"/>
        <v>3.9998998066805243E-2</v>
      </c>
      <c r="G1125" s="42">
        <f t="shared" si="509"/>
        <v>2613.5738388496216</v>
      </c>
      <c r="H1125" s="43">
        <f t="shared" si="510"/>
        <v>2613.573838849622</v>
      </c>
      <c r="I1125" s="42">
        <f t="shared" si="511"/>
        <v>0</v>
      </c>
      <c r="J1125" s="44">
        <f t="shared" si="512"/>
        <v>0</v>
      </c>
      <c r="K1125" s="216">
        <f t="shared" si="513"/>
        <v>3.7999048163464978E-2</v>
      </c>
      <c r="L1125" s="42">
        <f t="shared" si="514"/>
        <v>2615.3518937662398</v>
      </c>
      <c r="M1125" s="43">
        <f t="shared" si="515"/>
        <v>2484.5842990779279</v>
      </c>
      <c r="N1125" s="42">
        <f t="shared" si="516"/>
        <v>0</v>
      </c>
      <c r="O1125" s="44">
        <f t="shared" si="517"/>
        <v>0</v>
      </c>
      <c r="P1125" s="37">
        <f t="shared" si="518"/>
        <v>3.9998998066805243E-2</v>
      </c>
      <c r="Q1125" s="42">
        <f t="shared" si="519"/>
        <v>2613.5738388496216</v>
      </c>
      <c r="R1125" s="43">
        <f t="shared" si="520"/>
        <v>2613.573838849622</v>
      </c>
      <c r="S1125" s="42">
        <f t="shared" si="521"/>
        <v>0</v>
      </c>
      <c r="T1125" s="44">
        <f t="shared" si="522"/>
        <v>0</v>
      </c>
      <c r="U1125" s="37">
        <f t="shared" si="523"/>
        <v>0</v>
      </c>
      <c r="V1125" s="42" t="e">
        <f t="shared" si="524"/>
        <v>#DIV/0!</v>
      </c>
      <c r="W1125" s="43" t="e">
        <f t="shared" si="525"/>
        <v>#DIV/0!</v>
      </c>
      <c r="X1125" s="42">
        <f t="shared" si="526"/>
        <v>0</v>
      </c>
      <c r="Y1125" s="44">
        <f t="shared" si="527"/>
        <v>0</v>
      </c>
      <c r="Z1125" s="42">
        <f t="shared" si="528"/>
        <v>-9220.5942100820575</v>
      </c>
      <c r="AA1125" s="44">
        <f>IF(C1125&lt;C$13,0,(IF(VLOOKUP(C$7,profiel!$A$3:$F$297,2,FALSE)&gt;4,VLOOKUP($C$7,profiel!$A$3:$F$297,3,FALSE),IF(B$9="flens loodrecht op gevel",(VLOOKUP(C$7,profiel!$A$3:$F$297,6,FALSE)-2*VLOOKUP(C$7,profiel!$A$3:$F$297,4,FALSE))/2,VLOOKUP(C$7,profiel!$A$3:$F$297,4,FALSE))))/1000*Z1125*D$36)</f>
        <v>-16968.137075094179</v>
      </c>
      <c r="AB1125" s="42">
        <f t="shared" si="531"/>
        <v>72198.2689100282</v>
      </c>
      <c r="AC1125" s="44">
        <f t="shared" si="529"/>
        <v>14439.653782005642</v>
      </c>
      <c r="AD1125" s="41">
        <f t="shared" si="530"/>
        <v>3.8111168029160404E-2</v>
      </c>
      <c r="AE1125" s="41">
        <f t="shared" si="535"/>
        <v>732.94416673916146</v>
      </c>
      <c r="AF1125" s="201">
        <f t="shared" si="536"/>
        <v>3237.6829114422853</v>
      </c>
    </row>
    <row r="1126" spans="1:32" ht="12" customHeight="1" x14ac:dyDescent="0.15">
      <c r="A1126" s="202">
        <f t="shared" si="506"/>
        <v>732.94416673916146</v>
      </c>
      <c r="B1126" s="54">
        <f t="shared" si="507"/>
        <v>5385</v>
      </c>
      <c r="C1126" s="133">
        <f t="shared" si="532"/>
        <v>89.75</v>
      </c>
      <c r="D1126" s="30">
        <f t="shared" si="533"/>
        <v>1005.5714671820945</v>
      </c>
      <c r="E1126" s="30">
        <f t="shared" si="534"/>
        <v>679.99999999984732</v>
      </c>
      <c r="F1126" s="31">
        <f t="shared" si="508"/>
        <v>3.9761297468316963E-2</v>
      </c>
      <c r="G1126" s="30">
        <f t="shared" si="509"/>
        <v>2614.8509858106913</v>
      </c>
      <c r="H1126" s="34">
        <f t="shared" si="510"/>
        <v>2614.8509858106918</v>
      </c>
      <c r="I1126" s="33">
        <f t="shared" si="511"/>
        <v>0</v>
      </c>
      <c r="J1126" s="35">
        <f t="shared" si="512"/>
        <v>0</v>
      </c>
      <c r="K1126" s="60">
        <f t="shared" si="513"/>
        <v>3.7773232594901111E-2</v>
      </c>
      <c r="L1126" s="30">
        <f t="shared" si="514"/>
        <v>2616.6193872577824</v>
      </c>
      <c r="M1126" s="34">
        <f t="shared" si="515"/>
        <v>2485.7884178948934</v>
      </c>
      <c r="N1126" s="33">
        <f t="shared" si="516"/>
        <v>0</v>
      </c>
      <c r="O1126" s="35">
        <f t="shared" si="517"/>
        <v>0</v>
      </c>
      <c r="P1126" s="31">
        <f t="shared" si="518"/>
        <v>3.9761297468316963E-2</v>
      </c>
      <c r="Q1126" s="30">
        <f t="shared" si="519"/>
        <v>2614.8509858106913</v>
      </c>
      <c r="R1126" s="34">
        <f t="shared" si="520"/>
        <v>2614.8509858106918</v>
      </c>
      <c r="S1126" s="33">
        <f t="shared" si="521"/>
        <v>0</v>
      </c>
      <c r="T1126" s="35">
        <f t="shared" si="522"/>
        <v>0</v>
      </c>
      <c r="U1126" s="31">
        <f t="shared" si="523"/>
        <v>0</v>
      </c>
      <c r="V1126" s="30" t="e">
        <f t="shared" si="524"/>
        <v>#DIV/0!</v>
      </c>
      <c r="W1126" s="34" t="e">
        <f t="shared" si="525"/>
        <v>#DIV/0!</v>
      </c>
      <c r="X1126" s="33">
        <f t="shared" si="526"/>
        <v>0</v>
      </c>
      <c r="Y1126" s="35">
        <f t="shared" si="527"/>
        <v>0</v>
      </c>
      <c r="Z1126" s="30">
        <f t="shared" si="528"/>
        <v>-9227.7057069971961</v>
      </c>
      <c r="AA1126" s="35">
        <f>IF(C1126&lt;C$13,0,(IF(VLOOKUP(C$7,profiel!$A$3:$F$297,2,FALSE)&gt;4,VLOOKUP($C$7,profiel!$A$3:$F$297,3,FALSE),IF(B$9="flens loodrecht op gevel",(VLOOKUP(C$7,profiel!$A$3:$F$297,6,FALSE)-2*VLOOKUP(C$7,profiel!$A$3:$F$297,4,FALSE))/2,VLOOKUP(C$7,profiel!$A$3:$F$297,4,FALSE))))/1000*Z1126*D$36)</f>
        <v>-16981.223959921324</v>
      </c>
      <c r="AB1126" s="30">
        <f t="shared" si="531"/>
        <v>72240.745872619722</v>
      </c>
      <c r="AC1126" s="35">
        <f t="shared" si="529"/>
        <v>14448.149174523944</v>
      </c>
      <c r="AD1126" s="32">
        <f t="shared" si="530"/>
        <v>3.7878597139672607E-2</v>
      </c>
      <c r="AE1126" s="32">
        <f t="shared" si="535"/>
        <v>732.9820453363011</v>
      </c>
      <c r="AF1126" s="204">
        <f t="shared" si="536"/>
        <v>3257.095550157042</v>
      </c>
    </row>
    <row r="1127" spans="1:32" ht="12" customHeight="1" x14ac:dyDescent="0.15">
      <c r="A1127" s="199">
        <f t="shared" si="506"/>
        <v>732.9820453363011</v>
      </c>
      <c r="B1127" s="38">
        <f t="shared" si="507"/>
        <v>5390</v>
      </c>
      <c r="C1127" s="200">
        <f t="shared" si="532"/>
        <v>89.833333333333329</v>
      </c>
      <c r="D1127" s="36">
        <f t="shared" si="533"/>
        <v>1005.7103287270261</v>
      </c>
      <c r="E1127" s="36">
        <f t="shared" si="534"/>
        <v>679.99999999985141</v>
      </c>
      <c r="F1127" s="37">
        <f t="shared" si="508"/>
        <v>3.9524315872076957E-2</v>
      </c>
      <c r="G1127" s="42">
        <f t="shared" si="509"/>
        <v>2616.1285739088621</v>
      </c>
      <c r="H1127" s="43">
        <f t="shared" si="510"/>
        <v>2616.1285739088626</v>
      </c>
      <c r="I1127" s="42">
        <f t="shared" si="511"/>
        <v>0</v>
      </c>
      <c r="J1127" s="44">
        <f t="shared" si="512"/>
        <v>0</v>
      </c>
      <c r="K1127" s="216">
        <f t="shared" si="513"/>
        <v>3.7548100078473111E-2</v>
      </c>
      <c r="L1127" s="42">
        <f t="shared" si="514"/>
        <v>2617.8873430960666</v>
      </c>
      <c r="M1127" s="43">
        <f t="shared" si="515"/>
        <v>2486.9929759412635</v>
      </c>
      <c r="N1127" s="42">
        <f t="shared" si="516"/>
        <v>0</v>
      </c>
      <c r="O1127" s="44">
        <f t="shared" si="517"/>
        <v>0</v>
      </c>
      <c r="P1127" s="37">
        <f t="shared" si="518"/>
        <v>3.9524315872076957E-2</v>
      </c>
      <c r="Q1127" s="42">
        <f t="shared" si="519"/>
        <v>2616.1285739088621</v>
      </c>
      <c r="R1127" s="43">
        <f t="shared" si="520"/>
        <v>2616.1285739088626</v>
      </c>
      <c r="S1127" s="42">
        <f t="shared" si="521"/>
        <v>0</v>
      </c>
      <c r="T1127" s="44">
        <f t="shared" si="522"/>
        <v>0</v>
      </c>
      <c r="U1127" s="37">
        <f t="shared" si="523"/>
        <v>0</v>
      </c>
      <c r="V1127" s="42" t="e">
        <f t="shared" si="524"/>
        <v>#DIV/0!</v>
      </c>
      <c r="W1127" s="43" t="e">
        <f t="shared" si="525"/>
        <v>#DIV/0!</v>
      </c>
      <c r="X1127" s="42">
        <f t="shared" si="526"/>
        <v>0</v>
      </c>
      <c r="Y1127" s="44">
        <f t="shared" si="527"/>
        <v>0</v>
      </c>
      <c r="Z1127" s="42">
        <f t="shared" si="528"/>
        <v>-9234.7745001032545</v>
      </c>
      <c r="AA1127" s="44">
        <f>IF(C1127&lt;C$13,0,(IF(VLOOKUP(C$7,profiel!$A$3:$F$297,2,FALSE)&gt;4,VLOOKUP($C$7,profiel!$A$3:$F$297,3,FALSE),IF(B$9="flens loodrecht op gevel",(VLOOKUP(C$7,profiel!$A$3:$F$297,6,FALSE)-2*VLOOKUP(C$7,profiel!$A$3:$F$297,4,FALSE))/2,VLOOKUP(C$7,profiel!$A$3:$F$297,4,FALSE))))/1000*Z1127*D$36)</f>
        <v>-16994.232259348268</v>
      </c>
      <c r="AB1127" s="42">
        <f t="shared" si="531"/>
        <v>72283.23460148889</v>
      </c>
      <c r="AC1127" s="44">
        <f t="shared" si="529"/>
        <v>14456.646920297779</v>
      </c>
      <c r="AD1127" s="41">
        <f t="shared" si="530"/>
        <v>3.7647381561403757E-2</v>
      </c>
      <c r="AE1127" s="41">
        <f t="shared" si="535"/>
        <v>733.01969271786254</v>
      </c>
      <c r="AF1127" s="201">
        <f t="shared" si="536"/>
        <v>3276.6822859371382</v>
      </c>
    </row>
    <row r="1128" spans="1:32" ht="12" customHeight="1" x14ac:dyDescent="0.15">
      <c r="A1128" s="202">
        <f t="shared" si="506"/>
        <v>733.01969271786254</v>
      </c>
      <c r="B1128" s="54">
        <f t="shared" si="507"/>
        <v>5395</v>
      </c>
      <c r="C1128" s="133">
        <f t="shared" si="532"/>
        <v>89.916666666666671</v>
      </c>
      <c r="D1128" s="30">
        <f t="shared" si="533"/>
        <v>1005.8490616964347</v>
      </c>
      <c r="E1128" s="30">
        <f t="shared" si="534"/>
        <v>679.99999999985539</v>
      </c>
      <c r="F1128" s="31">
        <f t="shared" si="508"/>
        <v>3.9288054842071721E-2</v>
      </c>
      <c r="G1128" s="30">
        <f t="shared" si="509"/>
        <v>2617.4065903823594</v>
      </c>
      <c r="H1128" s="34">
        <f t="shared" si="510"/>
        <v>2617.4065903823594</v>
      </c>
      <c r="I1128" s="33">
        <f t="shared" si="511"/>
        <v>0</v>
      </c>
      <c r="J1128" s="35">
        <f t="shared" si="512"/>
        <v>0</v>
      </c>
      <c r="K1128" s="60">
        <f t="shared" si="513"/>
        <v>3.732365209996813E-2</v>
      </c>
      <c r="L1128" s="30">
        <f t="shared" si="514"/>
        <v>2619.155748626169</v>
      </c>
      <c r="M1128" s="34">
        <f t="shared" si="515"/>
        <v>2488.1979611948605</v>
      </c>
      <c r="N1128" s="33">
        <f t="shared" si="516"/>
        <v>0</v>
      </c>
      <c r="O1128" s="35">
        <f t="shared" si="517"/>
        <v>0</v>
      </c>
      <c r="P1128" s="31">
        <f t="shared" si="518"/>
        <v>3.9288054842071721E-2</v>
      </c>
      <c r="Q1128" s="30">
        <f t="shared" si="519"/>
        <v>2617.4065903823594</v>
      </c>
      <c r="R1128" s="34">
        <f t="shared" si="520"/>
        <v>2617.4065903823594</v>
      </c>
      <c r="S1128" s="33">
        <f t="shared" si="521"/>
        <v>0</v>
      </c>
      <c r="T1128" s="35">
        <f t="shared" si="522"/>
        <v>0</v>
      </c>
      <c r="U1128" s="31">
        <f t="shared" si="523"/>
        <v>0</v>
      </c>
      <c r="V1128" s="30" t="e">
        <f t="shared" si="524"/>
        <v>#DIV/0!</v>
      </c>
      <c r="W1128" s="34" t="e">
        <f t="shared" si="525"/>
        <v>#DIV/0!</v>
      </c>
      <c r="X1128" s="33">
        <f t="shared" si="526"/>
        <v>0</v>
      </c>
      <c r="Y1128" s="35">
        <f t="shared" si="527"/>
        <v>0</v>
      </c>
      <c r="Z1128" s="30">
        <f t="shared" si="528"/>
        <v>-9241.8008296756616</v>
      </c>
      <c r="AA1128" s="35">
        <f>IF(C1128&lt;C$13,0,(IF(VLOOKUP(C$7,profiel!$A$3:$F$297,2,FALSE)&gt;4,VLOOKUP($C$7,profiel!$A$3:$F$297,3,FALSE),IF(B$9="flens loodrecht op gevel",(VLOOKUP(C$7,profiel!$A$3:$F$297,6,FALSE)-2*VLOOKUP(C$7,profiel!$A$3:$F$297,4,FALSE))/2,VLOOKUP(C$7,profiel!$A$3:$F$297,4,FALSE))))/1000*Z1128*D$36)</f>
        <v>-17007.162415540264</v>
      </c>
      <c r="AB1128" s="30">
        <f t="shared" si="531"/>
        <v>72325.734903007455</v>
      </c>
      <c r="AC1128" s="35">
        <f t="shared" si="529"/>
        <v>14465.146980601492</v>
      </c>
      <c r="AD1128" s="32">
        <f t="shared" si="530"/>
        <v>3.7417507991538902E-2</v>
      </c>
      <c r="AE1128" s="32">
        <f t="shared" si="535"/>
        <v>733.0571102258541</v>
      </c>
      <c r="AF1128" s="204">
        <f t="shared" si="536"/>
        <v>3296.4450623211947</v>
      </c>
    </row>
    <row r="1129" spans="1:32" ht="12" customHeight="1" x14ac:dyDescent="0.15">
      <c r="A1129" s="199">
        <f t="shared" si="506"/>
        <v>733.0571102258541</v>
      </c>
      <c r="B1129" s="38">
        <f t="shared" si="507"/>
        <v>5400</v>
      </c>
      <c r="C1129" s="200">
        <f t="shared" si="532"/>
        <v>90</v>
      </c>
      <c r="D1129" s="36">
        <f t="shared" si="533"/>
        <v>1005.987666328203</v>
      </c>
      <c r="E1129" s="36">
        <f t="shared" si="534"/>
        <v>679.99999999985914</v>
      </c>
      <c r="F1129" s="37">
        <f t="shared" si="508"/>
        <v>3.9052515942521043E-2</v>
      </c>
      <c r="G1129" s="42">
        <f t="shared" si="509"/>
        <v>2618.6850225848393</v>
      </c>
      <c r="H1129" s="43">
        <f t="shared" si="510"/>
        <v>2618.6850225848393</v>
      </c>
      <c r="I1129" s="42">
        <f t="shared" si="511"/>
        <v>0</v>
      </c>
      <c r="J1129" s="44">
        <f t="shared" si="512"/>
        <v>0</v>
      </c>
      <c r="K1129" s="216">
        <f t="shared" si="513"/>
        <v>3.7099890145394991E-2</v>
      </c>
      <c r="L1129" s="42">
        <f t="shared" si="514"/>
        <v>2620.4245913090808</v>
      </c>
      <c r="M1129" s="43">
        <f t="shared" si="515"/>
        <v>2489.4033617436266</v>
      </c>
      <c r="N1129" s="42">
        <f t="shared" si="516"/>
        <v>0</v>
      </c>
      <c r="O1129" s="44">
        <f t="shared" si="517"/>
        <v>0</v>
      </c>
      <c r="P1129" s="37">
        <f t="shared" si="518"/>
        <v>3.9052515942521043E-2</v>
      </c>
      <c r="Q1129" s="42">
        <f t="shared" si="519"/>
        <v>2618.6850225848393</v>
      </c>
      <c r="R1129" s="43">
        <f t="shared" si="520"/>
        <v>2618.6850225848393</v>
      </c>
      <c r="S1129" s="42">
        <f t="shared" si="521"/>
        <v>0</v>
      </c>
      <c r="T1129" s="44">
        <f t="shared" si="522"/>
        <v>0</v>
      </c>
      <c r="U1129" s="37">
        <f t="shared" si="523"/>
        <v>0</v>
      </c>
      <c r="V1129" s="42" t="e">
        <f t="shared" si="524"/>
        <v>#DIV/0!</v>
      </c>
      <c r="W1129" s="43" t="e">
        <f t="shared" si="525"/>
        <v>#DIV/0!</v>
      </c>
      <c r="X1129" s="42">
        <f t="shared" si="526"/>
        <v>0</v>
      </c>
      <c r="Y1129" s="44">
        <f t="shared" si="527"/>
        <v>0</v>
      </c>
      <c r="Z1129" s="42">
        <f t="shared" si="528"/>
        <v>-9248.7849336807431</v>
      </c>
      <c r="AA1129" s="44">
        <f>IF(C1129&lt;C$13,0,(IF(VLOOKUP(C$7,profiel!$A$3:$F$297,2,FALSE)&gt;4,VLOOKUP($C$7,profiel!$A$3:$F$297,3,FALSE),IF(B$9="flens loodrecht op gevel",(VLOOKUP(C$7,profiel!$A$3:$F$297,6,FALSE)-2*VLOOKUP(C$7,profiel!$A$3:$F$297,4,FALSE))/2,VLOOKUP(C$7,profiel!$A$3:$F$297,4,FALSE))))/1000*Z1129*D$36)</f>
        <v>-17020.014866413265</v>
      </c>
      <c r="AB1129" s="42">
        <f t="shared" si="531"/>
        <v>72368.246585744069</v>
      </c>
      <c r="AC1129" s="44">
        <f t="shared" si="529"/>
        <v>14473.649317148815</v>
      </c>
      <c r="AD1129" s="41">
        <f t="shared" si="530"/>
        <v>3.718896331793993E-2</v>
      </c>
      <c r="AE1129" s="41">
        <f t="shared" si="535"/>
        <v>733.09429918917203</v>
      </c>
      <c r="AF1129" s="201">
        <f t="shared" si="536"/>
        <v>3316.3858472782749</v>
      </c>
    </row>
    <row r="1130" spans="1:32" ht="12" customHeight="1" x14ac:dyDescent="0.15">
      <c r="A1130" s="202">
        <f t="shared" si="506"/>
        <v>733.09429918917203</v>
      </c>
      <c r="B1130" s="54">
        <f t="shared" si="507"/>
        <v>5405</v>
      </c>
      <c r="C1130" s="133">
        <f t="shared" si="532"/>
        <v>90.083333333333329</v>
      </c>
      <c r="D1130" s="30">
        <f t="shared" si="533"/>
        <v>1006.126142859554</v>
      </c>
      <c r="E1130" s="30">
        <f t="shared" si="534"/>
        <v>679.99999999986278</v>
      </c>
      <c r="F1130" s="31">
        <f t="shared" si="508"/>
        <v>3.8817700737564756E-2</v>
      </c>
      <c r="G1130" s="30">
        <f t="shared" si="509"/>
        <v>2619.9638579846478</v>
      </c>
      <c r="H1130" s="34">
        <f t="shared" si="510"/>
        <v>2619.9638579846483</v>
      </c>
      <c r="I1130" s="33">
        <f t="shared" si="511"/>
        <v>0</v>
      </c>
      <c r="J1130" s="35">
        <f t="shared" si="512"/>
        <v>0</v>
      </c>
      <c r="K1130" s="60">
        <f t="shared" si="513"/>
        <v>3.6876815700686516E-2</v>
      </c>
      <c r="L1130" s="30">
        <f t="shared" si="514"/>
        <v>2621.6938587209233</v>
      </c>
      <c r="M1130" s="34">
        <f t="shared" si="515"/>
        <v>2490.6091657848774</v>
      </c>
      <c r="N1130" s="33">
        <f t="shared" si="516"/>
        <v>0</v>
      </c>
      <c r="O1130" s="35">
        <f t="shared" si="517"/>
        <v>0</v>
      </c>
      <c r="P1130" s="31">
        <f t="shared" si="518"/>
        <v>3.8817700737564756E-2</v>
      </c>
      <c r="Q1130" s="30">
        <f t="shared" si="519"/>
        <v>2619.9638579846478</v>
      </c>
      <c r="R1130" s="34">
        <f t="shared" si="520"/>
        <v>2619.9638579846483</v>
      </c>
      <c r="S1130" s="33">
        <f t="shared" si="521"/>
        <v>0</v>
      </c>
      <c r="T1130" s="35">
        <f t="shared" si="522"/>
        <v>0</v>
      </c>
      <c r="U1130" s="31">
        <f t="shared" si="523"/>
        <v>0</v>
      </c>
      <c r="V1130" s="30" t="e">
        <f t="shared" si="524"/>
        <v>#DIV/0!</v>
      </c>
      <c r="W1130" s="34" t="e">
        <f t="shared" si="525"/>
        <v>#DIV/0!</v>
      </c>
      <c r="X1130" s="33">
        <f t="shared" si="526"/>
        <v>0</v>
      </c>
      <c r="Y1130" s="35">
        <f t="shared" si="527"/>
        <v>0</v>
      </c>
      <c r="Z1130" s="30">
        <f t="shared" si="528"/>
        <v>-9255.7270478087321</v>
      </c>
      <c r="AA1130" s="35">
        <f>IF(C1130&lt;C$13,0,(IF(VLOOKUP(C$7,profiel!$A$3:$F$297,2,FALSE)&gt;4,VLOOKUP($C$7,profiel!$A$3:$F$297,3,FALSE),IF(B$9="flens loodrecht op gevel",(VLOOKUP(C$7,profiel!$A$3:$F$297,6,FALSE)-2*VLOOKUP(C$7,profiel!$A$3:$F$297,4,FALSE))/2,VLOOKUP(C$7,profiel!$A$3:$F$297,4,FALSE))))/1000*Z1130*D$36)</f>
        <v>-17032.790045694645</v>
      </c>
      <c r="AB1130" s="30">
        <f t="shared" si="531"/>
        <v>72410.76946043114</v>
      </c>
      <c r="AC1130" s="35">
        <f t="shared" si="529"/>
        <v>14482.153892086228</v>
      </c>
      <c r="AD1130" s="32">
        <f t="shared" si="530"/>
        <v>3.696173461681173E-2</v>
      </c>
      <c r="AE1130" s="32">
        <f t="shared" si="535"/>
        <v>733.13126092378889</v>
      </c>
      <c r="AF1130" s="204">
        <f t="shared" si="536"/>
        <v>3336.5066335405772</v>
      </c>
    </row>
    <row r="1131" spans="1:32" ht="12" customHeight="1" x14ac:dyDescent="0.15">
      <c r="A1131" s="199">
        <f t="shared" si="506"/>
        <v>733.13126092378889</v>
      </c>
      <c r="B1131" s="38">
        <f t="shared" si="507"/>
        <v>5410</v>
      </c>
      <c r="C1131" s="200">
        <f t="shared" si="532"/>
        <v>90.166666666666671</v>
      </c>
      <c r="D1131" s="36">
        <f t="shared" si="533"/>
        <v>1006.2644915270537</v>
      </c>
      <c r="E1131" s="36">
        <f t="shared" si="534"/>
        <v>679.99999999986642</v>
      </c>
      <c r="F1131" s="37">
        <f t="shared" si="508"/>
        <v>3.8583610790947222E-2</v>
      </c>
      <c r="G1131" s="42">
        <f t="shared" si="509"/>
        <v>2621.243084162707</v>
      </c>
      <c r="H1131" s="43">
        <f t="shared" si="510"/>
        <v>2621.243084162707</v>
      </c>
      <c r="I1131" s="42">
        <f t="shared" si="511"/>
        <v>0</v>
      </c>
      <c r="J1131" s="44">
        <f t="shared" si="512"/>
        <v>0</v>
      </c>
      <c r="K1131" s="216">
        <f t="shared" si="513"/>
        <v>3.6654430251399861E-2</v>
      </c>
      <c r="L1131" s="42">
        <f t="shared" si="514"/>
        <v>2622.9635385508523</v>
      </c>
      <c r="M1131" s="43">
        <f t="shared" si="515"/>
        <v>2491.8153616233094</v>
      </c>
      <c r="N1131" s="42">
        <f t="shared" si="516"/>
        <v>0</v>
      </c>
      <c r="O1131" s="44">
        <f t="shared" si="517"/>
        <v>0</v>
      </c>
      <c r="P1131" s="37">
        <f t="shared" si="518"/>
        <v>3.8583610790947222E-2</v>
      </c>
      <c r="Q1131" s="42">
        <f t="shared" si="519"/>
        <v>2621.243084162707</v>
      </c>
      <c r="R1131" s="43">
        <f t="shared" si="520"/>
        <v>2621.243084162707</v>
      </c>
      <c r="S1131" s="42">
        <f t="shared" si="521"/>
        <v>0</v>
      </c>
      <c r="T1131" s="44">
        <f t="shared" si="522"/>
        <v>0</v>
      </c>
      <c r="U1131" s="37">
        <f t="shared" si="523"/>
        <v>0</v>
      </c>
      <c r="V1131" s="42" t="e">
        <f t="shared" si="524"/>
        <v>#DIV/0!</v>
      </c>
      <c r="W1131" s="43" t="e">
        <f t="shared" si="525"/>
        <v>#DIV/0!</v>
      </c>
      <c r="X1131" s="42">
        <f t="shared" si="526"/>
        <v>0</v>
      </c>
      <c r="Y1131" s="44">
        <f t="shared" si="527"/>
        <v>0</v>
      </c>
      <c r="Z1131" s="42">
        <f t="shared" si="528"/>
        <v>-9262.6274055063059</v>
      </c>
      <c r="AA1131" s="44">
        <f>IF(C1131&lt;C$13,0,(IF(VLOOKUP(C$7,profiel!$A$3:$F$297,2,FALSE)&gt;4,VLOOKUP($C$7,profiel!$A$3:$F$297,3,FALSE),IF(B$9="flens loodrecht op gevel",(VLOOKUP(C$7,profiel!$A$3:$F$297,6,FALSE)-2*VLOOKUP(C$7,profiel!$A$3:$F$297,4,FALSE))/2,VLOOKUP(C$7,profiel!$A$3:$F$297,4,FALSE))))/1000*Z1131*D$36)</f>
        <v>-17045.488382983101</v>
      </c>
      <c r="AB1131" s="42">
        <f t="shared" si="531"/>
        <v>72453.303339933133</v>
      </c>
      <c r="AC1131" s="44">
        <f t="shared" si="529"/>
        <v>14490.660667986629</v>
      </c>
      <c r="AD1131" s="41">
        <f t="shared" si="530"/>
        <v>3.6735809150371369E-2</v>
      </c>
      <c r="AE1131" s="41">
        <f t="shared" si="535"/>
        <v>733.16799673293929</v>
      </c>
      <c r="AF1131" s="201">
        <f t="shared" si="536"/>
        <v>3356.8094389408516</v>
      </c>
    </row>
    <row r="1132" spans="1:32" ht="12" customHeight="1" x14ac:dyDescent="0.15">
      <c r="A1132" s="202">
        <f t="shared" si="506"/>
        <v>733.16799673293929</v>
      </c>
      <c r="B1132" s="54">
        <f t="shared" si="507"/>
        <v>5415</v>
      </c>
      <c r="C1132" s="133">
        <f t="shared" si="532"/>
        <v>90.25</v>
      </c>
      <c r="D1132" s="30">
        <f t="shared" si="533"/>
        <v>1006.4027125666132</v>
      </c>
      <c r="E1132" s="30">
        <f t="shared" si="534"/>
        <v>679.99999999986994</v>
      </c>
      <c r="F1132" s="31">
        <f t="shared" si="508"/>
        <v>3.8350247665700624E-2</v>
      </c>
      <c r="G1132" s="30">
        <f t="shared" si="509"/>
        <v>2622.5226888116163</v>
      </c>
      <c r="H1132" s="34">
        <f t="shared" si="510"/>
        <v>2622.5226888116163</v>
      </c>
      <c r="I1132" s="33">
        <f t="shared" si="511"/>
        <v>0</v>
      </c>
      <c r="J1132" s="35">
        <f t="shared" si="512"/>
        <v>0</v>
      </c>
      <c r="K1132" s="60">
        <f t="shared" si="513"/>
        <v>3.6432735282415592E-2</v>
      </c>
      <c r="L1132" s="30">
        <f t="shared" si="514"/>
        <v>2624.2336186001207</v>
      </c>
      <c r="M1132" s="34">
        <f t="shared" si="515"/>
        <v>2493.0219376701148</v>
      </c>
      <c r="N1132" s="33">
        <f t="shared" si="516"/>
        <v>0</v>
      </c>
      <c r="O1132" s="35">
        <f t="shared" si="517"/>
        <v>0</v>
      </c>
      <c r="P1132" s="31">
        <f t="shared" si="518"/>
        <v>3.8350247665700624E-2</v>
      </c>
      <c r="Q1132" s="30">
        <f t="shared" si="519"/>
        <v>2622.5226888116163</v>
      </c>
      <c r="R1132" s="34">
        <f t="shared" si="520"/>
        <v>2622.5226888116163</v>
      </c>
      <c r="S1132" s="33">
        <f t="shared" si="521"/>
        <v>0</v>
      </c>
      <c r="T1132" s="35">
        <f t="shared" si="522"/>
        <v>0</v>
      </c>
      <c r="U1132" s="31">
        <f t="shared" si="523"/>
        <v>0</v>
      </c>
      <c r="V1132" s="30" t="e">
        <f t="shared" si="524"/>
        <v>#DIV/0!</v>
      </c>
      <c r="W1132" s="34" t="e">
        <f t="shared" si="525"/>
        <v>#DIV/0!</v>
      </c>
      <c r="X1132" s="33">
        <f t="shared" si="526"/>
        <v>0</v>
      </c>
      <c r="Y1132" s="35">
        <f t="shared" si="527"/>
        <v>0</v>
      </c>
      <c r="Z1132" s="30">
        <f t="shared" si="528"/>
        <v>-9269.4862380087798</v>
      </c>
      <c r="AA1132" s="35">
        <f>IF(C1132&lt;C$13,0,(IF(VLOOKUP(C$7,profiel!$A$3:$F$297,2,FALSE)&gt;4,VLOOKUP($C$7,profiel!$A$3:$F$297,3,FALSE),IF(B$9="flens loodrecht op gevel",(VLOOKUP(C$7,profiel!$A$3:$F$297,6,FALSE)-2*VLOOKUP(C$7,profiel!$A$3:$F$297,4,FALSE))/2,VLOOKUP(C$7,profiel!$A$3:$F$297,4,FALSE))))/1000*Z1132*D$36)</f>
        <v>-17058.110303807884</v>
      </c>
      <c r="AB1132" s="30">
        <f t="shared" si="531"/>
        <v>72495.848039214543</v>
      </c>
      <c r="AC1132" s="35">
        <f t="shared" si="529"/>
        <v>14499.169607842909</v>
      </c>
      <c r="AD1132" s="32">
        <f t="shared" si="530"/>
        <v>3.6511174364570929E-2</v>
      </c>
      <c r="AE1132" s="32">
        <f t="shared" si="535"/>
        <v>733.20450790730388</v>
      </c>
      <c r="AF1132" s="204">
        <f t="shared" si="536"/>
        <v>3377.2963067550413</v>
      </c>
    </row>
    <row r="1133" spans="1:32" ht="12" customHeight="1" x14ac:dyDescent="0.15">
      <c r="A1133" s="199">
        <f t="shared" si="506"/>
        <v>733.20450790730388</v>
      </c>
      <c r="B1133" s="38">
        <f t="shared" si="507"/>
        <v>5420</v>
      </c>
      <c r="C1133" s="200">
        <f t="shared" si="532"/>
        <v>90.333333333333329</v>
      </c>
      <c r="D1133" s="36">
        <f t="shared" si="533"/>
        <v>1006.5408062134914</v>
      </c>
      <c r="E1133" s="36">
        <f t="shared" si="534"/>
        <v>679.99999999987335</v>
      </c>
      <c r="F1133" s="37">
        <f t="shared" si="508"/>
        <v>3.8117612923822285E-2</v>
      </c>
      <c r="G1133" s="42">
        <f t="shared" si="509"/>
        <v>2623.8026597338585</v>
      </c>
      <c r="H1133" s="43">
        <f t="shared" si="510"/>
        <v>2623.8026597338585</v>
      </c>
      <c r="I1133" s="42">
        <f t="shared" si="511"/>
        <v>0</v>
      </c>
      <c r="J1133" s="44">
        <f t="shared" si="512"/>
        <v>0</v>
      </c>
      <c r="K1133" s="216">
        <f t="shared" si="513"/>
        <v>3.6211732277631171E-2</v>
      </c>
      <c r="L1133" s="42">
        <f t="shared" si="514"/>
        <v>2625.5040867802554</v>
      </c>
      <c r="M1133" s="43">
        <f t="shared" si="515"/>
        <v>2494.2288824412426</v>
      </c>
      <c r="N1133" s="42">
        <f t="shared" si="516"/>
        <v>0</v>
      </c>
      <c r="O1133" s="44">
        <f t="shared" si="517"/>
        <v>0</v>
      </c>
      <c r="P1133" s="37">
        <f t="shared" si="518"/>
        <v>3.8117612923822285E-2</v>
      </c>
      <c r="Q1133" s="42">
        <f t="shared" si="519"/>
        <v>2623.8026597338585</v>
      </c>
      <c r="R1133" s="43">
        <f t="shared" si="520"/>
        <v>2623.8026597338585</v>
      </c>
      <c r="S1133" s="42">
        <f t="shared" si="521"/>
        <v>0</v>
      </c>
      <c r="T1133" s="44">
        <f t="shared" si="522"/>
        <v>0</v>
      </c>
      <c r="U1133" s="37">
        <f t="shared" si="523"/>
        <v>0</v>
      </c>
      <c r="V1133" s="42" t="e">
        <f t="shared" si="524"/>
        <v>#DIV/0!</v>
      </c>
      <c r="W1133" s="43" t="e">
        <f t="shared" si="525"/>
        <v>#DIV/0!</v>
      </c>
      <c r="X1133" s="42">
        <f t="shared" si="526"/>
        <v>0</v>
      </c>
      <c r="Y1133" s="44">
        <f t="shared" si="527"/>
        <v>0</v>
      </c>
      <c r="Z1133" s="42">
        <f t="shared" si="528"/>
        <v>-9276.3037743719178</v>
      </c>
      <c r="AA1133" s="44">
        <f>IF(C1133&lt;C$13,0,(IF(VLOOKUP(C$7,profiel!$A$3:$F$297,2,FALSE)&gt;4,VLOOKUP($C$7,profiel!$A$3:$F$297,3,FALSE),IF(B$9="flens loodrecht op gevel",(VLOOKUP(C$7,profiel!$A$3:$F$297,6,FALSE)-2*VLOOKUP(C$7,profiel!$A$3:$F$297,4,FALSE))/2,VLOOKUP(C$7,profiel!$A$3:$F$297,4,FALSE))))/1000*Z1133*D$36)</f>
        <v>-17070.656229687331</v>
      </c>
      <c r="AB1133" s="42">
        <f t="shared" si="531"/>
        <v>72538.403375308291</v>
      </c>
      <c r="AC1133" s="44">
        <f t="shared" si="529"/>
        <v>14507.680675061656</v>
      </c>
      <c r="AD1133" s="41">
        <f t="shared" si="530"/>
        <v>3.6287817886826126E-2</v>
      </c>
      <c r="AE1133" s="41">
        <f t="shared" si="535"/>
        <v>733.24079572519065</v>
      </c>
      <c r="AF1133" s="201">
        <f t="shared" si="536"/>
        <v>3397.9693060497707</v>
      </c>
    </row>
    <row r="1134" spans="1:32" ht="12" customHeight="1" x14ac:dyDescent="0.15">
      <c r="A1134" s="202">
        <f t="shared" si="506"/>
        <v>733.24079572519065</v>
      </c>
      <c r="B1134" s="54">
        <f t="shared" si="507"/>
        <v>5425</v>
      </c>
      <c r="C1134" s="133">
        <f t="shared" si="532"/>
        <v>90.416666666666671</v>
      </c>
      <c r="D1134" s="30">
        <f t="shared" si="533"/>
        <v>1006.6787727022974</v>
      </c>
      <c r="E1134" s="30">
        <f t="shared" si="534"/>
        <v>679.99999999987665</v>
      </c>
      <c r="F1134" s="31">
        <f t="shared" si="508"/>
        <v>3.7885708125951392E-2</v>
      </c>
      <c r="G1134" s="30">
        <f t="shared" si="509"/>
        <v>2625.0829848402577</v>
      </c>
      <c r="H1134" s="34">
        <f t="shared" si="510"/>
        <v>2625.0829848402577</v>
      </c>
      <c r="I1134" s="33">
        <f t="shared" si="511"/>
        <v>0</v>
      </c>
      <c r="J1134" s="35">
        <f t="shared" si="512"/>
        <v>0</v>
      </c>
      <c r="K1134" s="60">
        <f t="shared" si="513"/>
        <v>3.5991422719653825E-2</v>
      </c>
      <c r="L1134" s="30">
        <f t="shared" si="514"/>
        <v>2626.7749311115281</v>
      </c>
      <c r="M1134" s="34">
        <f t="shared" si="515"/>
        <v>2495.436184555952</v>
      </c>
      <c r="N1134" s="33">
        <f t="shared" si="516"/>
        <v>0</v>
      </c>
      <c r="O1134" s="35">
        <f t="shared" si="517"/>
        <v>0</v>
      </c>
      <c r="P1134" s="31">
        <f t="shared" si="518"/>
        <v>3.7885708125951392E-2</v>
      </c>
      <c r="Q1134" s="30">
        <f t="shared" si="519"/>
        <v>2625.0829848402577</v>
      </c>
      <c r="R1134" s="34">
        <f t="shared" si="520"/>
        <v>2625.0829848402577</v>
      </c>
      <c r="S1134" s="33">
        <f t="shared" si="521"/>
        <v>0</v>
      </c>
      <c r="T1134" s="35">
        <f t="shared" si="522"/>
        <v>0</v>
      </c>
      <c r="U1134" s="31">
        <f t="shared" si="523"/>
        <v>0</v>
      </c>
      <c r="V1134" s="30" t="e">
        <f t="shared" si="524"/>
        <v>#DIV/0!</v>
      </c>
      <c r="W1134" s="34" t="e">
        <f t="shared" si="525"/>
        <v>#DIV/0!</v>
      </c>
      <c r="X1134" s="33">
        <f t="shared" si="526"/>
        <v>0</v>
      </c>
      <c r="Y1134" s="35">
        <f t="shared" si="527"/>
        <v>0</v>
      </c>
      <c r="Z1134" s="30">
        <f t="shared" si="528"/>
        <v>-9283.0802415032358</v>
      </c>
      <c r="AA1134" s="35">
        <f>IF(C1134&lt;C$13,0,(IF(VLOOKUP(C$7,profiel!$A$3:$F$297,2,FALSE)&gt;4,VLOOKUP($C$7,profiel!$A$3:$F$297,3,FALSE),IF(B$9="flens loodrecht op gevel",(VLOOKUP(C$7,profiel!$A$3:$F$297,6,FALSE)-2*VLOOKUP(C$7,profiel!$A$3:$F$297,4,FALSE))/2,VLOOKUP(C$7,profiel!$A$3:$F$297,4,FALSE))))/1000*Z1134*D$36)</f>
        <v>-17083.126578186493</v>
      </c>
      <c r="AB1134" s="30">
        <f t="shared" si="531"/>
        <v>72580.969167285337</v>
      </c>
      <c r="AC1134" s="35">
        <f t="shared" si="529"/>
        <v>14516.19383345707</v>
      </c>
      <c r="AD1134" s="32">
        <f t="shared" si="530"/>
        <v>3.6065727523782523E-2</v>
      </c>
      <c r="AE1134" s="32">
        <f t="shared" si="535"/>
        <v>733.27686145271446</v>
      </c>
      <c r="AF1134" s="204">
        <f t="shared" si="536"/>
        <v>3418.8305320351947</v>
      </c>
    </row>
    <row r="1135" spans="1:32" ht="12" customHeight="1" x14ac:dyDescent="0.15">
      <c r="A1135" s="199">
        <f t="shared" si="506"/>
        <v>733.27686145271446</v>
      </c>
      <c r="B1135" s="38">
        <f t="shared" si="507"/>
        <v>5430</v>
      </c>
      <c r="C1135" s="200">
        <f t="shared" si="532"/>
        <v>90.5</v>
      </c>
      <c r="D1135" s="36">
        <f t="shared" si="533"/>
        <v>1006.8166122669928</v>
      </c>
      <c r="E1135" s="36">
        <f t="shared" si="534"/>
        <v>679.99999999987995</v>
      </c>
      <c r="F1135" s="37">
        <f t="shared" si="508"/>
        <v>3.7654534831040282E-2</v>
      </c>
      <c r="G1135" s="42">
        <f t="shared" si="509"/>
        <v>2626.3636521491676</v>
      </c>
      <c r="H1135" s="43">
        <f t="shared" si="510"/>
        <v>2626.363652149168</v>
      </c>
      <c r="I1135" s="42">
        <f t="shared" si="511"/>
        <v>0</v>
      </c>
      <c r="J1135" s="44">
        <f t="shared" si="512"/>
        <v>0</v>
      </c>
      <c r="K1135" s="216">
        <f t="shared" si="513"/>
        <v>3.5771808089488273E-2</v>
      </c>
      <c r="L1135" s="42">
        <f t="shared" si="514"/>
        <v>2628.046139722077</v>
      </c>
      <c r="M1135" s="43">
        <f t="shared" si="515"/>
        <v>2496.6438327359729</v>
      </c>
      <c r="N1135" s="42">
        <f t="shared" si="516"/>
        <v>0</v>
      </c>
      <c r="O1135" s="44">
        <f t="shared" si="517"/>
        <v>0</v>
      </c>
      <c r="P1135" s="37">
        <f t="shared" si="518"/>
        <v>3.7654534831040282E-2</v>
      </c>
      <c r="Q1135" s="42">
        <f t="shared" si="519"/>
        <v>2626.3636521491676</v>
      </c>
      <c r="R1135" s="43">
        <f t="shared" si="520"/>
        <v>2626.363652149168</v>
      </c>
      <c r="S1135" s="42">
        <f t="shared" si="521"/>
        <v>0</v>
      </c>
      <c r="T1135" s="44">
        <f t="shared" si="522"/>
        <v>0</v>
      </c>
      <c r="U1135" s="37">
        <f t="shared" si="523"/>
        <v>0</v>
      </c>
      <c r="V1135" s="42" t="e">
        <f t="shared" si="524"/>
        <v>#DIV/0!</v>
      </c>
      <c r="W1135" s="43" t="e">
        <f t="shared" si="525"/>
        <v>#DIV/0!</v>
      </c>
      <c r="X1135" s="42">
        <f t="shared" si="526"/>
        <v>0</v>
      </c>
      <c r="Y1135" s="44">
        <f t="shared" si="527"/>
        <v>0</v>
      </c>
      <c r="Z1135" s="42">
        <f t="shared" si="528"/>
        <v>-9289.8158641932423</v>
      </c>
      <c r="AA1135" s="44">
        <f>IF(C1135&lt;C$13,0,(IF(VLOOKUP(C$7,profiel!$A$3:$F$297,2,FALSE)&gt;4,VLOOKUP($C$7,profiel!$A$3:$F$297,3,FALSE),IF(B$9="flens loodrecht op gevel",(VLOOKUP(C$7,profiel!$A$3:$F$297,6,FALSE)-2*VLOOKUP(C$7,profiel!$A$3:$F$297,4,FALSE))/2,VLOOKUP(C$7,profiel!$A$3:$F$297,4,FALSE))))/1000*Z1135*D$36)</f>
        <v>-17095.521762974604</v>
      </c>
      <c r="AB1135" s="42">
        <f t="shared" si="531"/>
        <v>72623.545236222955</v>
      </c>
      <c r="AC1135" s="44">
        <f t="shared" si="529"/>
        <v>14524.709047244593</v>
      </c>
      <c r="AD1135" s="41">
        <f t="shared" si="530"/>
        <v>3.5844891259113901E-2</v>
      </c>
      <c r="AE1135" s="41">
        <f t="shared" si="535"/>
        <v>733.31270634397356</v>
      </c>
      <c r="AF1135" s="201">
        <f t="shared" si="536"/>
        <v>3439.8821064226186</v>
      </c>
    </row>
    <row r="1136" spans="1:32" ht="12" customHeight="1" x14ac:dyDescent="0.15">
      <c r="A1136" s="202">
        <f t="shared" si="506"/>
        <v>733.31270634397356</v>
      </c>
      <c r="B1136" s="54">
        <f t="shared" si="507"/>
        <v>5435</v>
      </c>
      <c r="C1136" s="133">
        <f t="shared" si="532"/>
        <v>90.583333333333329</v>
      </c>
      <c r="D1136" s="30">
        <f t="shared" si="533"/>
        <v>1006.954325140894</v>
      </c>
      <c r="E1136" s="30">
        <f t="shared" si="534"/>
        <v>679.99999999988313</v>
      </c>
      <c r="F1136" s="31">
        <f t="shared" si="508"/>
        <v>3.7424094596027732E-2</v>
      </c>
      <c r="G1136" s="30">
        <f t="shared" si="509"/>
        <v>2627.6446497848492</v>
      </c>
      <c r="H1136" s="34">
        <f t="shared" si="510"/>
        <v>2627.6446497848492</v>
      </c>
      <c r="I1136" s="33">
        <f t="shared" si="511"/>
        <v>0</v>
      </c>
      <c r="J1136" s="35">
        <f t="shared" si="512"/>
        <v>0</v>
      </c>
      <c r="K1136" s="60">
        <f t="shared" si="513"/>
        <v>3.5552889866226345E-2</v>
      </c>
      <c r="L1136" s="30">
        <f t="shared" si="514"/>
        <v>2629.317700846324</v>
      </c>
      <c r="M1136" s="34">
        <f t="shared" si="515"/>
        <v>2497.8518158040079</v>
      </c>
      <c r="N1136" s="33">
        <f t="shared" si="516"/>
        <v>0</v>
      </c>
      <c r="O1136" s="35">
        <f t="shared" si="517"/>
        <v>0</v>
      </c>
      <c r="P1136" s="31">
        <f t="shared" si="518"/>
        <v>3.7424094596027732E-2</v>
      </c>
      <c r="Q1136" s="30">
        <f t="shared" si="519"/>
        <v>2627.6446497848492</v>
      </c>
      <c r="R1136" s="34">
        <f t="shared" si="520"/>
        <v>2627.6446497848492</v>
      </c>
      <c r="S1136" s="33">
        <f t="shared" si="521"/>
        <v>0</v>
      </c>
      <c r="T1136" s="35">
        <f t="shared" si="522"/>
        <v>0</v>
      </c>
      <c r="U1136" s="31">
        <f t="shared" si="523"/>
        <v>0</v>
      </c>
      <c r="V1136" s="30" t="e">
        <f t="shared" si="524"/>
        <v>#DIV/0!</v>
      </c>
      <c r="W1136" s="34" t="e">
        <f t="shared" si="525"/>
        <v>#DIV/0!</v>
      </c>
      <c r="X1136" s="33">
        <f t="shared" si="526"/>
        <v>0</v>
      </c>
      <c r="Y1136" s="35">
        <f t="shared" si="527"/>
        <v>0</v>
      </c>
      <c r="Z1136" s="30">
        <f t="shared" si="528"/>
        <v>-9296.5108651459304</v>
      </c>
      <c r="AA1136" s="35">
        <f>IF(C1136&lt;C$13,0,(IF(VLOOKUP(C$7,profiel!$A$3:$F$297,2,FALSE)&gt;4,VLOOKUP($C$7,profiel!$A$3:$F$297,3,FALSE),IF(B$9="flens loodrecht op gevel",(VLOOKUP(C$7,profiel!$A$3:$F$297,6,FALSE)-2*VLOOKUP(C$7,profiel!$A$3:$F$297,4,FALSE))/2,VLOOKUP(C$7,profiel!$A$3:$F$297,4,FALSE))))/1000*Z1136*D$36)</f>
        <v>-17107.842193881203</v>
      </c>
      <c r="AB1136" s="30">
        <f t="shared" si="531"/>
        <v>72666.131405175649</v>
      </c>
      <c r="AC1136" s="35">
        <f t="shared" si="529"/>
        <v>14533.226281035131</v>
      </c>
      <c r="AD1136" s="32">
        <f t="shared" si="530"/>
        <v>3.5625297251343363E-2</v>
      </c>
      <c r="AE1136" s="32">
        <f t="shared" si="535"/>
        <v>733.34833164122495</v>
      </c>
      <c r="AF1136" s="204">
        <f t="shared" si="536"/>
        <v>3461.1261777879358</v>
      </c>
    </row>
    <row r="1137" spans="1:32" ht="12" customHeight="1" x14ac:dyDescent="0.15">
      <c r="A1137" s="199">
        <f t="shared" si="506"/>
        <v>733.34833164122495</v>
      </c>
      <c r="B1137" s="38">
        <f t="shared" si="507"/>
        <v>5440</v>
      </c>
      <c r="C1137" s="200">
        <f t="shared" si="532"/>
        <v>90.666666666666671</v>
      </c>
      <c r="D1137" s="36">
        <f t="shared" si="533"/>
        <v>1007.0919115566746</v>
      </c>
      <c r="E1137" s="36">
        <f t="shared" si="534"/>
        <v>679.9999999998862</v>
      </c>
      <c r="F1137" s="37">
        <f t="shared" si="508"/>
        <v>3.7194388975503798E-2</v>
      </c>
      <c r="G1137" s="42">
        <f t="shared" si="509"/>
        <v>2628.9259659757145</v>
      </c>
      <c r="H1137" s="43">
        <f t="shared" si="510"/>
        <v>2628.9259659757145</v>
      </c>
      <c r="I1137" s="42">
        <f t="shared" si="511"/>
        <v>0</v>
      </c>
      <c r="J1137" s="44">
        <f t="shared" si="512"/>
        <v>0</v>
      </c>
      <c r="K1137" s="216">
        <f t="shared" si="513"/>
        <v>3.5334669526728611E-2</v>
      </c>
      <c r="L1137" s="42">
        <f t="shared" si="514"/>
        <v>2630.5896028231518</v>
      </c>
      <c r="M1137" s="43">
        <f t="shared" si="515"/>
        <v>2499.060122681994</v>
      </c>
      <c r="N1137" s="42">
        <f t="shared" si="516"/>
        <v>0</v>
      </c>
      <c r="O1137" s="44">
        <f t="shared" si="517"/>
        <v>0</v>
      </c>
      <c r="P1137" s="37">
        <f t="shared" si="518"/>
        <v>3.7194388975503798E-2</v>
      </c>
      <c r="Q1137" s="42">
        <f t="shared" si="519"/>
        <v>2628.9259659757145</v>
      </c>
      <c r="R1137" s="43">
        <f t="shared" si="520"/>
        <v>2628.9259659757145</v>
      </c>
      <c r="S1137" s="42">
        <f t="shared" si="521"/>
        <v>0</v>
      </c>
      <c r="T1137" s="44">
        <f t="shared" si="522"/>
        <v>0</v>
      </c>
      <c r="U1137" s="37">
        <f t="shared" si="523"/>
        <v>0</v>
      </c>
      <c r="V1137" s="42" t="e">
        <f t="shared" si="524"/>
        <v>#DIV/0!</v>
      </c>
      <c r="W1137" s="43" t="e">
        <f t="shared" si="525"/>
        <v>#DIV/0!</v>
      </c>
      <c r="X1137" s="42">
        <f t="shared" si="526"/>
        <v>0</v>
      </c>
      <c r="Y1137" s="44">
        <f t="shared" si="527"/>
        <v>0</v>
      </c>
      <c r="Z1137" s="42">
        <f t="shared" si="528"/>
        <v>-9303.165465009246</v>
      </c>
      <c r="AA1137" s="44">
        <f>IF(C1137&lt;C$13,0,(IF(VLOOKUP(C$7,profiel!$A$3:$F$297,2,FALSE)&gt;4,VLOOKUP($C$7,profiel!$A$3:$F$297,3,FALSE),IF(B$9="flens loodrecht op gevel",(VLOOKUP(C$7,profiel!$A$3:$F$297,6,FALSE)-2*VLOOKUP(C$7,profiel!$A$3:$F$297,4,FALSE))/2,VLOOKUP(C$7,profiel!$A$3:$F$297,4,FALSE))))/1000*Z1137*D$36)</f>
        <v>-17120.0882769522</v>
      </c>
      <c r="AB1137" s="42">
        <f t="shared" si="531"/>
        <v>72708.727499143904</v>
      </c>
      <c r="AC1137" s="44">
        <f t="shared" si="529"/>
        <v>14541.745499828779</v>
      </c>
      <c r="AD1137" s="41">
        <f t="shared" si="530"/>
        <v>3.5406933831672933E-2</v>
      </c>
      <c r="AE1137" s="41">
        <f t="shared" si="535"/>
        <v>733.38373857505667</v>
      </c>
      <c r="AF1137" s="201">
        <f t="shared" si="536"/>
        <v>3482.5649219399679</v>
      </c>
    </row>
    <row r="1138" spans="1:32" ht="12" customHeight="1" x14ac:dyDescent="0.15">
      <c r="A1138" s="202">
        <f t="shared" ref="A1138:A1201" si="537">AE1137</f>
        <v>733.38373857505667</v>
      </c>
      <c r="B1138" s="54">
        <f t="shared" ref="B1138:B1201" si="538">B1137+D$36</f>
        <v>5445</v>
      </c>
      <c r="C1138" s="133">
        <f t="shared" si="532"/>
        <v>90.75</v>
      </c>
      <c r="D1138" s="30">
        <f t="shared" si="533"/>
        <v>1007.229371746368</v>
      </c>
      <c r="E1138" s="30">
        <f t="shared" si="534"/>
        <v>679.99999999988916</v>
      </c>
      <c r="F1138" s="31">
        <f t="shared" ref="F1138:F1201" si="539">IF($C$16="onbeschermd","--",$L$16*$L$17*$F$17/1000*$I$16*((100-$C$17)/100)/($AF1137*$D$37*$C$8))</f>
        <v>3.6965419521377219E-2</v>
      </c>
      <c r="G1138" s="30">
        <f t="shared" ref="G1138:G1201" si="540">IF($C$16="onbeschermd",$D$35*($D1138-$AE1137)+$D$33*$D$32*$D$34*(($D1138+273)^4-($AE1137+273)^4),$I$18/($F$17/1000)*($D1138-$AE1137)/(1+F1138/3)-(EXP(F1138/10)-1)*($D1138-$D1137)*$AF1137*$D$37*$C$8/($I$16*((100-$C$17)/100)*$D$36))</f>
        <v>2630.2075890538217</v>
      </c>
      <c r="H1138" s="34">
        <f t="shared" ref="H1138:H1201" si="541">IF($C$16="onbeschermd",G1138*$I$17*$I$16*$D$36,G1138*$I$17*$I$16*((100-$C$17)/100)*$D$36)</f>
        <v>2630.2075890538217</v>
      </c>
      <c r="I1138" s="33">
        <f t="shared" ref="I1138:I1201" si="542">IF(OR($C$17=0,$C$16="onbeschermd"),0,$D$35*($D1138-$AE1137)+$D$33*$D$32*$D$34*(($D1138+273)^4-($AE1137+273)^4))</f>
        <v>0</v>
      </c>
      <c r="J1138" s="35">
        <f t="shared" ref="J1138:J1201" si="543">IF($C$16="onbeschermd",0,I1138*$I$17*$I$16*($C$17/100)*$D$36)</f>
        <v>0</v>
      </c>
      <c r="K1138" s="60">
        <f t="shared" ref="K1138:K1201" si="544">IF($C$19="onbeschermd","--",$L$19*$L$20*$F$20/1000*$I$19*((100-$C$20)/100)/($AF1137*$D$37*$C$8))</f>
        <v>3.5117148545308355E-2</v>
      </c>
      <c r="L1138" s="30">
        <f t="shared" ref="L1138:L1201" si="545">IF($C$19="onbeschermd",$D$35*($D1138-$AE1137)+$D$33*$D$32*$D$34*(($D1138+273)^4-($AE1137+273)^4),$I$21/($F$20/1000)*($D1138-$AE1137)/(1+K1138/3)-(EXP($K1138/10)-1)*(D1138-$D1137)*$AF1137*$D$37*$C$8/($I$19*((100-$C$20)/100)*$D$36))</f>
        <v>2631.8618340953985</v>
      </c>
      <c r="M1138" s="34">
        <f t="shared" ref="M1138:M1201" si="546">IF($C$19="onbeschermd",L1138*$I$20*$I$19*$D$36,L1138*$I$20*$I$19*((100-$C$20)/100)*$D$36)</f>
        <v>2500.2687423906286</v>
      </c>
      <c r="N1138" s="33">
        <f t="shared" ref="N1138:N1201" si="547">IF(OR($C$20=0,$C$19="onbeschermd"),0,$D$35*($D1138-$AE1137)+$D$33*$D$32*$D$34*(($D1138+273)^4-($AE1137+273)^4))</f>
        <v>0</v>
      </c>
      <c r="O1138" s="35">
        <f t="shared" ref="O1138:O1201" si="548">IF($C$19="onbeschermd",0,N1138*$I$20*$I$19*($C$20/100)*$D$36)</f>
        <v>0</v>
      </c>
      <c r="P1138" s="31">
        <f t="shared" ref="P1138:P1201" si="549">IF($C$22="onbeschermd","--",$L$22*$L$23*$F$23/1000*$I$22*((100-$C$23)/100)/($AF1137*$D$37*$C$8))</f>
        <v>3.6965419521377219E-2</v>
      </c>
      <c r="Q1138" s="30">
        <f t="shared" ref="Q1138:Q1201" si="550">IF($C$22="onbeschermd",$D$35*($D1138-$AE1137)+$D$33*$D$32*$D$34*(($D1138+273)^4-($AE1137+273)^4),$I$24/($F$23/1000)*($D1138-$AE1137)/(1+P1138/3)-(EXP(P1138/10)-1)*($D1138-$D1137)*$AF1137*$D$37*$C$8/($I$22*((100-$C$23)/100)*$D$36))</f>
        <v>2630.2075890538217</v>
      </c>
      <c r="R1138" s="34">
        <f t="shared" ref="R1138:R1201" si="551">IF($C$22="onbeschermd",Q1138*$I$23*$I$22*$D$36,Q1138*$I$23*$I$22*((100-$C$23)/100)*$D$36)</f>
        <v>2630.2075890538217</v>
      </c>
      <c r="S1138" s="33">
        <f t="shared" ref="S1138:S1201" si="552">IF(OR($C$23=0,$C$22="onbeschermd"),0,$D$35*($D1138-$AE1137)+$D$33*$D$32*$D$34*(($D1138+273)^4-($AE1137+273)^4))</f>
        <v>0</v>
      </c>
      <c r="T1138" s="35">
        <f t="shared" ref="T1138:T1201" si="553">IF($C$22="onbeschermd",0,S1138*$I$23*$I$22*($C$23/100)*$D$36)</f>
        <v>0</v>
      </c>
      <c r="U1138" s="31">
        <f t="shared" ref="U1138:U1201" si="554">IF($C$25="onbeschermd","--",$L$25*$L$26*$F$26/1000*$I$25*((100-$C$26)/100)/($AF1137*$D$37*$C$8))</f>
        <v>0</v>
      </c>
      <c r="V1138" s="30" t="e">
        <f t="shared" ref="V1138:V1201" si="555">IF($C$25="onbeschermd",$D$35*($D1138-$AE1137)+$D$33*$D$32*$D$34*(($D1138+273)^4-($AE1137+273)^4),$I$27/($F$26/1000)*($D1138-$AE1137)/(1+U1138/3)-(EXP(U1138/10)-1)*($D1138-$D1137)*$AF1137*$D$37*$C$8/($I$25*((100-$C$26)/100)*$D$36))</f>
        <v>#DIV/0!</v>
      </c>
      <c r="W1138" s="34" t="e">
        <f t="shared" ref="W1138:W1201" si="556">IF($C$25="onbeschermd",V1138*$I$26*$I$25*$D$36,V1138*$I$26*$I$25*((100-$C$26)/100)*$D$36)</f>
        <v>#DIV/0!</v>
      </c>
      <c r="X1138" s="33">
        <f t="shared" ref="X1138:X1201" si="557">IF(OR($C$26=0,$C$25="onbeschermd"),0,$D$35*($D1138-$AE1137)+$D$33*$D$32*$D$34*(($D1138+273)^4-($AE1137+273)^4))</f>
        <v>0</v>
      </c>
      <c r="Y1138" s="35">
        <f t="shared" ref="Y1138:Y1201" si="558">IF($C$25="onbeschermd",0,X1138*$I$26*$I$25*($C$26/100)*$D$36)</f>
        <v>0</v>
      </c>
      <c r="Z1138" s="30">
        <f t="shared" ref="Z1138:Z1201" si="559">IF(C1138&lt;C$13,$D$35*($D1138-$AE1137)+$D$33*$D$32*$D$34*(($D1138+273)^4-($AE1137+273)^4),$D$35*($E1138-$AE1137)+$D$33*$D$32*$D$34*(($E1138+273)^4-($AE1137+273)^4))</f>
        <v>-9309.7798824049351</v>
      </c>
      <c r="AA1138" s="35">
        <f>IF(C1138&lt;C$13,0,(IF(VLOOKUP(C$7,profiel!$A$3:$F$297,2,FALSE)&gt;4,VLOOKUP($C$7,profiel!$A$3:$F$297,3,FALSE),IF(B$9="flens loodrecht op gevel",(VLOOKUP(C$7,profiel!$A$3:$F$297,6,FALSE)-2*VLOOKUP(C$7,profiel!$A$3:$F$297,4,FALSE))/2,VLOOKUP(C$7,profiel!$A$3:$F$297,4,FALSE))))/1000*Z1138*D$36)</f>
        <v>-17132.260414504814</v>
      </c>
      <c r="AB1138" s="30">
        <f t="shared" si="531"/>
        <v>72751.33334504567</v>
      </c>
      <c r="AC1138" s="35">
        <f t="shared" ref="AC1138:AC1201" si="560">AB1138*2*C$14/1000*$D$36</f>
        <v>14550.266669009134</v>
      </c>
      <c r="AD1138" s="32">
        <f t="shared" ref="AD1138:AD1201" si="561">IF($C$14&gt;30,MAX((H1138+J1138+M1138+O1138+R1138+T1138+W1138+Y1138)/(AF1137*D$37*C$8),0),MAX((H1138+J1138+M1138+O1138+R1138+T1138+AA1138+AC1138)/(AF1137*D$37*C$8),0))</f>
        <v>3.5189789501875957E-2</v>
      </c>
      <c r="AE1138" s="32">
        <f t="shared" si="535"/>
        <v>733.4189283645585</v>
      </c>
      <c r="AF1138" s="204">
        <f t="shared" si="536"/>
        <v>3504.200542294494</v>
      </c>
    </row>
    <row r="1139" spans="1:32" ht="12" customHeight="1" x14ac:dyDescent="0.15">
      <c r="A1139" s="199">
        <f t="shared" si="537"/>
        <v>733.4189283645585</v>
      </c>
      <c r="B1139" s="38">
        <f t="shared" si="538"/>
        <v>5450</v>
      </c>
      <c r="C1139" s="200">
        <f t="shared" si="532"/>
        <v>90.833333333333329</v>
      </c>
      <c r="D1139" s="36">
        <f t="shared" si="533"/>
        <v>1007.3667059413694</v>
      </c>
      <c r="E1139" s="36">
        <f t="shared" si="534"/>
        <v>679.99999999989211</v>
      </c>
      <c r="F1139" s="37">
        <f t="shared" si="539"/>
        <v>3.6737187782537685E-2</v>
      </c>
      <c r="G1139" s="42">
        <f t="shared" si="540"/>
        <v>2631.4895074527753</v>
      </c>
      <c r="H1139" s="43">
        <f t="shared" si="541"/>
        <v>2631.4895074527753</v>
      </c>
      <c r="I1139" s="42">
        <f t="shared" si="542"/>
        <v>0</v>
      </c>
      <c r="J1139" s="44">
        <f t="shared" si="543"/>
        <v>0</v>
      </c>
      <c r="K1139" s="216">
        <f t="shared" si="544"/>
        <v>3.4900328393410805E-2</v>
      </c>
      <c r="L1139" s="42">
        <f t="shared" si="545"/>
        <v>2633.1343832077278</v>
      </c>
      <c r="M1139" s="43">
        <f t="shared" si="546"/>
        <v>2501.4776640473415</v>
      </c>
      <c r="N1139" s="42">
        <f t="shared" si="547"/>
        <v>0</v>
      </c>
      <c r="O1139" s="44">
        <f t="shared" si="548"/>
        <v>0</v>
      </c>
      <c r="P1139" s="37">
        <f t="shared" si="549"/>
        <v>3.6737187782537685E-2</v>
      </c>
      <c r="Q1139" s="42">
        <f t="shared" si="550"/>
        <v>2631.4895074527753</v>
      </c>
      <c r="R1139" s="43">
        <f t="shared" si="551"/>
        <v>2631.4895074527753</v>
      </c>
      <c r="S1139" s="42">
        <f t="shared" si="552"/>
        <v>0</v>
      </c>
      <c r="T1139" s="44">
        <f t="shared" si="553"/>
        <v>0</v>
      </c>
      <c r="U1139" s="37">
        <f t="shared" si="554"/>
        <v>0</v>
      </c>
      <c r="V1139" s="42" t="e">
        <f t="shared" si="555"/>
        <v>#DIV/0!</v>
      </c>
      <c r="W1139" s="43" t="e">
        <f t="shared" si="556"/>
        <v>#DIV/0!</v>
      </c>
      <c r="X1139" s="42">
        <f t="shared" si="557"/>
        <v>0</v>
      </c>
      <c r="Y1139" s="44">
        <f t="shared" si="558"/>
        <v>0</v>
      </c>
      <c r="Z1139" s="42">
        <f t="shared" si="559"/>
        <v>-9316.3543339581393</v>
      </c>
      <c r="AA1139" s="44">
        <f>IF(C1139&lt;C$13,0,(IF(VLOOKUP(C$7,profiel!$A$3:$F$297,2,FALSE)&gt;4,VLOOKUP($C$7,profiel!$A$3:$F$297,3,FALSE),IF(B$9="flens loodrecht op gevel",(VLOOKUP(C$7,profiel!$A$3:$F$297,6,FALSE)-2*VLOOKUP(C$7,profiel!$A$3:$F$297,4,FALSE))/2,VLOOKUP(C$7,profiel!$A$3:$F$297,4,FALSE))))/1000*Z1139*D$36)</f>
        <v>-17144.35900518201</v>
      </c>
      <c r="AB1139" s="42">
        <f t="shared" ref="AB1139:AB1202" si="562">$D$35*($D1139-$AE1138)+$D$33*$D$32*$D$34*(($D1139+273)^4-($AE1138+273)^4)</f>
        <v>72793.948771686541</v>
      </c>
      <c r="AC1139" s="44">
        <f t="shared" si="560"/>
        <v>14558.789754337307</v>
      </c>
      <c r="AD1139" s="41">
        <f t="shared" si="561"/>
        <v>3.4973852932175406E-2</v>
      </c>
      <c r="AE1139" s="41">
        <f t="shared" si="535"/>
        <v>733.45390221749062</v>
      </c>
      <c r="AF1139" s="201">
        <f t="shared" si="536"/>
        <v>3526.0352702539299</v>
      </c>
    </row>
    <row r="1140" spans="1:32" ht="12" customHeight="1" x14ac:dyDescent="0.15">
      <c r="A1140" s="202">
        <f t="shared" si="537"/>
        <v>733.45390221749062</v>
      </c>
      <c r="B1140" s="54">
        <f t="shared" si="538"/>
        <v>5455</v>
      </c>
      <c r="C1140" s="133">
        <f t="shared" si="532"/>
        <v>90.916666666666671</v>
      </c>
      <c r="D1140" s="30">
        <f t="shared" si="533"/>
        <v>1007.5039143724384</v>
      </c>
      <c r="E1140" s="30">
        <f t="shared" si="534"/>
        <v>679.99999999989495</v>
      </c>
      <c r="F1140" s="31">
        <f t="shared" si="539"/>
        <v>3.6509695304514728E-2</v>
      </c>
      <c r="G1140" s="30">
        <f t="shared" si="540"/>
        <v>2632.7717097072596</v>
      </c>
      <c r="H1140" s="34">
        <f t="shared" si="541"/>
        <v>2632.77170970726</v>
      </c>
      <c r="I1140" s="33">
        <f t="shared" si="542"/>
        <v>0</v>
      </c>
      <c r="J1140" s="35">
        <f t="shared" si="543"/>
        <v>0</v>
      </c>
      <c r="K1140" s="60">
        <f t="shared" si="544"/>
        <v>3.4684210539288989E-2</v>
      </c>
      <c r="L1140" s="30">
        <f t="shared" si="545"/>
        <v>2634.4072388061695</v>
      </c>
      <c r="M1140" s="34">
        <f t="shared" si="546"/>
        <v>2502.686876865861</v>
      </c>
      <c r="N1140" s="33">
        <f t="shared" si="547"/>
        <v>0</v>
      </c>
      <c r="O1140" s="35">
        <f t="shared" si="548"/>
        <v>0</v>
      </c>
      <c r="P1140" s="31">
        <f t="shared" si="549"/>
        <v>3.6509695304514728E-2</v>
      </c>
      <c r="Q1140" s="30">
        <f t="shared" si="550"/>
        <v>2632.7717097072596</v>
      </c>
      <c r="R1140" s="34">
        <f t="shared" si="551"/>
        <v>2632.77170970726</v>
      </c>
      <c r="S1140" s="33">
        <f t="shared" si="552"/>
        <v>0</v>
      </c>
      <c r="T1140" s="35">
        <f t="shared" si="553"/>
        <v>0</v>
      </c>
      <c r="U1140" s="31">
        <f t="shared" si="554"/>
        <v>0</v>
      </c>
      <c r="V1140" s="30" t="e">
        <f t="shared" si="555"/>
        <v>#DIV/0!</v>
      </c>
      <c r="W1140" s="34" t="e">
        <f t="shared" si="556"/>
        <v>#DIV/0!</v>
      </c>
      <c r="X1140" s="33">
        <f t="shared" si="557"/>
        <v>0</v>
      </c>
      <c r="Y1140" s="35">
        <f t="shared" si="558"/>
        <v>0</v>
      </c>
      <c r="Z1140" s="30">
        <f t="shared" si="559"/>
        <v>-9322.8890343268358</v>
      </c>
      <c r="AA1140" s="35">
        <f>IF(C1140&lt;C$13,0,(IF(VLOOKUP(C$7,profiel!$A$3:$F$297,2,FALSE)&gt;4,VLOOKUP($C$7,profiel!$A$3:$F$297,3,FALSE),IF(B$9="flens loodrecht op gevel",(VLOOKUP(C$7,profiel!$A$3:$F$297,6,FALSE)-2*VLOOKUP(C$7,profiel!$A$3:$F$297,4,FALSE))/2,VLOOKUP(C$7,profiel!$A$3:$F$297,4,FALSE))))/1000*Z1140*D$36)</f>
        <v>-17156.384444006711</v>
      </c>
      <c r="AB1140" s="30">
        <f t="shared" si="562"/>
        <v>72836.573609731044</v>
      </c>
      <c r="AC1140" s="35">
        <f t="shared" si="560"/>
        <v>14567.314721946208</v>
      </c>
      <c r="AD1140" s="32">
        <f t="shared" si="561"/>
        <v>3.4759112959177066E-2</v>
      </c>
      <c r="AE1140" s="32">
        <f t="shared" si="535"/>
        <v>733.48866133044976</v>
      </c>
      <c r="AF1140" s="204">
        <f t="shared" si="536"/>
        <v>3548.0713655922968</v>
      </c>
    </row>
    <row r="1141" spans="1:32" ht="12" customHeight="1" x14ac:dyDescent="0.15">
      <c r="A1141" s="199">
        <f t="shared" si="537"/>
        <v>733.48866133044976</v>
      </c>
      <c r="B1141" s="38">
        <f t="shared" si="538"/>
        <v>5460</v>
      </c>
      <c r="C1141" s="200">
        <f t="shared" si="532"/>
        <v>91</v>
      </c>
      <c r="D1141" s="36">
        <f t="shared" si="533"/>
        <v>1007.6409972697013</v>
      </c>
      <c r="E1141" s="36">
        <f t="shared" si="534"/>
        <v>679.99999999989768</v>
      </c>
      <c r="F1141" s="37">
        <f t="shared" si="539"/>
        <v>3.6282943629137782E-2</v>
      </c>
      <c r="G1141" s="42">
        <f t="shared" si="540"/>
        <v>2634.0541844510194</v>
      </c>
      <c r="H1141" s="43">
        <f t="shared" si="541"/>
        <v>2634.0541844510194</v>
      </c>
      <c r="I1141" s="42">
        <f t="shared" si="542"/>
        <v>0</v>
      </c>
      <c r="J1141" s="44">
        <f t="shared" si="543"/>
        <v>0</v>
      </c>
      <c r="K1141" s="216">
        <f t="shared" si="544"/>
        <v>3.4468796447680888E-2</v>
      </c>
      <c r="L1141" s="42">
        <f t="shared" si="545"/>
        <v>2635.6803896360343</v>
      </c>
      <c r="M1141" s="43">
        <f t="shared" si="546"/>
        <v>2503.8963701542325</v>
      </c>
      <c r="N1141" s="42">
        <f t="shared" si="547"/>
        <v>0</v>
      </c>
      <c r="O1141" s="44">
        <f t="shared" si="548"/>
        <v>0</v>
      </c>
      <c r="P1141" s="37">
        <f t="shared" si="549"/>
        <v>3.6282943629137782E-2</v>
      </c>
      <c r="Q1141" s="42">
        <f t="shared" si="550"/>
        <v>2634.0541844510194</v>
      </c>
      <c r="R1141" s="43">
        <f t="shared" si="551"/>
        <v>2634.0541844510194</v>
      </c>
      <c r="S1141" s="42">
        <f t="shared" si="552"/>
        <v>0</v>
      </c>
      <c r="T1141" s="44">
        <f t="shared" si="553"/>
        <v>0</v>
      </c>
      <c r="U1141" s="37">
        <f t="shared" si="554"/>
        <v>0</v>
      </c>
      <c r="V1141" s="42" t="e">
        <f t="shared" si="555"/>
        <v>#DIV/0!</v>
      </c>
      <c r="W1141" s="43" t="e">
        <f t="shared" si="556"/>
        <v>#DIV/0!</v>
      </c>
      <c r="X1141" s="42">
        <f t="shared" si="557"/>
        <v>0</v>
      </c>
      <c r="Y1141" s="44">
        <f t="shared" si="558"/>
        <v>0</v>
      </c>
      <c r="Z1141" s="42">
        <f t="shared" si="559"/>
        <v>-9329.3841962305087</v>
      </c>
      <c r="AA1141" s="44">
        <f>IF(C1141&lt;C$13,0,(IF(VLOOKUP(C$7,profiel!$A$3:$F$297,2,FALSE)&gt;4,VLOOKUP($C$7,profiel!$A$3:$F$297,3,FALSE),IF(B$9="flens loodrecht op gevel",(VLOOKUP(C$7,profiel!$A$3:$F$297,6,FALSE)-2*VLOOKUP(C$7,profiel!$A$3:$F$297,4,FALSE))/2,VLOOKUP(C$7,profiel!$A$3:$F$297,4,FALSE))))/1000*Z1141*D$36)</f>
        <v>-17168.337122434525</v>
      </c>
      <c r="AB1141" s="42">
        <f t="shared" si="562"/>
        <v>72879.207691674019</v>
      </c>
      <c r="AC1141" s="44">
        <f t="shared" si="560"/>
        <v>14575.841538334804</v>
      </c>
      <c r="AD1141" s="41">
        <f t="shared" si="561"/>
        <v>3.4545558583803593E-2</v>
      </c>
      <c r="AE1141" s="41">
        <f t="shared" si="535"/>
        <v>733.52320688903353</v>
      </c>
      <c r="AF1141" s="201">
        <f t="shared" si="536"/>
        <v>3570.311116846111</v>
      </c>
    </row>
    <row r="1142" spans="1:32" ht="12" customHeight="1" x14ac:dyDescent="0.15">
      <c r="A1142" s="202">
        <f t="shared" si="537"/>
        <v>733.52320688903353</v>
      </c>
      <c r="B1142" s="54">
        <f t="shared" si="538"/>
        <v>5465</v>
      </c>
      <c r="C1142" s="133">
        <f t="shared" si="532"/>
        <v>91.083333333333329</v>
      </c>
      <c r="D1142" s="30">
        <f t="shared" si="533"/>
        <v>1007.7779548626529</v>
      </c>
      <c r="E1142" s="30">
        <f t="shared" si="534"/>
        <v>679.99999999990041</v>
      </c>
      <c r="F1142" s="31">
        <f t="shared" si="539"/>
        <v>3.6056934294191934E-2</v>
      </c>
      <c r="G1142" s="30">
        <f t="shared" si="540"/>
        <v>2635.336920416456</v>
      </c>
      <c r="H1142" s="34">
        <f t="shared" si="541"/>
        <v>2635.3369204164565</v>
      </c>
      <c r="I1142" s="33">
        <f t="shared" si="542"/>
        <v>0</v>
      </c>
      <c r="J1142" s="35">
        <f t="shared" si="543"/>
        <v>0</v>
      </c>
      <c r="K1142" s="60">
        <f t="shared" si="544"/>
        <v>3.4254087579482333E-2</v>
      </c>
      <c r="L1142" s="30">
        <f t="shared" si="545"/>
        <v>2636.9538245415538</v>
      </c>
      <c r="M1142" s="34">
        <f t="shared" si="546"/>
        <v>2505.1061333144762</v>
      </c>
      <c r="N1142" s="33">
        <f t="shared" si="547"/>
        <v>0</v>
      </c>
      <c r="O1142" s="35">
        <f t="shared" si="548"/>
        <v>0</v>
      </c>
      <c r="P1142" s="31">
        <f t="shared" si="549"/>
        <v>3.6056934294191934E-2</v>
      </c>
      <c r="Q1142" s="30">
        <f t="shared" si="550"/>
        <v>2635.336920416456</v>
      </c>
      <c r="R1142" s="34">
        <f t="shared" si="551"/>
        <v>2635.3369204164565</v>
      </c>
      <c r="S1142" s="33">
        <f t="shared" si="552"/>
        <v>0</v>
      </c>
      <c r="T1142" s="35">
        <f t="shared" si="553"/>
        <v>0</v>
      </c>
      <c r="U1142" s="31">
        <f t="shared" si="554"/>
        <v>0</v>
      </c>
      <c r="V1142" s="30" t="e">
        <f t="shared" si="555"/>
        <v>#DIV/0!</v>
      </c>
      <c r="W1142" s="34" t="e">
        <f t="shared" si="556"/>
        <v>#DIV/0!</v>
      </c>
      <c r="X1142" s="33">
        <f t="shared" si="557"/>
        <v>0</v>
      </c>
      <c r="Y1142" s="35">
        <f t="shared" si="558"/>
        <v>0</v>
      </c>
      <c r="Z1142" s="30">
        <f t="shared" si="559"/>
        <v>-9335.8400304788247</v>
      </c>
      <c r="AA1142" s="35">
        <f>IF(C1142&lt;C$13,0,(IF(VLOOKUP(C$7,profiel!$A$3:$F$297,2,FALSE)&gt;4,VLOOKUP($C$7,profiel!$A$3:$F$297,3,FALSE),IF(B$9="flens loodrecht op gevel",(VLOOKUP(C$7,profiel!$A$3:$F$297,6,FALSE)-2*VLOOKUP(C$7,profiel!$A$3:$F$297,4,FALSE))/2,VLOOKUP(C$7,profiel!$A$3:$F$297,4,FALSE))))/1000*Z1142*D$36)</f>
        <v>-17180.217428406533</v>
      </c>
      <c r="AB1142" s="30">
        <f t="shared" si="562"/>
        <v>72921.850851812327</v>
      </c>
      <c r="AC1142" s="35">
        <f t="shared" si="560"/>
        <v>14584.370170362465</v>
      </c>
      <c r="AD1142" s="32">
        <f t="shared" si="561"/>
        <v>3.4333178969278053E-2</v>
      </c>
      <c r="AE1142" s="32">
        <f t="shared" si="535"/>
        <v>733.55754006800282</v>
      </c>
      <c r="AF1142" s="204">
        <f t="shared" si="536"/>
        <v>3592.7568417110624</v>
      </c>
    </row>
    <row r="1143" spans="1:32" ht="12" customHeight="1" x14ac:dyDescent="0.15">
      <c r="A1143" s="199">
        <f t="shared" si="537"/>
        <v>733.55754006800282</v>
      </c>
      <c r="B1143" s="38">
        <f t="shared" si="538"/>
        <v>5470</v>
      </c>
      <c r="C1143" s="200">
        <f t="shared" si="532"/>
        <v>91.166666666666671</v>
      </c>
      <c r="D1143" s="36">
        <f t="shared" si="533"/>
        <v>1007.9147873801599</v>
      </c>
      <c r="E1143" s="36">
        <f t="shared" si="534"/>
        <v>679.99999999990303</v>
      </c>
      <c r="F1143" s="37">
        <f t="shared" si="539"/>
        <v>3.5831668833071643E-2</v>
      </c>
      <c r="G1143" s="42">
        <f t="shared" si="540"/>
        <v>2636.6199064324992</v>
      </c>
      <c r="H1143" s="43">
        <f t="shared" si="541"/>
        <v>2636.6199064324992</v>
      </c>
      <c r="I1143" s="42">
        <f t="shared" si="542"/>
        <v>0</v>
      </c>
      <c r="J1143" s="44">
        <f t="shared" si="543"/>
        <v>0</v>
      </c>
      <c r="K1143" s="216">
        <f t="shared" si="544"/>
        <v>3.4040085391418062E-2</v>
      </c>
      <c r="L1143" s="42">
        <f t="shared" si="545"/>
        <v>2638.2275324636553</v>
      </c>
      <c r="M1143" s="43">
        <f t="shared" si="546"/>
        <v>2506.3161558404727</v>
      </c>
      <c r="N1143" s="42">
        <f t="shared" si="547"/>
        <v>0</v>
      </c>
      <c r="O1143" s="44">
        <f t="shared" si="548"/>
        <v>0</v>
      </c>
      <c r="P1143" s="37">
        <f t="shared" si="549"/>
        <v>3.5831668833071643E-2</v>
      </c>
      <c r="Q1143" s="42">
        <f t="shared" si="550"/>
        <v>2636.6199064324992</v>
      </c>
      <c r="R1143" s="43">
        <f t="shared" si="551"/>
        <v>2636.6199064324992</v>
      </c>
      <c r="S1143" s="42">
        <f t="shared" si="552"/>
        <v>0</v>
      </c>
      <c r="T1143" s="44">
        <f t="shared" si="553"/>
        <v>0</v>
      </c>
      <c r="U1143" s="37">
        <f t="shared" si="554"/>
        <v>0</v>
      </c>
      <c r="V1143" s="42" t="e">
        <f t="shared" si="555"/>
        <v>#DIV/0!</v>
      </c>
      <c r="W1143" s="43" t="e">
        <f t="shared" si="556"/>
        <v>#DIV/0!</v>
      </c>
      <c r="X1143" s="42">
        <f t="shared" si="557"/>
        <v>0</v>
      </c>
      <c r="Y1143" s="44">
        <f t="shared" si="558"/>
        <v>0</v>
      </c>
      <c r="Z1143" s="42">
        <f t="shared" si="559"/>
        <v>-9342.2567459998754</v>
      </c>
      <c r="AA1143" s="44">
        <f>IF(C1143&lt;C$13,0,(IF(VLOOKUP(C$7,profiel!$A$3:$F$297,2,FALSE)&gt;4,VLOOKUP($C$7,profiel!$A$3:$F$297,3,FALSE),IF(B$9="flens loodrecht op gevel",(VLOOKUP(C$7,profiel!$A$3:$F$297,6,FALSE)-2*VLOOKUP(C$7,profiel!$A$3:$F$297,4,FALSE))/2,VLOOKUP(C$7,profiel!$A$3:$F$297,4,FALSE))))/1000*Z1143*D$36)</f>
        <v>-17192.025746401268</v>
      </c>
      <c r="AB1143" s="42">
        <f t="shared" si="562"/>
        <v>72964.502926217247</v>
      </c>
      <c r="AC1143" s="44">
        <f t="shared" si="560"/>
        <v>14592.900585243451</v>
      </c>
      <c r="AD1143" s="41">
        <f t="shared" si="561"/>
        <v>3.4121963439097319E-2</v>
      </c>
      <c r="AE1143" s="41">
        <f t="shared" si="535"/>
        <v>733.59166203144196</v>
      </c>
      <c r="AF1143" s="201">
        <f t="shared" si="536"/>
        <v>3615.4108874444855</v>
      </c>
    </row>
    <row r="1144" spans="1:32" ht="12" customHeight="1" x14ac:dyDescent="0.15">
      <c r="A1144" s="202">
        <f t="shared" si="537"/>
        <v>733.59166203144196</v>
      </c>
      <c r="B1144" s="54">
        <f t="shared" si="538"/>
        <v>5475</v>
      </c>
      <c r="C1144" s="133">
        <f t="shared" si="532"/>
        <v>91.25</v>
      </c>
      <c r="D1144" s="30">
        <f t="shared" si="533"/>
        <v>1008.0514950504618</v>
      </c>
      <c r="E1144" s="30">
        <f t="shared" si="534"/>
        <v>679.99999999990553</v>
      </c>
      <c r="F1144" s="31">
        <f t="shared" si="539"/>
        <v>3.5607148774433717E-2</v>
      </c>
      <c r="G1144" s="30">
        <f t="shared" si="540"/>
        <v>2637.9031314244812</v>
      </c>
      <c r="H1144" s="34">
        <f t="shared" si="541"/>
        <v>2637.9031314244817</v>
      </c>
      <c r="I1144" s="33">
        <f t="shared" si="542"/>
        <v>0</v>
      </c>
      <c r="J1144" s="35">
        <f t="shared" si="543"/>
        <v>0</v>
      </c>
      <c r="K1144" s="60">
        <f t="shared" si="544"/>
        <v>3.382679133571203E-2</v>
      </c>
      <c r="L1144" s="30">
        <f t="shared" si="545"/>
        <v>2639.5015024398899</v>
      </c>
      <c r="M1144" s="34">
        <f t="shared" si="546"/>
        <v>2507.5264273178955</v>
      </c>
      <c r="N1144" s="33">
        <f t="shared" si="547"/>
        <v>0</v>
      </c>
      <c r="O1144" s="35">
        <f t="shared" si="548"/>
        <v>0</v>
      </c>
      <c r="P1144" s="31">
        <f t="shared" si="549"/>
        <v>3.5607148774433717E-2</v>
      </c>
      <c r="Q1144" s="30">
        <f t="shared" si="550"/>
        <v>2637.9031314244812</v>
      </c>
      <c r="R1144" s="34">
        <f t="shared" si="551"/>
        <v>2637.9031314244817</v>
      </c>
      <c r="S1144" s="33">
        <f t="shared" si="552"/>
        <v>0</v>
      </c>
      <c r="T1144" s="35">
        <f t="shared" si="553"/>
        <v>0</v>
      </c>
      <c r="U1144" s="31">
        <f t="shared" si="554"/>
        <v>0</v>
      </c>
      <c r="V1144" s="30" t="e">
        <f t="shared" si="555"/>
        <v>#DIV/0!</v>
      </c>
      <c r="W1144" s="34" t="e">
        <f t="shared" si="556"/>
        <v>#DIV/0!</v>
      </c>
      <c r="X1144" s="33">
        <f t="shared" si="557"/>
        <v>0</v>
      </c>
      <c r="Y1144" s="35">
        <f t="shared" si="558"/>
        <v>0</v>
      </c>
      <c r="Z1144" s="30">
        <f t="shared" si="559"/>
        <v>-9348.6345498680239</v>
      </c>
      <c r="AA1144" s="35">
        <f>IF(C1144&lt;C$13,0,(IF(VLOOKUP(C$7,profiel!$A$3:$F$297,2,FALSE)&gt;4,VLOOKUP($C$7,profiel!$A$3:$F$297,3,FALSE),IF(B$9="flens loodrecht op gevel",(VLOOKUP(C$7,profiel!$A$3:$F$297,6,FALSE)-2*VLOOKUP(C$7,profiel!$A$3:$F$297,4,FALSE))/2,VLOOKUP(C$7,profiel!$A$3:$F$297,4,FALSE))))/1000*Z1144*D$36)</f>
        <v>-17203.762457485947</v>
      </c>
      <c r="AB1144" s="30">
        <f t="shared" si="562"/>
        <v>73007.163752706634</v>
      </c>
      <c r="AC1144" s="35">
        <f t="shared" si="560"/>
        <v>14601.432750541326</v>
      </c>
      <c r="AD1144" s="32">
        <f t="shared" si="561"/>
        <v>3.3911901475069686E-2</v>
      </c>
      <c r="AE1144" s="32">
        <f t="shared" si="535"/>
        <v>733.62557393291706</v>
      </c>
      <c r="AF1144" s="204">
        <f t="shared" si="536"/>
        <v>3638.2756312739143</v>
      </c>
    </row>
    <row r="1145" spans="1:32" ht="12" customHeight="1" x14ac:dyDescent="0.15">
      <c r="A1145" s="199">
        <f t="shared" si="537"/>
        <v>733.62557393291706</v>
      </c>
      <c r="B1145" s="38">
        <f t="shared" si="538"/>
        <v>5480</v>
      </c>
      <c r="C1145" s="200">
        <f t="shared" si="532"/>
        <v>91.333333333333329</v>
      </c>
      <c r="D1145" s="36">
        <f t="shared" si="533"/>
        <v>1008.1880781011748</v>
      </c>
      <c r="E1145" s="36">
        <f t="shared" si="534"/>
        <v>679.99999999990803</v>
      </c>
      <c r="F1145" s="37">
        <f t="shared" si="539"/>
        <v>3.5383375641847084E-2</v>
      </c>
      <c r="G1145" s="42">
        <f t="shared" si="540"/>
        <v>2639.1865844117979</v>
      </c>
      <c r="H1145" s="43">
        <f t="shared" si="541"/>
        <v>2639.1865844117979</v>
      </c>
      <c r="I1145" s="42">
        <f t="shared" si="542"/>
        <v>0</v>
      </c>
      <c r="J1145" s="44">
        <f t="shared" si="543"/>
        <v>0</v>
      </c>
      <c r="K1145" s="216">
        <f t="shared" si="544"/>
        <v>3.3614206859754726E-2</v>
      </c>
      <c r="L1145" s="42">
        <f t="shared" si="545"/>
        <v>2640.7757236020157</v>
      </c>
      <c r="M1145" s="43">
        <f t="shared" si="546"/>
        <v>2508.7369374219147</v>
      </c>
      <c r="N1145" s="42">
        <f t="shared" si="547"/>
        <v>0</v>
      </c>
      <c r="O1145" s="44">
        <f t="shared" si="548"/>
        <v>0</v>
      </c>
      <c r="P1145" s="37">
        <f t="shared" si="549"/>
        <v>3.5383375641847084E-2</v>
      </c>
      <c r="Q1145" s="42">
        <f t="shared" si="550"/>
        <v>2639.1865844117979</v>
      </c>
      <c r="R1145" s="43">
        <f t="shared" si="551"/>
        <v>2639.1865844117979</v>
      </c>
      <c r="S1145" s="42">
        <f t="shared" si="552"/>
        <v>0</v>
      </c>
      <c r="T1145" s="44">
        <f t="shared" si="553"/>
        <v>0</v>
      </c>
      <c r="U1145" s="37">
        <f t="shared" si="554"/>
        <v>0</v>
      </c>
      <c r="V1145" s="42" t="e">
        <f t="shared" si="555"/>
        <v>#DIV/0!</v>
      </c>
      <c r="W1145" s="43" t="e">
        <f t="shared" si="556"/>
        <v>#DIV/0!</v>
      </c>
      <c r="X1145" s="42">
        <f t="shared" si="557"/>
        <v>0</v>
      </c>
      <c r="Y1145" s="44">
        <f t="shared" si="558"/>
        <v>0</v>
      </c>
      <c r="Z1145" s="42">
        <f t="shared" si="559"/>
        <v>-9354.9736473314024</v>
      </c>
      <c r="AA1145" s="44">
        <f>IF(C1145&lt;C$13,0,(IF(VLOOKUP(C$7,profiel!$A$3:$F$297,2,FALSE)&gt;4,VLOOKUP($C$7,profiel!$A$3:$F$297,3,FALSE),IF(B$9="flens loodrecht op gevel",(VLOOKUP(C$7,profiel!$A$3:$F$297,6,FALSE)-2*VLOOKUP(C$7,profiel!$A$3:$F$297,4,FALSE))/2,VLOOKUP(C$7,profiel!$A$3:$F$297,4,FALSE))))/1000*Z1145*D$36)</f>
        <v>-17215.42793936708</v>
      </c>
      <c r="AB1145" s="42">
        <f t="shared" si="562"/>
        <v>73049.833170818209</v>
      </c>
      <c r="AC1145" s="44">
        <f t="shared" si="560"/>
        <v>14609.966634163644</v>
      </c>
      <c r="AD1145" s="41">
        <f t="shared" si="561"/>
        <v>3.3702982715330565E-2</v>
      </c>
      <c r="AE1145" s="41">
        <f t="shared" si="535"/>
        <v>733.6592769156324</v>
      </c>
      <c r="AF1145" s="201">
        <f t="shared" si="536"/>
        <v>3661.3534808116592</v>
      </c>
    </row>
    <row r="1146" spans="1:32" ht="12" customHeight="1" x14ac:dyDescent="0.15">
      <c r="A1146" s="202">
        <f t="shared" si="537"/>
        <v>733.6592769156324</v>
      </c>
      <c r="B1146" s="54">
        <f t="shared" si="538"/>
        <v>5485</v>
      </c>
      <c r="C1146" s="133">
        <f t="shared" si="532"/>
        <v>91.416666666666671</v>
      </c>
      <c r="D1146" s="30">
        <f t="shared" si="533"/>
        <v>1008.3245367592925</v>
      </c>
      <c r="E1146" s="30">
        <f t="shared" si="534"/>
        <v>679.99999999991041</v>
      </c>
      <c r="F1146" s="31">
        <f t="shared" si="539"/>
        <v>3.5160350953441673E-2</v>
      </c>
      <c r="G1146" s="30">
        <f t="shared" si="540"/>
        <v>2640.4702545082182</v>
      </c>
      <c r="H1146" s="34">
        <f t="shared" si="541"/>
        <v>2640.4702545082182</v>
      </c>
      <c r="I1146" s="33">
        <f t="shared" si="542"/>
        <v>0</v>
      </c>
      <c r="J1146" s="35">
        <f t="shared" si="543"/>
        <v>0</v>
      </c>
      <c r="K1146" s="60">
        <f t="shared" si="544"/>
        <v>3.3402333405769591E-2</v>
      </c>
      <c r="L1146" s="30">
        <f t="shared" si="545"/>
        <v>2642.0501851763297</v>
      </c>
      <c r="M1146" s="34">
        <f t="shared" si="546"/>
        <v>2509.9476759175132</v>
      </c>
      <c r="N1146" s="33">
        <f t="shared" si="547"/>
        <v>0</v>
      </c>
      <c r="O1146" s="35">
        <f t="shared" si="548"/>
        <v>0</v>
      </c>
      <c r="P1146" s="31">
        <f t="shared" si="549"/>
        <v>3.5160350953441673E-2</v>
      </c>
      <c r="Q1146" s="30">
        <f t="shared" si="550"/>
        <v>2640.4702545082182</v>
      </c>
      <c r="R1146" s="34">
        <f t="shared" si="551"/>
        <v>2640.4702545082182</v>
      </c>
      <c r="S1146" s="33">
        <f t="shared" si="552"/>
        <v>0</v>
      </c>
      <c r="T1146" s="35">
        <f t="shared" si="553"/>
        <v>0</v>
      </c>
      <c r="U1146" s="31">
        <f t="shared" si="554"/>
        <v>0</v>
      </c>
      <c r="V1146" s="30" t="e">
        <f t="shared" si="555"/>
        <v>#DIV/0!</v>
      </c>
      <c r="W1146" s="34" t="e">
        <f t="shared" si="556"/>
        <v>#DIV/0!</v>
      </c>
      <c r="X1146" s="33">
        <f t="shared" si="557"/>
        <v>0</v>
      </c>
      <c r="Y1146" s="35">
        <f t="shared" si="558"/>
        <v>0</v>
      </c>
      <c r="Z1146" s="30">
        <f t="shared" si="559"/>
        <v>-9361.2742418392754</v>
      </c>
      <c r="AA1146" s="35">
        <f>IF(C1146&lt;C$13,0,(IF(VLOOKUP(C$7,profiel!$A$3:$F$297,2,FALSE)&gt;4,VLOOKUP($C$7,profiel!$A$3:$F$297,3,FALSE),IF(B$9="flens loodrecht op gevel",(VLOOKUP(C$7,profiel!$A$3:$F$297,6,FALSE)-2*VLOOKUP(C$7,profiel!$A$3:$F$297,4,FALSE))/2,VLOOKUP(C$7,profiel!$A$3:$F$297,4,FALSE))))/1000*Z1146*D$36)</f>
        <v>-17227.022566440821</v>
      </c>
      <c r="AB1146" s="30">
        <f t="shared" si="562"/>
        <v>73092.511021781946</v>
      </c>
      <c r="AC1146" s="35">
        <f t="shared" si="560"/>
        <v>14618.502204356389</v>
      </c>
      <c r="AD1146" s="32">
        <f t="shared" si="561"/>
        <v>3.3495196952428766E-2</v>
      </c>
      <c r="AE1146" s="32">
        <f t="shared" si="535"/>
        <v>733.69277211258486</v>
      </c>
      <c r="AF1146" s="204">
        <f t="shared" si="536"/>
        <v>3684.6468744756353</v>
      </c>
    </row>
    <row r="1147" spans="1:32" ht="12" customHeight="1" x14ac:dyDescent="0.15">
      <c r="A1147" s="199">
        <f t="shared" si="537"/>
        <v>733.69277211258486</v>
      </c>
      <c r="B1147" s="38">
        <f t="shared" si="538"/>
        <v>5490</v>
      </c>
      <c r="C1147" s="200">
        <f t="shared" ref="C1147:C1210" si="563">B1147/60</f>
        <v>91.5</v>
      </c>
      <c r="D1147" s="36">
        <f t="shared" ref="D1147:D1210" si="564">20+345*LOG10(8*C1147+1)</f>
        <v>1008.4608712511891</v>
      </c>
      <c r="E1147" s="36">
        <f t="shared" ref="E1147:E1210" si="565">20+660*(1-0.687*EXP(-0.32*C1147)-0.313*EXP(-3.8*C1147))</f>
        <v>679.9999999999128</v>
      </c>
      <c r="F1147" s="37">
        <f t="shared" si="539"/>
        <v>3.4938076221554745E-2</v>
      </c>
      <c r="G1147" s="42">
        <f t="shared" si="540"/>
        <v>2641.7541309193648</v>
      </c>
      <c r="H1147" s="43">
        <f t="shared" si="541"/>
        <v>2641.7541309193648</v>
      </c>
      <c r="I1147" s="42">
        <f t="shared" si="542"/>
        <v>0</v>
      </c>
      <c r="J1147" s="44">
        <f t="shared" si="543"/>
        <v>0</v>
      </c>
      <c r="K1147" s="216">
        <f t="shared" si="544"/>
        <v>3.3191172410477011E-2</v>
      </c>
      <c r="L1147" s="42">
        <f t="shared" si="545"/>
        <v>2643.3248764810928</v>
      </c>
      <c r="M1147" s="43">
        <f t="shared" si="546"/>
        <v>2511.1586326570382</v>
      </c>
      <c r="N1147" s="42">
        <f t="shared" si="547"/>
        <v>0</v>
      </c>
      <c r="O1147" s="44">
        <f t="shared" si="548"/>
        <v>0</v>
      </c>
      <c r="P1147" s="37">
        <f t="shared" si="549"/>
        <v>3.4938076221554745E-2</v>
      </c>
      <c r="Q1147" s="42">
        <f t="shared" si="550"/>
        <v>2641.7541309193648</v>
      </c>
      <c r="R1147" s="43">
        <f t="shared" si="551"/>
        <v>2641.7541309193648</v>
      </c>
      <c r="S1147" s="42">
        <f t="shared" si="552"/>
        <v>0</v>
      </c>
      <c r="T1147" s="44">
        <f t="shared" si="553"/>
        <v>0</v>
      </c>
      <c r="U1147" s="37">
        <f t="shared" si="554"/>
        <v>0</v>
      </c>
      <c r="V1147" s="42" t="e">
        <f t="shared" si="555"/>
        <v>#DIV/0!</v>
      </c>
      <c r="W1147" s="43" t="e">
        <f t="shared" si="556"/>
        <v>#DIV/0!</v>
      </c>
      <c r="X1147" s="42">
        <f t="shared" si="557"/>
        <v>0</v>
      </c>
      <c r="Y1147" s="44">
        <f t="shared" si="558"/>
        <v>0</v>
      </c>
      <c r="Z1147" s="42">
        <f t="shared" si="559"/>
        <v>-9367.5365350688207</v>
      </c>
      <c r="AA1147" s="44">
        <f>IF(C1147&lt;C$13,0,(IF(VLOOKUP(C$7,profiel!$A$3:$F$297,2,FALSE)&gt;4,VLOOKUP($C$7,profiel!$A$3:$F$297,3,FALSE),IF(B$9="flens loodrecht op gevel",(VLOOKUP(C$7,profiel!$A$3:$F$297,6,FALSE)-2*VLOOKUP(C$7,profiel!$A$3:$F$297,4,FALSE))/2,VLOOKUP(C$7,profiel!$A$3:$F$297,4,FALSE))))/1000*Z1147*D$36)</f>
        <v>-17238.546709842245</v>
      </c>
      <c r="AB1147" s="42">
        <f t="shared" si="562"/>
        <v>73135.197148493899</v>
      </c>
      <c r="AC1147" s="44">
        <f t="shared" si="560"/>
        <v>14627.03942969878</v>
      </c>
      <c r="AD1147" s="41">
        <f t="shared" si="561"/>
        <v>3.3288534131383281E-2</v>
      </c>
      <c r="AE1147" s="41">
        <f t="shared" ref="AE1147:AE1210" si="566">AE1146+AD1147</f>
        <v>733.72606064671629</v>
      </c>
      <c r="AF1147" s="201">
        <f t="shared" ref="AF1147:AF1210" si="567">IF(AE1147&lt;600,425+0.773*AE1147-0.00169*AE1147^2+0.00000222*AE1147^3,IF(AE1147&lt;735,666+(13002/(738-AE1147)),IF(AE1147&lt;900,545+(17820/(AE1147-731)),650)))</f>
        <v>3708.1582819162932</v>
      </c>
    </row>
    <row r="1148" spans="1:32" ht="12" customHeight="1" x14ac:dyDescent="0.15">
      <c r="A1148" s="202">
        <f t="shared" si="537"/>
        <v>733.72606064671629</v>
      </c>
      <c r="B1148" s="54">
        <f t="shared" si="538"/>
        <v>5495</v>
      </c>
      <c r="C1148" s="133">
        <f t="shared" si="563"/>
        <v>91.583333333333329</v>
      </c>
      <c r="D1148" s="30">
        <f t="shared" si="564"/>
        <v>1008.5970818026215</v>
      </c>
      <c r="E1148" s="30">
        <f t="shared" si="565"/>
        <v>679.99999999991519</v>
      </c>
      <c r="F1148" s="31">
        <f t="shared" si="539"/>
        <v>3.4716552952377244E-2</v>
      </c>
      <c r="G1148" s="30">
        <f t="shared" si="540"/>
        <v>2643.038202942485</v>
      </c>
      <c r="H1148" s="34">
        <f t="shared" si="541"/>
        <v>2643.038202942485</v>
      </c>
      <c r="I1148" s="33">
        <f t="shared" si="542"/>
        <v>0</v>
      </c>
      <c r="J1148" s="35">
        <f t="shared" si="543"/>
        <v>0</v>
      </c>
      <c r="K1148" s="60">
        <f t="shared" si="544"/>
        <v>3.2980725304758381E-2</v>
      </c>
      <c r="L1148" s="30">
        <f t="shared" si="545"/>
        <v>2644.5997869263065</v>
      </c>
      <c r="M1148" s="34">
        <f t="shared" si="546"/>
        <v>2512.369797579991</v>
      </c>
      <c r="N1148" s="33">
        <f t="shared" si="547"/>
        <v>0</v>
      </c>
      <c r="O1148" s="35">
        <f t="shared" si="548"/>
        <v>0</v>
      </c>
      <c r="P1148" s="31">
        <f t="shared" si="549"/>
        <v>3.4716552952377244E-2</v>
      </c>
      <c r="Q1148" s="30">
        <f t="shared" si="550"/>
        <v>2643.038202942485</v>
      </c>
      <c r="R1148" s="34">
        <f t="shared" si="551"/>
        <v>2643.038202942485</v>
      </c>
      <c r="S1148" s="33">
        <f t="shared" si="552"/>
        <v>0</v>
      </c>
      <c r="T1148" s="35">
        <f t="shared" si="553"/>
        <v>0</v>
      </c>
      <c r="U1148" s="31">
        <f t="shared" si="554"/>
        <v>0</v>
      </c>
      <c r="V1148" s="30" t="e">
        <f t="shared" si="555"/>
        <v>#DIV/0!</v>
      </c>
      <c r="W1148" s="34" t="e">
        <f t="shared" si="556"/>
        <v>#DIV/0!</v>
      </c>
      <c r="X1148" s="33">
        <f t="shared" si="557"/>
        <v>0</v>
      </c>
      <c r="Y1148" s="35">
        <f t="shared" si="558"/>
        <v>0</v>
      </c>
      <c r="Z1148" s="30">
        <f t="shared" si="559"/>
        <v>-9373.7607269517375</v>
      </c>
      <c r="AA1148" s="35">
        <f>IF(C1148&lt;C$13,0,(IF(VLOOKUP(C$7,profiel!$A$3:$F$297,2,FALSE)&gt;4,VLOOKUP($C$7,profiel!$A$3:$F$297,3,FALSE),IF(B$9="flens loodrecht op gevel",(VLOOKUP(C$7,profiel!$A$3:$F$297,6,FALSE)-2*VLOOKUP(C$7,profiel!$A$3:$F$297,4,FALSE))/2,VLOOKUP(C$7,profiel!$A$3:$F$297,4,FALSE))))/1000*Z1148*D$36)</f>
        <v>-17250.000737494342</v>
      </c>
      <c r="AB1148" s="30">
        <f t="shared" si="562"/>
        <v>73177.891395490413</v>
      </c>
      <c r="AC1148" s="35">
        <f t="shared" si="560"/>
        <v>14635.578279098081</v>
      </c>
      <c r="AD1148" s="32">
        <f t="shared" si="561"/>
        <v>3.3082984347804878E-2</v>
      </c>
      <c r="AE1148" s="32">
        <f t="shared" si="566"/>
        <v>733.75914363106415</v>
      </c>
      <c r="AF1148" s="204">
        <f t="shared" si="567"/>
        <v>3731.8902044500419</v>
      </c>
    </row>
    <row r="1149" spans="1:32" ht="12" customHeight="1" x14ac:dyDescent="0.15">
      <c r="A1149" s="199">
        <f t="shared" si="537"/>
        <v>733.75914363106415</v>
      </c>
      <c r="B1149" s="38">
        <f t="shared" si="538"/>
        <v>5500</v>
      </c>
      <c r="C1149" s="200">
        <f t="shared" si="563"/>
        <v>91.666666666666671</v>
      </c>
      <c r="D1149" s="36">
        <f t="shared" si="564"/>
        <v>1008.7331686387313</v>
      </c>
      <c r="E1149" s="36">
        <f t="shared" si="565"/>
        <v>679.99999999991735</v>
      </c>
      <c r="F1149" s="37">
        <f t="shared" si="539"/>
        <v>3.4495782645597543E-2</v>
      </c>
      <c r="G1149" s="42">
        <f t="shared" si="540"/>
        <v>2644.3224599650625</v>
      </c>
      <c r="H1149" s="43">
        <f t="shared" si="541"/>
        <v>2644.3224599650625</v>
      </c>
      <c r="I1149" s="42">
        <f t="shared" si="542"/>
        <v>0</v>
      </c>
      <c r="J1149" s="44">
        <f t="shared" si="543"/>
        <v>0</v>
      </c>
      <c r="K1149" s="216">
        <f t="shared" si="544"/>
        <v>3.2770993513317664E-2</v>
      </c>
      <c r="L1149" s="42">
        <f t="shared" si="545"/>
        <v>2645.8749060122968</v>
      </c>
      <c r="M1149" s="43">
        <f t="shared" si="546"/>
        <v>2513.5811607116821</v>
      </c>
      <c r="N1149" s="42">
        <f t="shared" si="547"/>
        <v>0</v>
      </c>
      <c r="O1149" s="44">
        <f t="shared" si="548"/>
        <v>0</v>
      </c>
      <c r="P1149" s="37">
        <f t="shared" si="549"/>
        <v>3.4495782645597543E-2</v>
      </c>
      <c r="Q1149" s="42">
        <f t="shared" si="550"/>
        <v>2644.3224599650625</v>
      </c>
      <c r="R1149" s="43">
        <f t="shared" si="551"/>
        <v>2644.3224599650625</v>
      </c>
      <c r="S1149" s="42">
        <f t="shared" si="552"/>
        <v>0</v>
      </c>
      <c r="T1149" s="44">
        <f t="shared" si="553"/>
        <v>0</v>
      </c>
      <c r="U1149" s="37">
        <f t="shared" si="554"/>
        <v>0</v>
      </c>
      <c r="V1149" s="42" t="e">
        <f t="shared" si="555"/>
        <v>#DIV/0!</v>
      </c>
      <c r="W1149" s="43" t="e">
        <f t="shared" si="556"/>
        <v>#DIV/0!</v>
      </c>
      <c r="X1149" s="42">
        <f t="shared" si="557"/>
        <v>0</v>
      </c>
      <c r="Y1149" s="44">
        <f t="shared" si="558"/>
        <v>0</v>
      </c>
      <c r="Z1149" s="42">
        <f t="shared" si="559"/>
        <v>-9379.9470157005635</v>
      </c>
      <c r="AA1149" s="44">
        <f>IF(C1149&lt;C$13,0,(IF(VLOOKUP(C$7,profiel!$A$3:$F$297,2,FALSE)&gt;4,VLOOKUP($C$7,profiel!$A$3:$F$297,3,FALSE),IF(B$9="flens loodrecht op gevel",(VLOOKUP(C$7,profiel!$A$3:$F$297,6,FALSE)-2*VLOOKUP(C$7,profiel!$A$3:$F$297,4,FALSE))/2,VLOOKUP(C$7,profiel!$A$3:$F$297,4,FALSE))))/1000*Z1149*D$36)</f>
        <v>-17261.385014156407</v>
      </c>
      <c r="AB1149" s="42">
        <f t="shared" si="562"/>
        <v>73220.593608921452</v>
      </c>
      <c r="AC1149" s="44">
        <f t="shared" si="560"/>
        <v>14644.118721784291</v>
      </c>
      <c r="AD1149" s="41">
        <f t="shared" si="561"/>
        <v>3.2878537846013731E-2</v>
      </c>
      <c r="AE1149" s="41">
        <f t="shared" si="566"/>
        <v>733.79202216891019</v>
      </c>
      <c r="AF1149" s="201">
        <f t="shared" si="567"/>
        <v>3755.8451754990988</v>
      </c>
    </row>
    <row r="1150" spans="1:32" ht="12" customHeight="1" x14ac:dyDescent="0.15">
      <c r="A1150" s="202">
        <f t="shared" si="537"/>
        <v>733.79202216891019</v>
      </c>
      <c r="B1150" s="54">
        <f t="shared" si="538"/>
        <v>5505</v>
      </c>
      <c r="C1150" s="133">
        <f t="shared" si="563"/>
        <v>91.75</v>
      </c>
      <c r="D1150" s="30">
        <f t="shared" si="564"/>
        <v>1008.8691319840472</v>
      </c>
      <c r="E1150" s="30">
        <f t="shared" si="565"/>
        <v>679.99999999991951</v>
      </c>
      <c r="F1150" s="31">
        <f t="shared" si="539"/>
        <v>3.4275766794044225E-2</v>
      </c>
      <c r="G1150" s="30">
        <f t="shared" si="540"/>
        <v>2645.6068914640678</v>
      </c>
      <c r="H1150" s="34">
        <f t="shared" si="541"/>
        <v>2645.6068914640678</v>
      </c>
      <c r="I1150" s="33">
        <f t="shared" si="542"/>
        <v>0</v>
      </c>
      <c r="J1150" s="35">
        <f t="shared" si="543"/>
        <v>0</v>
      </c>
      <c r="K1150" s="60">
        <f t="shared" si="544"/>
        <v>3.2561978454342014E-2</v>
      </c>
      <c r="L1150" s="30">
        <f t="shared" si="545"/>
        <v>2647.150223328943</v>
      </c>
      <c r="M1150" s="34">
        <f t="shared" si="546"/>
        <v>2514.7927121624957</v>
      </c>
      <c r="N1150" s="33">
        <f t="shared" si="547"/>
        <v>0</v>
      </c>
      <c r="O1150" s="35">
        <f t="shared" si="548"/>
        <v>0</v>
      </c>
      <c r="P1150" s="31">
        <f t="shared" si="549"/>
        <v>3.4275766794044225E-2</v>
      </c>
      <c r="Q1150" s="30">
        <f t="shared" si="550"/>
        <v>2645.6068914640678</v>
      </c>
      <c r="R1150" s="34">
        <f t="shared" si="551"/>
        <v>2645.6068914640678</v>
      </c>
      <c r="S1150" s="33">
        <f t="shared" si="552"/>
        <v>0</v>
      </c>
      <c r="T1150" s="35">
        <f t="shared" si="553"/>
        <v>0</v>
      </c>
      <c r="U1150" s="31">
        <f t="shared" si="554"/>
        <v>0</v>
      </c>
      <c r="V1150" s="30" t="e">
        <f t="shared" si="555"/>
        <v>#DIV/0!</v>
      </c>
      <c r="W1150" s="34" t="e">
        <f t="shared" si="556"/>
        <v>#DIV/0!</v>
      </c>
      <c r="X1150" s="33">
        <f t="shared" si="557"/>
        <v>0</v>
      </c>
      <c r="Y1150" s="35">
        <f t="shared" si="558"/>
        <v>0</v>
      </c>
      <c r="Z1150" s="30">
        <f t="shared" si="559"/>
        <v>-9386.0955978345046</v>
      </c>
      <c r="AA1150" s="35">
        <f>IF(C1150&lt;C$13,0,(IF(VLOOKUP(C$7,profiel!$A$3:$F$297,2,FALSE)&gt;4,VLOOKUP($C$7,profiel!$A$3:$F$297,3,FALSE),IF(B$9="flens loodrecht op gevel",(VLOOKUP(C$7,profiel!$A$3:$F$297,6,FALSE)-2*VLOOKUP(C$7,profiel!$A$3:$F$297,4,FALSE))/2,VLOOKUP(C$7,profiel!$A$3:$F$297,4,FALSE))))/1000*Z1150*D$36)</f>
        <v>-17272.699901471598</v>
      </c>
      <c r="AB1150" s="30">
        <f t="shared" si="562"/>
        <v>73263.303636525408</v>
      </c>
      <c r="AC1150" s="35">
        <f t="shared" si="560"/>
        <v>14652.660727305081</v>
      </c>
      <c r="AD1150" s="32">
        <f t="shared" si="561"/>
        <v>3.2675185017192868E-2</v>
      </c>
      <c r="AE1150" s="32">
        <f t="shared" si="566"/>
        <v>733.82469735392738</v>
      </c>
      <c r="AF1150" s="204">
        <f t="shared" si="567"/>
        <v>3780.025761037934</v>
      </c>
    </row>
    <row r="1151" spans="1:32" ht="12" customHeight="1" x14ac:dyDescent="0.15">
      <c r="A1151" s="199">
        <f t="shared" si="537"/>
        <v>733.82469735392738</v>
      </c>
      <c r="B1151" s="38">
        <f t="shared" si="538"/>
        <v>5510</v>
      </c>
      <c r="C1151" s="200">
        <f t="shared" si="563"/>
        <v>91.833333333333329</v>
      </c>
      <c r="D1151" s="36">
        <f t="shared" si="564"/>
        <v>1009.0049720624875</v>
      </c>
      <c r="E1151" s="36">
        <f t="shared" si="565"/>
        <v>679.99999999992167</v>
      </c>
      <c r="F1151" s="37">
        <f t="shared" si="539"/>
        <v>3.4056506883327377E-2</v>
      </c>
      <c r="G1151" s="42">
        <f t="shared" si="540"/>
        <v>2646.8914870042686</v>
      </c>
      <c r="H1151" s="43">
        <f t="shared" si="541"/>
        <v>2646.8914870042686</v>
      </c>
      <c r="I1151" s="42">
        <f t="shared" si="542"/>
        <v>0</v>
      </c>
      <c r="J1151" s="44">
        <f t="shared" si="543"/>
        <v>0</v>
      </c>
      <c r="K1151" s="216">
        <f t="shared" si="544"/>
        <v>3.235368153916101E-2</v>
      </c>
      <c r="L1151" s="42">
        <f t="shared" si="545"/>
        <v>2648.4257285539493</v>
      </c>
      <c r="M1151" s="43">
        <f t="shared" si="546"/>
        <v>2516.0044421262519</v>
      </c>
      <c r="N1151" s="42">
        <f t="shared" si="547"/>
        <v>0</v>
      </c>
      <c r="O1151" s="44">
        <f t="shared" si="548"/>
        <v>0</v>
      </c>
      <c r="P1151" s="37">
        <f t="shared" si="549"/>
        <v>3.4056506883327377E-2</v>
      </c>
      <c r="Q1151" s="42">
        <f t="shared" si="550"/>
        <v>2646.8914870042686</v>
      </c>
      <c r="R1151" s="43">
        <f t="shared" si="551"/>
        <v>2646.8914870042686</v>
      </c>
      <c r="S1151" s="42">
        <f t="shared" si="552"/>
        <v>0</v>
      </c>
      <c r="T1151" s="44">
        <f t="shared" si="553"/>
        <v>0</v>
      </c>
      <c r="U1151" s="37">
        <f t="shared" si="554"/>
        <v>0</v>
      </c>
      <c r="V1151" s="42" t="e">
        <f t="shared" si="555"/>
        <v>#DIV/0!</v>
      </c>
      <c r="W1151" s="43" t="e">
        <f t="shared" si="556"/>
        <v>#DIV/0!</v>
      </c>
      <c r="X1151" s="42">
        <f t="shared" si="557"/>
        <v>0</v>
      </c>
      <c r="Y1151" s="44">
        <f t="shared" si="558"/>
        <v>0</v>
      </c>
      <c r="Z1151" s="42">
        <f t="shared" si="559"/>
        <v>-9392.2066682051009</v>
      </c>
      <c r="AA1151" s="44">
        <f>IF(C1151&lt;C$13,0,(IF(VLOOKUP(C$7,profiel!$A$3:$F$297,2,FALSE)&gt;4,VLOOKUP($C$7,profiel!$A$3:$F$297,3,FALSE),IF(B$9="flens loodrecht op gevel",(VLOOKUP(C$7,profiel!$A$3:$F$297,6,FALSE)-2*VLOOKUP(C$7,profiel!$A$3:$F$297,4,FALSE))/2,VLOOKUP(C$7,profiel!$A$3:$F$297,4,FALSE))))/1000*Z1151*D$36)</f>
        <v>-17283.945758014164</v>
      </c>
      <c r="AB1151" s="42">
        <f t="shared" si="562"/>
        <v>73306.021327603768</v>
      </c>
      <c r="AC1151" s="44">
        <f t="shared" si="560"/>
        <v>14661.204265520755</v>
      </c>
      <c r="AD1151" s="41">
        <f t="shared" si="561"/>
        <v>3.2472916397541886E-2</v>
      </c>
      <c r="AE1151" s="41">
        <f t="shared" si="566"/>
        <v>733.8571702703249</v>
      </c>
      <c r="AF1151" s="201">
        <f t="shared" si="567"/>
        <v>3804.4345600463957</v>
      </c>
    </row>
    <row r="1152" spans="1:32" ht="12" customHeight="1" x14ac:dyDescent="0.15">
      <c r="A1152" s="202">
        <f t="shared" si="537"/>
        <v>733.8571702703249</v>
      </c>
      <c r="B1152" s="54">
        <f t="shared" si="538"/>
        <v>5515</v>
      </c>
      <c r="C1152" s="133">
        <f t="shared" si="563"/>
        <v>91.916666666666671</v>
      </c>
      <c r="D1152" s="30">
        <f t="shared" si="564"/>
        <v>1009.1406890973615</v>
      </c>
      <c r="E1152" s="30">
        <f t="shared" si="565"/>
        <v>679.99999999992372</v>
      </c>
      <c r="F1152" s="31">
        <f t="shared" si="539"/>
        <v>3.3838004391478681E-2</v>
      </c>
      <c r="G1152" s="30">
        <f t="shared" si="540"/>
        <v>2648.1762362382774</v>
      </c>
      <c r="H1152" s="34">
        <f t="shared" si="541"/>
        <v>2648.1762362382774</v>
      </c>
      <c r="I1152" s="33">
        <f t="shared" si="542"/>
        <v>0</v>
      </c>
      <c r="J1152" s="35">
        <f t="shared" si="543"/>
        <v>0</v>
      </c>
      <c r="K1152" s="60">
        <f t="shared" si="544"/>
        <v>3.2146104171904749E-2</v>
      </c>
      <c r="L1152" s="30">
        <f t="shared" si="545"/>
        <v>2649.701411452912</v>
      </c>
      <c r="M1152" s="34">
        <f t="shared" si="546"/>
        <v>2517.2163408802662</v>
      </c>
      <c r="N1152" s="33">
        <f t="shared" si="547"/>
        <v>0</v>
      </c>
      <c r="O1152" s="35">
        <f t="shared" si="548"/>
        <v>0</v>
      </c>
      <c r="P1152" s="31">
        <f t="shared" si="549"/>
        <v>3.3838004391478681E-2</v>
      </c>
      <c r="Q1152" s="30">
        <f t="shared" si="550"/>
        <v>2648.1762362382774</v>
      </c>
      <c r="R1152" s="34">
        <f t="shared" si="551"/>
        <v>2648.1762362382774</v>
      </c>
      <c r="S1152" s="33">
        <f t="shared" si="552"/>
        <v>0</v>
      </c>
      <c r="T1152" s="35">
        <f t="shared" si="553"/>
        <v>0</v>
      </c>
      <c r="U1152" s="31">
        <f t="shared" si="554"/>
        <v>0</v>
      </c>
      <c r="V1152" s="30" t="e">
        <f t="shared" si="555"/>
        <v>#DIV/0!</v>
      </c>
      <c r="W1152" s="34" t="e">
        <f t="shared" si="556"/>
        <v>#DIV/0!</v>
      </c>
      <c r="X1152" s="33">
        <f t="shared" si="557"/>
        <v>0</v>
      </c>
      <c r="Y1152" s="35">
        <f t="shared" si="558"/>
        <v>0</v>
      </c>
      <c r="Z1152" s="30">
        <f t="shared" si="559"/>
        <v>-9398.2804200216742</v>
      </c>
      <c r="AA1152" s="35">
        <f>IF(C1152&lt;C$13,0,(IF(VLOOKUP(C$7,profiel!$A$3:$F$297,2,FALSE)&gt;4,VLOOKUP($C$7,profiel!$A$3:$F$297,3,FALSE),IF(B$9="flens loodrecht op gevel",(VLOOKUP(C$7,profiel!$A$3:$F$297,6,FALSE)-2*VLOOKUP(C$7,profiel!$A$3:$F$297,4,FALSE))/2,VLOOKUP(C$7,profiel!$A$3:$F$297,4,FALSE))))/1000*Z1152*D$36)</f>
        <v>-17295.122939336281</v>
      </c>
      <c r="AB1152" s="30">
        <f t="shared" si="562"/>
        <v>73348.746532995996</v>
      </c>
      <c r="AC1152" s="35">
        <f t="shared" si="560"/>
        <v>14669.749306599198</v>
      </c>
      <c r="AD1152" s="32">
        <f t="shared" si="561"/>
        <v>3.2271722666481484E-2</v>
      </c>
      <c r="AE1152" s="32">
        <f t="shared" si="566"/>
        <v>733.88944199299135</v>
      </c>
      <c r="AF1152" s="204">
        <f t="shared" si="567"/>
        <v>3829.0742049695255</v>
      </c>
    </row>
    <row r="1153" spans="1:32" ht="12" customHeight="1" x14ac:dyDescent="0.15">
      <c r="A1153" s="199">
        <f t="shared" si="537"/>
        <v>733.88944199299135</v>
      </c>
      <c r="B1153" s="38">
        <f t="shared" si="538"/>
        <v>5520</v>
      </c>
      <c r="C1153" s="200">
        <f t="shared" si="563"/>
        <v>92</v>
      </c>
      <c r="D1153" s="36">
        <f t="shared" si="564"/>
        <v>1009.2762833113727</v>
      </c>
      <c r="E1153" s="36">
        <f t="shared" si="565"/>
        <v>679.99999999992565</v>
      </c>
      <c r="F1153" s="37">
        <f t="shared" si="539"/>
        <v>3.3620260788591268E-2</v>
      </c>
      <c r="G1153" s="42">
        <f t="shared" si="540"/>
        <v>2649.461128904316</v>
      </c>
      <c r="H1153" s="43">
        <f t="shared" si="541"/>
        <v>2649.461128904316</v>
      </c>
      <c r="I1153" s="42">
        <f t="shared" si="542"/>
        <v>0</v>
      </c>
      <c r="J1153" s="44">
        <f t="shared" si="543"/>
        <v>0</v>
      </c>
      <c r="K1153" s="216">
        <f t="shared" si="544"/>
        <v>3.1939247749161702E-2</v>
      </c>
      <c r="L1153" s="42">
        <f t="shared" si="545"/>
        <v>2650.9772618770157</v>
      </c>
      <c r="M1153" s="43">
        <f t="shared" si="546"/>
        <v>2518.428398783165</v>
      </c>
      <c r="N1153" s="42">
        <f t="shared" si="547"/>
        <v>0</v>
      </c>
      <c r="O1153" s="44">
        <f t="shared" si="548"/>
        <v>0</v>
      </c>
      <c r="P1153" s="37">
        <f t="shared" si="549"/>
        <v>3.3620260788591268E-2</v>
      </c>
      <c r="Q1153" s="42">
        <f t="shared" si="550"/>
        <v>2649.461128904316</v>
      </c>
      <c r="R1153" s="43">
        <f t="shared" si="551"/>
        <v>2649.461128904316</v>
      </c>
      <c r="S1153" s="42">
        <f t="shared" si="552"/>
        <v>0</v>
      </c>
      <c r="T1153" s="44">
        <f t="shared" si="553"/>
        <v>0</v>
      </c>
      <c r="U1153" s="37">
        <f t="shared" si="554"/>
        <v>0</v>
      </c>
      <c r="V1153" s="42" t="e">
        <f t="shared" si="555"/>
        <v>#DIV/0!</v>
      </c>
      <c r="W1153" s="43" t="e">
        <f t="shared" si="556"/>
        <v>#DIV/0!</v>
      </c>
      <c r="X1153" s="42">
        <f t="shared" si="557"/>
        <v>0</v>
      </c>
      <c r="Y1153" s="44">
        <f t="shared" si="558"/>
        <v>0</v>
      </c>
      <c r="Z1153" s="42">
        <f t="shared" si="559"/>
        <v>-9404.3170448761157</v>
      </c>
      <c r="AA1153" s="44">
        <f>IF(C1153&lt;C$13,0,(IF(VLOOKUP(C$7,profiel!$A$3:$F$297,2,FALSE)&gt;4,VLOOKUP($C$7,profiel!$A$3:$F$297,3,FALSE),IF(B$9="flens loodrecht op gevel",(VLOOKUP(C$7,profiel!$A$3:$F$297,6,FALSE)-2*VLOOKUP(C$7,profiel!$A$3:$F$297,4,FALSE))/2,VLOOKUP(C$7,profiel!$A$3:$F$297,4,FALSE))))/1000*Z1153*D$36)</f>
        <v>-17306.231798013639</v>
      </c>
      <c r="AB1153" s="42">
        <f t="shared" si="562"/>
        <v>73391.479105055259</v>
      </c>
      <c r="AC1153" s="44">
        <f t="shared" si="560"/>
        <v>14678.295821011052</v>
      </c>
      <c r="AD1153" s="41">
        <f t="shared" si="561"/>
        <v>3.207159464484062E-2</v>
      </c>
      <c r="AE1153" s="41">
        <f t="shared" si="566"/>
        <v>733.92151358763624</v>
      </c>
      <c r="AF1153" s="201">
        <f t="shared" si="567"/>
        <v>3853.947362184409</v>
      </c>
    </row>
    <row r="1154" spans="1:32" ht="12" customHeight="1" x14ac:dyDescent="0.15">
      <c r="A1154" s="202">
        <f t="shared" si="537"/>
        <v>733.92151358763624</v>
      </c>
      <c r="B1154" s="54">
        <f t="shared" si="538"/>
        <v>5525</v>
      </c>
      <c r="C1154" s="133">
        <f t="shared" si="563"/>
        <v>92.083333333333329</v>
      </c>
      <c r="D1154" s="30">
        <f t="shared" si="564"/>
        <v>1009.4117549266205</v>
      </c>
      <c r="E1154" s="30">
        <f t="shared" si="565"/>
        <v>679.9999999999277</v>
      </c>
      <c r="F1154" s="31">
        <f t="shared" si="539"/>
        <v>3.340327753645727E-2</v>
      </c>
      <c r="G1154" s="30">
        <f t="shared" si="540"/>
        <v>2650.7461548262308</v>
      </c>
      <c r="H1154" s="34">
        <f t="shared" si="541"/>
        <v>2650.7461548262308</v>
      </c>
      <c r="I1154" s="33">
        <f t="shared" si="542"/>
        <v>0</v>
      </c>
      <c r="J1154" s="35">
        <f t="shared" si="543"/>
        <v>0</v>
      </c>
      <c r="K1154" s="60">
        <f t="shared" si="544"/>
        <v>3.1733113659634403E-2</v>
      </c>
      <c r="L1154" s="30">
        <f t="shared" si="545"/>
        <v>2652.25326976308</v>
      </c>
      <c r="M1154" s="34">
        <f t="shared" si="546"/>
        <v>2519.6406062749261</v>
      </c>
      <c r="N1154" s="33">
        <f t="shared" si="547"/>
        <v>0</v>
      </c>
      <c r="O1154" s="35">
        <f t="shared" si="548"/>
        <v>0</v>
      </c>
      <c r="P1154" s="31">
        <f t="shared" si="549"/>
        <v>3.340327753645727E-2</v>
      </c>
      <c r="Q1154" s="30">
        <f t="shared" si="550"/>
        <v>2650.7461548262308</v>
      </c>
      <c r="R1154" s="34">
        <f t="shared" si="551"/>
        <v>2650.7461548262308</v>
      </c>
      <c r="S1154" s="33">
        <f t="shared" si="552"/>
        <v>0</v>
      </c>
      <c r="T1154" s="35">
        <f t="shared" si="553"/>
        <v>0</v>
      </c>
      <c r="U1154" s="31">
        <f t="shared" si="554"/>
        <v>0</v>
      </c>
      <c r="V1154" s="30" t="e">
        <f t="shared" si="555"/>
        <v>#DIV/0!</v>
      </c>
      <c r="W1154" s="34" t="e">
        <f t="shared" si="556"/>
        <v>#DIV/0!</v>
      </c>
      <c r="X1154" s="33">
        <f t="shared" si="557"/>
        <v>0</v>
      </c>
      <c r="Y1154" s="35">
        <f t="shared" si="558"/>
        <v>0</v>
      </c>
      <c r="Z1154" s="30">
        <f t="shared" si="559"/>
        <v>-9410.3167327677656</v>
      </c>
      <c r="AA1154" s="35">
        <f>IF(C1154&lt;C$13,0,(IF(VLOOKUP(C$7,profiel!$A$3:$F$297,2,FALSE)&gt;4,VLOOKUP($C$7,profiel!$A$3:$F$297,3,FALSE),IF(B$9="flens loodrecht op gevel",(VLOOKUP(C$7,profiel!$A$3:$F$297,6,FALSE)-2*VLOOKUP(C$7,profiel!$A$3:$F$297,4,FALSE))/2,VLOOKUP(C$7,profiel!$A$3:$F$297,4,FALSE))))/1000*Z1154*D$36)</f>
        <v>-17317.272683691266</v>
      </c>
      <c r="AB1154" s="30">
        <f t="shared" si="562"/>
        <v>73434.218897623534</v>
      </c>
      <c r="AC1154" s="35">
        <f t="shared" si="560"/>
        <v>14686.843779524706</v>
      </c>
      <c r="AD1154" s="32">
        <f t="shared" si="561"/>
        <v>3.1872523293097262E-2</v>
      </c>
      <c r="AE1154" s="32">
        <f t="shared" si="566"/>
        <v>733.95338611092939</v>
      </c>
      <c r="AF1154" s="204">
        <f t="shared" si="567"/>
        <v>3879.0567324737208</v>
      </c>
    </row>
    <row r="1155" spans="1:32" ht="12" customHeight="1" x14ac:dyDescent="0.15">
      <c r="A1155" s="199">
        <f t="shared" si="537"/>
        <v>733.95338611092939</v>
      </c>
      <c r="B1155" s="38">
        <f t="shared" si="538"/>
        <v>5530</v>
      </c>
      <c r="C1155" s="200">
        <f t="shared" si="563"/>
        <v>92.166666666666671</v>
      </c>
      <c r="D1155" s="36">
        <f t="shared" si="564"/>
        <v>1009.547104164602</v>
      </c>
      <c r="E1155" s="36">
        <f t="shared" si="565"/>
        <v>679.99999999992963</v>
      </c>
      <c r="F1155" s="37">
        <f t="shared" si="539"/>
        <v>3.3187056088207219E-2</v>
      </c>
      <c r="G1155" s="42">
        <f t="shared" si="540"/>
        <v>2652.0313039121447</v>
      </c>
      <c r="H1155" s="43">
        <f t="shared" si="541"/>
        <v>2652.0313039121447</v>
      </c>
      <c r="I1155" s="42">
        <f t="shared" si="542"/>
        <v>0</v>
      </c>
      <c r="J1155" s="44">
        <f t="shared" si="543"/>
        <v>0</v>
      </c>
      <c r="K1155" s="216">
        <f t="shared" si="544"/>
        <v>3.1527703283796858E-2</v>
      </c>
      <c r="L1155" s="42">
        <f t="shared" si="545"/>
        <v>2653.5294251321466</v>
      </c>
      <c r="M1155" s="43">
        <f t="shared" si="546"/>
        <v>2520.8529538755392</v>
      </c>
      <c r="N1155" s="42">
        <f t="shared" si="547"/>
        <v>0</v>
      </c>
      <c r="O1155" s="44">
        <f t="shared" si="548"/>
        <v>0</v>
      </c>
      <c r="P1155" s="37">
        <f t="shared" si="549"/>
        <v>3.3187056088207219E-2</v>
      </c>
      <c r="Q1155" s="42">
        <f t="shared" si="550"/>
        <v>2652.0313039121447</v>
      </c>
      <c r="R1155" s="43">
        <f t="shared" si="551"/>
        <v>2652.0313039121447</v>
      </c>
      <c r="S1155" s="42">
        <f t="shared" si="552"/>
        <v>0</v>
      </c>
      <c r="T1155" s="44">
        <f t="shared" si="553"/>
        <v>0</v>
      </c>
      <c r="U1155" s="37">
        <f t="shared" si="554"/>
        <v>0</v>
      </c>
      <c r="V1155" s="42" t="e">
        <f t="shared" si="555"/>
        <v>#DIV/0!</v>
      </c>
      <c r="W1155" s="43" t="e">
        <f t="shared" si="556"/>
        <v>#DIV/0!</v>
      </c>
      <c r="X1155" s="42">
        <f t="shared" si="557"/>
        <v>0</v>
      </c>
      <c r="Y1155" s="44">
        <f t="shared" si="558"/>
        <v>0</v>
      </c>
      <c r="Z1155" s="42">
        <f t="shared" si="559"/>
        <v>-9416.2796721277518</v>
      </c>
      <c r="AA1155" s="44">
        <f>IF(C1155&lt;C$13,0,(IF(VLOOKUP(C$7,profiel!$A$3:$F$297,2,FALSE)&gt;4,VLOOKUP($C$7,profiel!$A$3:$F$297,3,FALSE),IF(B$9="flens loodrecht op gevel",(VLOOKUP(C$7,profiel!$A$3:$F$297,6,FALSE)-2*VLOOKUP(C$7,profiel!$A$3:$F$297,4,FALSE))/2,VLOOKUP(C$7,profiel!$A$3:$F$297,4,FALSE))))/1000*Z1155*D$36)</f>
        <v>-17328.245943128284</v>
      </c>
      <c r="AB1155" s="42">
        <f t="shared" si="562"/>
        <v>73476.965766007765</v>
      </c>
      <c r="AC1155" s="44">
        <f t="shared" si="560"/>
        <v>14695.393153201552</v>
      </c>
      <c r="AD1155" s="41">
        <f t="shared" si="561"/>
        <v>3.1674499709618824E-2</v>
      </c>
      <c r="AE1155" s="41">
        <f t="shared" si="566"/>
        <v>733.98506061063904</v>
      </c>
      <c r="AF1155" s="201">
        <f t="shared" si="567"/>
        <v>3904.4050515067593</v>
      </c>
    </row>
    <row r="1156" spans="1:32" ht="12" customHeight="1" x14ac:dyDescent="0.15">
      <c r="A1156" s="202">
        <f t="shared" si="537"/>
        <v>733.98506061063904</v>
      </c>
      <c r="B1156" s="54">
        <f t="shared" si="538"/>
        <v>5535</v>
      </c>
      <c r="C1156" s="133">
        <f t="shared" si="563"/>
        <v>92.25</v>
      </c>
      <c r="D1156" s="30">
        <f t="shared" si="564"/>
        <v>1009.6823312462149</v>
      </c>
      <c r="E1156" s="30">
        <f t="shared" si="565"/>
        <v>679.99999999993145</v>
      </c>
      <c r="F1156" s="31">
        <f t="shared" si="539"/>
        <v>3.2971597887945299E-2</v>
      </c>
      <c r="G1156" s="30">
        <f t="shared" si="540"/>
        <v>2653.3165661536209</v>
      </c>
      <c r="H1156" s="34">
        <f t="shared" si="541"/>
        <v>2653.3165661536209</v>
      </c>
      <c r="I1156" s="33">
        <f t="shared" si="542"/>
        <v>0</v>
      </c>
      <c r="J1156" s="35">
        <f t="shared" si="543"/>
        <v>0</v>
      </c>
      <c r="K1156" s="60">
        <f t="shared" si="544"/>
        <v>3.132301799354803E-2</v>
      </c>
      <c r="L1156" s="30">
        <f t="shared" si="545"/>
        <v>2654.8057180886353</v>
      </c>
      <c r="M1156" s="34">
        <f t="shared" si="546"/>
        <v>2522.0654321842035</v>
      </c>
      <c r="N1156" s="33">
        <f t="shared" si="547"/>
        <v>0</v>
      </c>
      <c r="O1156" s="35">
        <f t="shared" si="548"/>
        <v>0</v>
      </c>
      <c r="P1156" s="31">
        <f t="shared" si="549"/>
        <v>3.2971597887945299E-2</v>
      </c>
      <c r="Q1156" s="30">
        <f t="shared" si="550"/>
        <v>2653.3165661536209</v>
      </c>
      <c r="R1156" s="34">
        <f t="shared" si="551"/>
        <v>2653.3165661536209</v>
      </c>
      <c r="S1156" s="33">
        <f t="shared" si="552"/>
        <v>0</v>
      </c>
      <c r="T1156" s="35">
        <f t="shared" si="553"/>
        <v>0</v>
      </c>
      <c r="U1156" s="31">
        <f t="shared" si="554"/>
        <v>0</v>
      </c>
      <c r="V1156" s="30" t="e">
        <f t="shared" si="555"/>
        <v>#DIV/0!</v>
      </c>
      <c r="W1156" s="34" t="e">
        <f t="shared" si="556"/>
        <v>#DIV/0!</v>
      </c>
      <c r="X1156" s="33">
        <f t="shared" si="557"/>
        <v>0</v>
      </c>
      <c r="Y1156" s="35">
        <f t="shared" si="558"/>
        <v>0</v>
      </c>
      <c r="Z1156" s="30">
        <f t="shared" si="559"/>
        <v>-9422.2060498431238</v>
      </c>
      <c r="AA1156" s="35">
        <f>IF(C1156&lt;C$13,0,(IF(VLOOKUP(C$7,profiel!$A$3:$F$297,2,FALSE)&gt;4,VLOOKUP($C$7,profiel!$A$3:$F$297,3,FALSE),IF(B$9="flens loodrecht op gevel",(VLOOKUP(C$7,profiel!$A$3:$F$297,6,FALSE)-2*VLOOKUP(C$7,profiel!$A$3:$F$297,4,FALSE))/2,VLOOKUP(C$7,profiel!$A$3:$F$297,4,FALSE))))/1000*Z1156*D$36)</f>
        <v>-17339.151920242348</v>
      </c>
      <c r="AB1156" s="30">
        <f t="shared" si="562"/>
        <v>73519.719566956192</v>
      </c>
      <c r="AC1156" s="35">
        <f t="shared" si="560"/>
        <v>14703.943913391238</v>
      </c>
      <c r="AD1156" s="32">
        <f t="shared" si="561"/>
        <v>3.1477515128926097E-2</v>
      </c>
      <c r="AE1156" s="32">
        <f t="shared" si="566"/>
        <v>734.01653812576797</v>
      </c>
      <c r="AF1156" s="204">
        <f t="shared" si="567"/>
        <v>3929.9950903274644</v>
      </c>
    </row>
    <row r="1157" spans="1:32" ht="12" customHeight="1" x14ac:dyDescent="0.15">
      <c r="A1157" s="199">
        <f t="shared" si="537"/>
        <v>734.01653812576797</v>
      </c>
      <c r="B1157" s="38">
        <f t="shared" si="538"/>
        <v>5540</v>
      </c>
      <c r="C1157" s="200">
        <f t="shared" si="563"/>
        <v>92.333333333333329</v>
      </c>
      <c r="D1157" s="36">
        <f t="shared" si="564"/>
        <v>1009.8174363917593</v>
      </c>
      <c r="E1157" s="36">
        <f t="shared" si="565"/>
        <v>679.99999999993327</v>
      </c>
      <c r="F1157" s="37">
        <f t="shared" si="539"/>
        <v>3.2756904370385996E-2</v>
      </c>
      <c r="G1157" s="42">
        <f t="shared" si="540"/>
        <v>2654.6019316242382</v>
      </c>
      <c r="H1157" s="43">
        <f t="shared" si="541"/>
        <v>2654.6019316242382</v>
      </c>
      <c r="I1157" s="42">
        <f t="shared" si="542"/>
        <v>0</v>
      </c>
      <c r="J1157" s="44">
        <f t="shared" si="543"/>
        <v>0</v>
      </c>
      <c r="K1157" s="216">
        <f t="shared" si="544"/>
        <v>3.1119059151866694E-2</v>
      </c>
      <c r="L1157" s="42">
        <f t="shared" si="545"/>
        <v>2656.0821388189024</v>
      </c>
      <c r="M1157" s="43">
        <f t="shared" si="546"/>
        <v>2523.2780318779573</v>
      </c>
      <c r="N1157" s="42">
        <f t="shared" si="547"/>
        <v>0</v>
      </c>
      <c r="O1157" s="44">
        <f t="shared" si="548"/>
        <v>0</v>
      </c>
      <c r="P1157" s="37">
        <f t="shared" si="549"/>
        <v>3.2756904370385996E-2</v>
      </c>
      <c r="Q1157" s="42">
        <f t="shared" si="550"/>
        <v>2654.6019316242382</v>
      </c>
      <c r="R1157" s="43">
        <f t="shared" si="551"/>
        <v>2654.6019316242382</v>
      </c>
      <c r="S1157" s="42">
        <f t="shared" si="552"/>
        <v>0</v>
      </c>
      <c r="T1157" s="44">
        <f t="shared" si="553"/>
        <v>0</v>
      </c>
      <c r="U1157" s="37">
        <f t="shared" si="554"/>
        <v>0</v>
      </c>
      <c r="V1157" s="42" t="e">
        <f t="shared" si="555"/>
        <v>#DIV/0!</v>
      </c>
      <c r="W1157" s="43" t="e">
        <f t="shared" si="556"/>
        <v>#DIV/0!</v>
      </c>
      <c r="X1157" s="42">
        <f t="shared" si="557"/>
        <v>0</v>
      </c>
      <c r="Y1157" s="44">
        <f t="shared" si="558"/>
        <v>0</v>
      </c>
      <c r="Z1157" s="42">
        <f t="shared" si="559"/>
        <v>-9428.0960512806305</v>
      </c>
      <c r="AA1157" s="44">
        <f>IF(C1157&lt;C$13,0,(IF(VLOOKUP(C$7,profiel!$A$3:$F$297,2,FALSE)&gt;4,VLOOKUP($C$7,profiel!$A$3:$F$297,3,FALSE),IF(B$9="flens loodrecht op gevel",(VLOOKUP(C$7,profiel!$A$3:$F$297,6,FALSE)-2*VLOOKUP(C$7,profiel!$A$3:$F$297,4,FALSE))/2,VLOOKUP(C$7,profiel!$A$3:$F$297,4,FALSE))))/1000*Z1157*D$36)</f>
        <v>-17349.990956153379</v>
      </c>
      <c r="AB1157" s="42">
        <f t="shared" si="562"/>
        <v>73562.480158634848</v>
      </c>
      <c r="AC1157" s="44">
        <f t="shared" si="560"/>
        <v>14712.496031726969</v>
      </c>
      <c r="AD1157" s="41">
        <f t="shared" si="561"/>
        <v>3.1281560919967262E-2</v>
      </c>
      <c r="AE1157" s="41">
        <f t="shared" si="566"/>
        <v>734.04781968668794</v>
      </c>
      <c r="AF1157" s="201">
        <f t="shared" si="567"/>
        <v>3955.8296558498619</v>
      </c>
    </row>
    <row r="1158" spans="1:32" ht="12" customHeight="1" x14ac:dyDescent="0.15">
      <c r="A1158" s="202">
        <f t="shared" si="537"/>
        <v>734.04781968668794</v>
      </c>
      <c r="B1158" s="54">
        <f t="shared" si="538"/>
        <v>5545</v>
      </c>
      <c r="C1158" s="133">
        <f t="shared" si="563"/>
        <v>92.416666666666671</v>
      </c>
      <c r="D1158" s="30">
        <f t="shared" si="564"/>
        <v>1009.9524198209399</v>
      </c>
      <c r="E1158" s="30">
        <f t="shared" si="565"/>
        <v>679.99999999993497</v>
      </c>
      <c r="F1158" s="31">
        <f t="shared" si="539"/>
        <v>3.2542976960489509E-2</v>
      </c>
      <c r="G1158" s="30">
        <f t="shared" si="540"/>
        <v>2655.887390479752</v>
      </c>
      <c r="H1158" s="34">
        <f t="shared" si="541"/>
        <v>2655.887390479752</v>
      </c>
      <c r="I1158" s="33">
        <f t="shared" si="542"/>
        <v>0</v>
      </c>
      <c r="J1158" s="35">
        <f t="shared" si="543"/>
        <v>0</v>
      </c>
      <c r="K1158" s="60">
        <f t="shared" si="544"/>
        <v>3.0915828112465037E-2</v>
      </c>
      <c r="L1158" s="30">
        <f t="shared" si="545"/>
        <v>2657.3586775913909</v>
      </c>
      <c r="M1158" s="34">
        <f t="shared" si="546"/>
        <v>2524.4907437118213</v>
      </c>
      <c r="N1158" s="33">
        <f t="shared" si="547"/>
        <v>0</v>
      </c>
      <c r="O1158" s="35">
        <f t="shared" si="548"/>
        <v>0</v>
      </c>
      <c r="P1158" s="31">
        <f t="shared" si="549"/>
        <v>3.2542976960489509E-2</v>
      </c>
      <c r="Q1158" s="30">
        <f t="shared" si="550"/>
        <v>2655.887390479752</v>
      </c>
      <c r="R1158" s="34">
        <f t="shared" si="551"/>
        <v>2655.887390479752</v>
      </c>
      <c r="S1158" s="33">
        <f t="shared" si="552"/>
        <v>0</v>
      </c>
      <c r="T1158" s="35">
        <f t="shared" si="553"/>
        <v>0</v>
      </c>
      <c r="U1158" s="31">
        <f t="shared" si="554"/>
        <v>0</v>
      </c>
      <c r="V1158" s="30" t="e">
        <f t="shared" si="555"/>
        <v>#DIV/0!</v>
      </c>
      <c r="W1158" s="34" t="e">
        <f t="shared" si="556"/>
        <v>#DIV/0!</v>
      </c>
      <c r="X1158" s="33">
        <f t="shared" si="557"/>
        <v>0</v>
      </c>
      <c r="Y1158" s="35">
        <f t="shared" si="558"/>
        <v>0</v>
      </c>
      <c r="Z1158" s="30">
        <f t="shared" si="559"/>
        <v>-9433.9498603103239</v>
      </c>
      <c r="AA1158" s="35">
        <f>IF(C1158&lt;C$13,0,(IF(VLOOKUP(C$7,profiel!$A$3:$F$297,2,FALSE)&gt;4,VLOOKUP($C$7,profiel!$A$3:$F$297,3,FALSE),IF(B$9="flens loodrecht op gevel",(VLOOKUP(C$7,profiel!$A$3:$F$297,6,FALSE)-2*VLOOKUP(C$7,profiel!$A$3:$F$297,4,FALSE))/2,VLOOKUP(C$7,profiel!$A$3:$F$297,4,FALSE))))/1000*Z1158*D$36)</f>
        <v>-17360.763389227013</v>
      </c>
      <c r="AB1158" s="30">
        <f t="shared" si="562"/>
        <v>73605.24740060413</v>
      </c>
      <c r="AC1158" s="35">
        <f t="shared" si="560"/>
        <v>14721.049480120826</v>
      </c>
      <c r="AD1158" s="32">
        <f t="shared" si="561"/>
        <v>3.1086628584435817E-2</v>
      </c>
      <c r="AE1158" s="32">
        <f t="shared" si="566"/>
        <v>734.07890631527243</v>
      </c>
      <c r="AF1158" s="204">
        <f t="shared" si="567"/>
        <v>3981.9115913608593</v>
      </c>
    </row>
    <row r="1159" spans="1:32" ht="12" customHeight="1" x14ac:dyDescent="0.15">
      <c r="A1159" s="199">
        <f t="shared" si="537"/>
        <v>734.07890631527243</v>
      </c>
      <c r="B1159" s="38">
        <f t="shared" si="538"/>
        <v>5550</v>
      </c>
      <c r="C1159" s="200">
        <f t="shared" si="563"/>
        <v>92.5</v>
      </c>
      <c r="D1159" s="36">
        <f t="shared" si="564"/>
        <v>1010.0872817528682</v>
      </c>
      <c r="E1159" s="36">
        <f t="shared" si="565"/>
        <v>679.99999999993668</v>
      </c>
      <c r="F1159" s="37">
        <f t="shared" si="539"/>
        <v>3.2329817073097518E-2</v>
      </c>
      <c r="G1159" s="42">
        <f t="shared" si="540"/>
        <v>2657.1729329560726</v>
      </c>
      <c r="H1159" s="43">
        <f t="shared" si="541"/>
        <v>2657.1729329560726</v>
      </c>
      <c r="I1159" s="42">
        <f t="shared" si="542"/>
        <v>0</v>
      </c>
      <c r="J1159" s="44">
        <f t="shared" si="543"/>
        <v>0</v>
      </c>
      <c r="K1159" s="216">
        <f t="shared" si="544"/>
        <v>3.0713326219442644E-2</v>
      </c>
      <c r="L1159" s="42">
        <f t="shared" si="545"/>
        <v>2658.6353247545753</v>
      </c>
      <c r="M1159" s="43">
        <f t="shared" si="546"/>
        <v>2525.7035585168469</v>
      </c>
      <c r="N1159" s="42">
        <f t="shared" si="547"/>
        <v>0</v>
      </c>
      <c r="O1159" s="44">
        <f t="shared" si="548"/>
        <v>0</v>
      </c>
      <c r="P1159" s="37">
        <f t="shared" si="549"/>
        <v>3.2329817073097518E-2</v>
      </c>
      <c r="Q1159" s="42">
        <f t="shared" si="550"/>
        <v>2657.1729329560726</v>
      </c>
      <c r="R1159" s="43">
        <f t="shared" si="551"/>
        <v>2657.1729329560726</v>
      </c>
      <c r="S1159" s="42">
        <f t="shared" si="552"/>
        <v>0</v>
      </c>
      <c r="T1159" s="44">
        <f t="shared" si="553"/>
        <v>0</v>
      </c>
      <c r="U1159" s="37">
        <f t="shared" si="554"/>
        <v>0</v>
      </c>
      <c r="V1159" s="42" t="e">
        <f t="shared" si="555"/>
        <v>#DIV/0!</v>
      </c>
      <c r="W1159" s="43" t="e">
        <f t="shared" si="556"/>
        <v>#DIV/0!</v>
      </c>
      <c r="X1159" s="42">
        <f t="shared" si="557"/>
        <v>0</v>
      </c>
      <c r="Y1159" s="44">
        <f t="shared" si="558"/>
        <v>0</v>
      </c>
      <c r="Z1159" s="42">
        <f t="shared" si="559"/>
        <v>-9439.7676593286742</v>
      </c>
      <c r="AA1159" s="44">
        <f>IF(C1159&lt;C$13,0,(IF(VLOOKUP(C$7,profiel!$A$3:$F$297,2,FALSE)&gt;4,VLOOKUP($C$7,profiel!$A$3:$F$297,3,FALSE),IF(B$9="flens loodrecht op gevel",(VLOOKUP(C$7,profiel!$A$3:$F$297,6,FALSE)-2*VLOOKUP(C$7,profiel!$A$3:$F$297,4,FALSE))/2,VLOOKUP(C$7,profiel!$A$3:$F$297,4,FALSE))))/1000*Z1159*D$36)</f>
        <v>-17371.469555117143</v>
      </c>
      <c r="AB1159" s="42">
        <f t="shared" si="562"/>
        <v>73648.021153796086</v>
      </c>
      <c r="AC1159" s="44">
        <f t="shared" si="560"/>
        <v>14729.604230759218</v>
      </c>
      <c r="AD1159" s="41">
        <f t="shared" si="561"/>
        <v>3.0892709755070163E-2</v>
      </c>
      <c r="AE1159" s="41">
        <f t="shared" si="566"/>
        <v>734.10979902502754</v>
      </c>
      <c r="AF1159" s="201">
        <f t="shared" si="567"/>
        <v>4008.2437770305814</v>
      </c>
    </row>
    <row r="1160" spans="1:32" ht="12" customHeight="1" x14ac:dyDescent="0.15">
      <c r="A1160" s="202">
        <f t="shared" si="537"/>
        <v>734.10979902502754</v>
      </c>
      <c r="B1160" s="54">
        <f t="shared" si="538"/>
        <v>5555</v>
      </c>
      <c r="C1160" s="133">
        <f t="shared" si="563"/>
        <v>92.583333333333329</v>
      </c>
      <c r="D1160" s="30">
        <f t="shared" si="564"/>
        <v>1010.2220224060644</v>
      </c>
      <c r="E1160" s="30">
        <f t="shared" si="565"/>
        <v>679.99999999993838</v>
      </c>
      <c r="F1160" s="31">
        <f t="shared" si="539"/>
        <v>3.2117426112568757E-2</v>
      </c>
      <c r="G1160" s="30">
        <f t="shared" si="540"/>
        <v>2658.4585493692812</v>
      </c>
      <c r="H1160" s="34">
        <f t="shared" si="541"/>
        <v>2658.4585493692812</v>
      </c>
      <c r="I1160" s="33">
        <f t="shared" si="542"/>
        <v>0</v>
      </c>
      <c r="J1160" s="35">
        <f t="shared" si="543"/>
        <v>0</v>
      </c>
      <c r="K1160" s="60">
        <f t="shared" si="544"/>
        <v>3.051155480694032E-2</v>
      </c>
      <c r="L1160" s="30">
        <f t="shared" si="545"/>
        <v>2659.9120707369357</v>
      </c>
      <c r="M1160" s="34">
        <f t="shared" si="546"/>
        <v>2526.9164672000888</v>
      </c>
      <c r="N1160" s="33">
        <f t="shared" si="547"/>
        <v>0</v>
      </c>
      <c r="O1160" s="35">
        <f t="shared" si="548"/>
        <v>0</v>
      </c>
      <c r="P1160" s="31">
        <f t="shared" si="549"/>
        <v>3.2117426112568757E-2</v>
      </c>
      <c r="Q1160" s="30">
        <f t="shared" si="550"/>
        <v>2658.4585493692812</v>
      </c>
      <c r="R1160" s="34">
        <f t="shared" si="551"/>
        <v>2658.4585493692812</v>
      </c>
      <c r="S1160" s="33">
        <f t="shared" si="552"/>
        <v>0</v>
      </c>
      <c r="T1160" s="35">
        <f t="shared" si="553"/>
        <v>0</v>
      </c>
      <c r="U1160" s="31">
        <f t="shared" si="554"/>
        <v>0</v>
      </c>
      <c r="V1160" s="30" t="e">
        <f t="shared" si="555"/>
        <v>#DIV/0!</v>
      </c>
      <c r="W1160" s="34" t="e">
        <f t="shared" si="556"/>
        <v>#DIV/0!</v>
      </c>
      <c r="X1160" s="33">
        <f t="shared" si="557"/>
        <v>0</v>
      </c>
      <c r="Y1160" s="35">
        <f t="shared" si="558"/>
        <v>0</v>
      </c>
      <c r="Z1160" s="30">
        <f t="shared" si="559"/>
        <v>-9445.549629281646</v>
      </c>
      <c r="AA1160" s="35">
        <f>IF(C1160&lt;C$13,0,(IF(VLOOKUP(C$7,profiel!$A$3:$F$297,2,FALSE)&gt;4,VLOOKUP($C$7,profiel!$A$3:$F$297,3,FALSE),IF(B$9="flens loodrecht op gevel",(VLOOKUP(C$7,profiel!$A$3:$F$297,6,FALSE)-2*VLOOKUP(C$7,profiel!$A$3:$F$297,4,FALSE))/2,VLOOKUP(C$7,profiel!$A$3:$F$297,4,FALSE))))/1000*Z1160*D$36)</f>
        <v>-17382.109786808374</v>
      </c>
      <c r="AB1160" s="30">
        <f t="shared" si="562"/>
        <v>73690.80128049184</v>
      </c>
      <c r="AC1160" s="35">
        <f t="shared" si="560"/>
        <v>14738.16025609837</v>
      </c>
      <c r="AD1160" s="32">
        <f t="shared" si="561"/>
        <v>3.069979619400403E-2</v>
      </c>
      <c r="AE1160" s="32">
        <f t="shared" si="566"/>
        <v>734.14049882122151</v>
      </c>
      <c r="AF1160" s="204">
        <f t="shared" si="567"/>
        <v>4034.8291304305467</v>
      </c>
    </row>
    <row r="1161" spans="1:32" ht="12" customHeight="1" x14ac:dyDescent="0.15">
      <c r="A1161" s="199">
        <f t="shared" si="537"/>
        <v>734.14049882122151</v>
      </c>
      <c r="B1161" s="38">
        <f t="shared" si="538"/>
        <v>5560</v>
      </c>
      <c r="C1161" s="200">
        <f t="shared" si="563"/>
        <v>92.666666666666671</v>
      </c>
      <c r="D1161" s="36">
        <f t="shared" si="564"/>
        <v>1010.3566419984597</v>
      </c>
      <c r="E1161" s="36">
        <f t="shared" si="565"/>
        <v>679.99999999993997</v>
      </c>
      <c r="F1161" s="37">
        <f t="shared" si="539"/>
        <v>3.1905805472413222E-2</v>
      </c>
      <c r="G1161" s="42">
        <f t="shared" si="540"/>
        <v>2659.7442301142632</v>
      </c>
      <c r="H1161" s="43">
        <f t="shared" si="541"/>
        <v>2659.7442301142632</v>
      </c>
      <c r="I1161" s="42">
        <f t="shared" si="542"/>
        <v>0</v>
      </c>
      <c r="J1161" s="44">
        <f t="shared" si="543"/>
        <v>0</v>
      </c>
      <c r="K1161" s="216">
        <f t="shared" si="544"/>
        <v>3.0310515198792558E-2</v>
      </c>
      <c r="L1161" s="42">
        <f t="shared" si="545"/>
        <v>2661.1889060456174</v>
      </c>
      <c r="M1161" s="43">
        <f t="shared" si="546"/>
        <v>2528.1294607433365</v>
      </c>
      <c r="N1161" s="42">
        <f t="shared" si="547"/>
        <v>0</v>
      </c>
      <c r="O1161" s="44">
        <f t="shared" si="548"/>
        <v>0</v>
      </c>
      <c r="P1161" s="37">
        <f t="shared" si="549"/>
        <v>3.1905805472413222E-2</v>
      </c>
      <c r="Q1161" s="42">
        <f t="shared" si="550"/>
        <v>2659.7442301142632</v>
      </c>
      <c r="R1161" s="43">
        <f t="shared" si="551"/>
        <v>2659.7442301142632</v>
      </c>
      <c r="S1161" s="42">
        <f t="shared" si="552"/>
        <v>0</v>
      </c>
      <c r="T1161" s="44">
        <f t="shared" si="553"/>
        <v>0</v>
      </c>
      <c r="U1161" s="37">
        <f t="shared" si="554"/>
        <v>0</v>
      </c>
      <c r="V1161" s="42" t="e">
        <f t="shared" si="555"/>
        <v>#DIV/0!</v>
      </c>
      <c r="W1161" s="43" t="e">
        <f t="shared" si="556"/>
        <v>#DIV/0!</v>
      </c>
      <c r="X1161" s="42">
        <f t="shared" si="557"/>
        <v>0</v>
      </c>
      <c r="Y1161" s="44">
        <f t="shared" si="558"/>
        <v>0</v>
      </c>
      <c r="Z1161" s="42">
        <f t="shared" si="559"/>
        <v>-9451.2959496872863</v>
      </c>
      <c r="AA1161" s="44">
        <f>IF(C1161&lt;C$13,0,(IF(VLOOKUP(C$7,profiel!$A$3:$F$297,2,FALSE)&gt;4,VLOOKUP($C$7,profiel!$A$3:$F$297,3,FALSE),IF(B$9="flens loodrecht op gevel",(VLOOKUP(C$7,profiel!$A$3:$F$297,6,FALSE)-2*VLOOKUP(C$7,profiel!$A$3:$F$297,4,FALSE))/2,VLOOKUP(C$7,profiel!$A$3:$F$297,4,FALSE))))/1000*Z1161*D$36)</f>
        <v>-17392.6844146576</v>
      </c>
      <c r="AB1161" s="42">
        <f t="shared" si="562"/>
        <v>73733.587644299201</v>
      </c>
      <c r="AC1161" s="44">
        <f t="shared" si="560"/>
        <v>14746.717528859841</v>
      </c>
      <c r="AD1161" s="41">
        <f t="shared" si="561"/>
        <v>3.0507879791110627E-2</v>
      </c>
      <c r="AE1161" s="41">
        <f t="shared" si="566"/>
        <v>734.17100670101263</v>
      </c>
      <c r="AF1161" s="201">
        <f t="shared" si="567"/>
        <v>4061.6706070597083</v>
      </c>
    </row>
    <row r="1162" spans="1:32" ht="12" customHeight="1" x14ac:dyDescent="0.15">
      <c r="A1162" s="202">
        <f t="shared" si="537"/>
        <v>734.17100670101263</v>
      </c>
      <c r="B1162" s="54">
        <f t="shared" si="538"/>
        <v>5565</v>
      </c>
      <c r="C1162" s="133">
        <f t="shared" si="563"/>
        <v>92.75</v>
      </c>
      <c r="D1162" s="30">
        <f t="shared" si="564"/>
        <v>1010.4911407473985</v>
      </c>
      <c r="E1162" s="30">
        <f t="shared" si="565"/>
        <v>679.99999999994156</v>
      </c>
      <c r="F1162" s="31">
        <f t="shared" si="539"/>
        <v>3.1694956534925822E-2</v>
      </c>
      <c r="G1162" s="30">
        <f t="shared" si="540"/>
        <v>2661.0299656639991</v>
      </c>
      <c r="H1162" s="34">
        <f t="shared" si="541"/>
        <v>2661.0299656639991</v>
      </c>
      <c r="I1162" s="33">
        <f t="shared" si="542"/>
        <v>0</v>
      </c>
      <c r="J1162" s="35">
        <f t="shared" si="543"/>
        <v>0</v>
      </c>
      <c r="K1162" s="60">
        <f t="shared" si="544"/>
        <v>3.0110208708179528E-2</v>
      </c>
      <c r="L1162" s="30">
        <f t="shared" si="545"/>
        <v>2662.4658212656686</v>
      </c>
      <c r="M1162" s="34">
        <f t="shared" si="546"/>
        <v>2529.3425302023852</v>
      </c>
      <c r="N1162" s="33">
        <f t="shared" si="547"/>
        <v>0</v>
      </c>
      <c r="O1162" s="35">
        <f t="shared" si="548"/>
        <v>0</v>
      </c>
      <c r="P1162" s="31">
        <f t="shared" si="549"/>
        <v>3.1694956534925822E-2</v>
      </c>
      <c r="Q1162" s="30">
        <f t="shared" si="550"/>
        <v>2661.0299656639991</v>
      </c>
      <c r="R1162" s="34">
        <f t="shared" si="551"/>
        <v>2661.0299656639991</v>
      </c>
      <c r="S1162" s="33">
        <f t="shared" si="552"/>
        <v>0</v>
      </c>
      <c r="T1162" s="35">
        <f t="shared" si="553"/>
        <v>0</v>
      </c>
      <c r="U1162" s="31">
        <f t="shared" si="554"/>
        <v>0</v>
      </c>
      <c r="V1162" s="30" t="e">
        <f t="shared" si="555"/>
        <v>#DIV/0!</v>
      </c>
      <c r="W1162" s="34" t="e">
        <f t="shared" si="556"/>
        <v>#DIV/0!</v>
      </c>
      <c r="X1162" s="33">
        <f t="shared" si="557"/>
        <v>0</v>
      </c>
      <c r="Y1162" s="35">
        <f t="shared" si="558"/>
        <v>0</v>
      </c>
      <c r="Z1162" s="30">
        <f t="shared" si="559"/>
        <v>-9457.0067986581271</v>
      </c>
      <c r="AA1162" s="35">
        <f>IF(C1162&lt;C$13,0,(IF(VLOOKUP(C$7,profiel!$A$3:$F$297,2,FALSE)&gt;4,VLOOKUP($C$7,profiel!$A$3:$F$297,3,FALSE),IF(B$9="flens loodrecht op gevel",(VLOOKUP(C$7,profiel!$A$3:$F$297,6,FALSE)-2*VLOOKUP(C$7,profiel!$A$3:$F$297,4,FALSE))/2,VLOOKUP(C$7,profiel!$A$3:$F$297,4,FALSE))))/1000*Z1162*D$36)</f>
        <v>-17403.193766435212</v>
      </c>
      <c r="AB1162" s="30">
        <f t="shared" si="562"/>
        <v>73776.380110130325</v>
      </c>
      <c r="AC1162" s="35">
        <f t="shared" si="560"/>
        <v>14755.276022026064</v>
      </c>
      <c r="AD1162" s="32">
        <f t="shared" si="561"/>
        <v>3.0316952562372851E-2</v>
      </c>
      <c r="AE1162" s="32">
        <f t="shared" si="566"/>
        <v>734.20132365357495</v>
      </c>
      <c r="AF1162" s="204">
        <f t="shared" si="567"/>
        <v>4088.771200877964</v>
      </c>
    </row>
    <row r="1163" spans="1:32" ht="12" customHeight="1" x14ac:dyDescent="0.15">
      <c r="A1163" s="199">
        <f t="shared" si="537"/>
        <v>734.20132365357495</v>
      </c>
      <c r="B1163" s="38">
        <f t="shared" si="538"/>
        <v>5570</v>
      </c>
      <c r="C1163" s="200">
        <f t="shared" si="563"/>
        <v>92.833333333333329</v>
      </c>
      <c r="D1163" s="36">
        <f t="shared" si="564"/>
        <v>1010.6255188696405</v>
      </c>
      <c r="E1163" s="36">
        <f t="shared" si="565"/>
        <v>679.99999999994316</v>
      </c>
      <c r="F1163" s="37">
        <f t="shared" si="539"/>
        <v>3.1484880670823702E-2</v>
      </c>
      <c r="G1163" s="42">
        <f t="shared" si="540"/>
        <v>2662.3157465686868</v>
      </c>
      <c r="H1163" s="43">
        <f t="shared" si="541"/>
        <v>2662.3157465686872</v>
      </c>
      <c r="I1163" s="42">
        <f t="shared" si="542"/>
        <v>0</v>
      </c>
      <c r="J1163" s="44">
        <f t="shared" si="543"/>
        <v>0</v>
      </c>
      <c r="K1163" s="216">
        <f t="shared" si="544"/>
        <v>2.9910636637282516E-2</v>
      </c>
      <c r="L1163" s="42">
        <f t="shared" si="545"/>
        <v>2663.7428070591382</v>
      </c>
      <c r="M1163" s="43">
        <f t="shared" si="546"/>
        <v>2530.5556667061815</v>
      </c>
      <c r="N1163" s="42">
        <f t="shared" si="547"/>
        <v>0</v>
      </c>
      <c r="O1163" s="44">
        <f t="shared" si="548"/>
        <v>0</v>
      </c>
      <c r="P1163" s="37">
        <f t="shared" si="549"/>
        <v>3.1484880670823702E-2</v>
      </c>
      <c r="Q1163" s="42">
        <f t="shared" si="550"/>
        <v>2662.3157465686868</v>
      </c>
      <c r="R1163" s="43">
        <f t="shared" si="551"/>
        <v>2662.3157465686872</v>
      </c>
      <c r="S1163" s="42">
        <f t="shared" si="552"/>
        <v>0</v>
      </c>
      <c r="T1163" s="44">
        <f t="shared" si="553"/>
        <v>0</v>
      </c>
      <c r="U1163" s="37">
        <f t="shared" si="554"/>
        <v>0</v>
      </c>
      <c r="V1163" s="42" t="e">
        <f t="shared" si="555"/>
        <v>#DIV/0!</v>
      </c>
      <c r="W1163" s="43" t="e">
        <f t="shared" si="556"/>
        <v>#DIV/0!</v>
      </c>
      <c r="X1163" s="42">
        <f t="shared" si="557"/>
        <v>0</v>
      </c>
      <c r="Y1163" s="44">
        <f t="shared" si="558"/>
        <v>0</v>
      </c>
      <c r="Z1163" s="42">
        <f t="shared" si="559"/>
        <v>-9462.6823529232879</v>
      </c>
      <c r="AA1163" s="44">
        <f>IF(C1163&lt;C$13,0,(IF(VLOOKUP(C$7,profiel!$A$3:$F$297,2,FALSE)&gt;4,VLOOKUP($C$7,profiel!$A$3:$F$297,3,FALSE),IF(B$9="flens loodrecht op gevel",(VLOOKUP(C$7,profiel!$A$3:$F$297,6,FALSE)-2*VLOOKUP(C$7,profiel!$A$3:$F$297,4,FALSE))/2,VLOOKUP(C$7,profiel!$A$3:$F$297,4,FALSE))))/1000*Z1163*D$36)</f>
        <v>-17413.638167365803</v>
      </c>
      <c r="AB1163" s="42">
        <f t="shared" si="562"/>
        <v>73819.178544180511</v>
      </c>
      <c r="AC1163" s="44">
        <f t="shared" si="560"/>
        <v>14763.835708836103</v>
      </c>
      <c r="AD1163" s="41">
        <f t="shared" si="561"/>
        <v>3.0127006648271688E-2</v>
      </c>
      <c r="AE1163" s="41">
        <f t="shared" si="566"/>
        <v>734.23145066022323</v>
      </c>
      <c r="AF1163" s="201">
        <f t="shared" si="567"/>
        <v>4116.1339448484377</v>
      </c>
    </row>
    <row r="1164" spans="1:32" ht="12" customHeight="1" x14ac:dyDescent="0.15">
      <c r="A1164" s="202">
        <f t="shared" si="537"/>
        <v>734.23145066022323</v>
      </c>
      <c r="B1164" s="54">
        <f t="shared" si="538"/>
        <v>5575</v>
      </c>
      <c r="C1164" s="133">
        <f t="shared" si="563"/>
        <v>92.916666666666671</v>
      </c>
      <c r="D1164" s="30">
        <f t="shared" si="564"/>
        <v>1010.7597765813626</v>
      </c>
      <c r="E1164" s="30">
        <f t="shared" si="565"/>
        <v>679.99999999994463</v>
      </c>
      <c r="F1164" s="31">
        <f t="shared" si="539"/>
        <v>3.1275579238878103E-2</v>
      </c>
      <c r="G1164" s="30">
        <f t="shared" si="540"/>
        <v>2663.6015634551759</v>
      </c>
      <c r="H1164" s="34">
        <f t="shared" si="541"/>
        <v>2663.6015634551763</v>
      </c>
      <c r="I1164" s="33">
        <f t="shared" si="542"/>
        <v>0</v>
      </c>
      <c r="J1164" s="35">
        <f t="shared" si="543"/>
        <v>0</v>
      </c>
      <c r="K1164" s="60">
        <f t="shared" si="544"/>
        <v>2.9711800276934194E-2</v>
      </c>
      <c r="L1164" s="30">
        <f t="shared" si="545"/>
        <v>2665.019854164515</v>
      </c>
      <c r="M1164" s="34">
        <f t="shared" si="546"/>
        <v>2531.768861456289</v>
      </c>
      <c r="N1164" s="33">
        <f t="shared" si="547"/>
        <v>0</v>
      </c>
      <c r="O1164" s="35">
        <f t="shared" si="548"/>
        <v>0</v>
      </c>
      <c r="P1164" s="31">
        <f t="shared" si="549"/>
        <v>3.1275579238878103E-2</v>
      </c>
      <c r="Q1164" s="30">
        <f t="shared" si="550"/>
        <v>2663.6015634551759</v>
      </c>
      <c r="R1164" s="34">
        <f t="shared" si="551"/>
        <v>2663.6015634551763</v>
      </c>
      <c r="S1164" s="33">
        <f t="shared" si="552"/>
        <v>0</v>
      </c>
      <c r="T1164" s="35">
        <f t="shared" si="553"/>
        <v>0</v>
      </c>
      <c r="U1164" s="31">
        <f t="shared" si="554"/>
        <v>0</v>
      </c>
      <c r="V1164" s="30" t="e">
        <f t="shared" si="555"/>
        <v>#DIV/0!</v>
      </c>
      <c r="W1164" s="34" t="e">
        <f t="shared" si="556"/>
        <v>#DIV/0!</v>
      </c>
      <c r="X1164" s="33">
        <f t="shared" si="557"/>
        <v>0</v>
      </c>
      <c r="Y1164" s="35">
        <f t="shared" si="558"/>
        <v>0</v>
      </c>
      <c r="Z1164" s="30">
        <f t="shared" si="559"/>
        <v>-9468.3227878503531</v>
      </c>
      <c r="AA1164" s="35">
        <f>IF(C1164&lt;C$13,0,(IF(VLOOKUP(C$7,profiel!$A$3:$F$297,2,FALSE)&gt;4,VLOOKUP($C$7,profiel!$A$3:$F$297,3,FALSE),IF(B$9="flens loodrecht op gevel",(VLOOKUP(C$7,profiel!$A$3:$F$297,6,FALSE)-2*VLOOKUP(C$7,profiel!$A$3:$F$297,4,FALSE))/2,VLOOKUP(C$7,profiel!$A$3:$F$297,4,FALSE))))/1000*Z1164*D$36)</f>
        <v>-17424.0179401684</v>
      </c>
      <c r="AB1164" s="30">
        <f t="shared" si="562"/>
        <v>73861.982813906216</v>
      </c>
      <c r="AC1164" s="35">
        <f t="shared" si="560"/>
        <v>14772.396562781243</v>
      </c>
      <c r="AD1164" s="32">
        <f t="shared" si="561"/>
        <v>2.9938034312189186E-2</v>
      </c>
      <c r="AE1164" s="32">
        <f t="shared" si="566"/>
        <v>734.26138869453541</v>
      </c>
      <c r="AF1164" s="204">
        <f t="shared" si="567"/>
        <v>4143.7619114871522</v>
      </c>
    </row>
    <row r="1165" spans="1:32" ht="12" customHeight="1" x14ac:dyDescent="0.15">
      <c r="A1165" s="199">
        <f t="shared" si="537"/>
        <v>734.26138869453541</v>
      </c>
      <c r="B1165" s="38">
        <f t="shared" si="538"/>
        <v>5580</v>
      </c>
      <c r="C1165" s="200">
        <f t="shared" si="563"/>
        <v>93</v>
      </c>
      <c r="D1165" s="36">
        <f t="shared" si="564"/>
        <v>1010.893914098161</v>
      </c>
      <c r="E1165" s="36">
        <f t="shared" si="565"/>
        <v>679.99999999994611</v>
      </c>
      <c r="F1165" s="37">
        <f t="shared" si="539"/>
        <v>3.10670535855526E-2</v>
      </c>
      <c r="G1165" s="42">
        <f t="shared" si="540"/>
        <v>2664.8874070262368</v>
      </c>
      <c r="H1165" s="43">
        <f t="shared" si="541"/>
        <v>2664.8874070262373</v>
      </c>
      <c r="I1165" s="42">
        <f t="shared" si="542"/>
        <v>0</v>
      </c>
      <c r="J1165" s="44">
        <f t="shared" si="543"/>
        <v>0</v>
      </c>
      <c r="K1165" s="216">
        <f t="shared" si="544"/>
        <v>2.9513700906274969E-2</v>
      </c>
      <c r="L1165" s="42">
        <f t="shared" si="545"/>
        <v>2666.2969533959449</v>
      </c>
      <c r="M1165" s="43">
        <f t="shared" si="546"/>
        <v>2532.9821057261479</v>
      </c>
      <c r="N1165" s="42">
        <f t="shared" si="547"/>
        <v>0</v>
      </c>
      <c r="O1165" s="44">
        <f t="shared" si="548"/>
        <v>0</v>
      </c>
      <c r="P1165" s="37">
        <f t="shared" si="549"/>
        <v>3.10670535855526E-2</v>
      </c>
      <c r="Q1165" s="42">
        <f t="shared" si="550"/>
        <v>2664.8874070262368</v>
      </c>
      <c r="R1165" s="43">
        <f t="shared" si="551"/>
        <v>2664.8874070262373</v>
      </c>
      <c r="S1165" s="42">
        <f t="shared" si="552"/>
        <v>0</v>
      </c>
      <c r="T1165" s="44">
        <f t="shared" si="553"/>
        <v>0</v>
      </c>
      <c r="U1165" s="37">
        <f t="shared" si="554"/>
        <v>0</v>
      </c>
      <c r="V1165" s="42" t="e">
        <f t="shared" si="555"/>
        <v>#DIV/0!</v>
      </c>
      <c r="W1165" s="43" t="e">
        <f t="shared" si="556"/>
        <v>#DIV/0!</v>
      </c>
      <c r="X1165" s="42">
        <f t="shared" si="557"/>
        <v>0</v>
      </c>
      <c r="Y1165" s="44">
        <f t="shared" si="558"/>
        <v>0</v>
      </c>
      <c r="Z1165" s="42">
        <f t="shared" si="559"/>
        <v>-9473.9282774668463</v>
      </c>
      <c r="AA1165" s="44">
        <f>IF(C1165&lt;C$13,0,(IF(VLOOKUP(C$7,profiel!$A$3:$F$297,2,FALSE)&gt;4,VLOOKUP($C$7,profiel!$A$3:$F$297,3,FALSE),IF(B$9="flens loodrecht op gevel",(VLOOKUP(C$7,profiel!$A$3:$F$297,6,FALSE)-2*VLOOKUP(C$7,profiel!$A$3:$F$297,4,FALSE))/2,VLOOKUP(C$7,profiel!$A$3:$F$297,4,FALSE))))/1000*Z1165*D$36)</f>
        <v>-17434.333405095997</v>
      </c>
      <c r="AB1165" s="42">
        <f t="shared" si="562"/>
        <v>73904.792788004022</v>
      </c>
      <c r="AC1165" s="44">
        <f t="shared" si="560"/>
        <v>14780.958557600805</v>
      </c>
      <c r="AD1165" s="41">
        <f t="shared" si="561"/>
        <v>2.9750027938832049E-2</v>
      </c>
      <c r="AE1165" s="41">
        <f t="shared" si="566"/>
        <v>734.29113872247422</v>
      </c>
      <c r="AF1165" s="201">
        <f t="shared" si="567"/>
        <v>4171.6582134217097</v>
      </c>
    </row>
    <row r="1166" spans="1:32" ht="12" customHeight="1" x14ac:dyDescent="0.15">
      <c r="A1166" s="202">
        <f t="shared" si="537"/>
        <v>734.29113872247422</v>
      </c>
      <c r="B1166" s="54">
        <f t="shared" si="538"/>
        <v>5585</v>
      </c>
      <c r="C1166" s="133">
        <f t="shared" si="563"/>
        <v>93.083333333333329</v>
      </c>
      <c r="D1166" s="30">
        <f t="shared" si="564"/>
        <v>1011.0279316350537</v>
      </c>
      <c r="E1166" s="30">
        <f t="shared" si="565"/>
        <v>679.99999999994748</v>
      </c>
      <c r="F1166" s="31">
        <f t="shared" si="539"/>
        <v>3.085930504463635E-2</v>
      </c>
      <c r="G1166" s="30">
        <f t="shared" si="540"/>
        <v>2666.1732680588689</v>
      </c>
      <c r="H1166" s="34">
        <f t="shared" si="541"/>
        <v>2666.1732680588689</v>
      </c>
      <c r="I1166" s="33">
        <f t="shared" si="542"/>
        <v>0</v>
      </c>
      <c r="J1166" s="35">
        <f t="shared" si="543"/>
        <v>0</v>
      </c>
      <c r="K1166" s="60">
        <f t="shared" si="544"/>
        <v>2.9316339792404531E-2</v>
      </c>
      <c r="L1166" s="30">
        <f t="shared" si="545"/>
        <v>2667.5740956415439</v>
      </c>
      <c r="M1166" s="34">
        <f t="shared" si="546"/>
        <v>2534.1953908594669</v>
      </c>
      <c r="N1166" s="33">
        <f t="shared" si="547"/>
        <v>0</v>
      </c>
      <c r="O1166" s="35">
        <f t="shared" si="548"/>
        <v>0</v>
      </c>
      <c r="P1166" s="31">
        <f t="shared" si="549"/>
        <v>3.085930504463635E-2</v>
      </c>
      <c r="Q1166" s="30">
        <f t="shared" si="550"/>
        <v>2666.1732680588689</v>
      </c>
      <c r="R1166" s="34">
        <f t="shared" si="551"/>
        <v>2666.1732680588689</v>
      </c>
      <c r="S1166" s="33">
        <f t="shared" si="552"/>
        <v>0</v>
      </c>
      <c r="T1166" s="35">
        <f t="shared" si="553"/>
        <v>0</v>
      </c>
      <c r="U1166" s="31">
        <f t="shared" si="554"/>
        <v>0</v>
      </c>
      <c r="V1166" s="30" t="e">
        <f t="shared" si="555"/>
        <v>#DIV/0!</v>
      </c>
      <c r="W1166" s="34" t="e">
        <f t="shared" si="556"/>
        <v>#DIV/0!</v>
      </c>
      <c r="X1166" s="33">
        <f t="shared" si="557"/>
        <v>0</v>
      </c>
      <c r="Y1166" s="35">
        <f t="shared" si="558"/>
        <v>0</v>
      </c>
      <c r="Z1166" s="30">
        <f t="shared" si="559"/>
        <v>-9479.4989944816043</v>
      </c>
      <c r="AA1166" s="35">
        <f>IF(C1166&lt;C$13,0,(IF(VLOOKUP(C$7,profiel!$A$3:$F$297,2,FALSE)&gt;4,VLOOKUP($C$7,profiel!$A$3:$F$297,3,FALSE),IF(B$9="flens loodrecht op gevel",(VLOOKUP(C$7,profiel!$A$3:$F$297,6,FALSE)-2*VLOOKUP(C$7,profiel!$A$3:$F$297,4,FALSE))/2,VLOOKUP(C$7,profiel!$A$3:$F$297,4,FALSE))))/1000*Z1166*D$36)</f>
        <v>-17444.584879974871</v>
      </c>
      <c r="AB1166" s="30">
        <f t="shared" si="562"/>
        <v>73947.608336389603</v>
      </c>
      <c r="AC1166" s="35">
        <f t="shared" si="560"/>
        <v>14789.521667277921</v>
      </c>
      <c r="AD1166" s="32">
        <f t="shared" si="561"/>
        <v>2.956298003264772E-2</v>
      </c>
      <c r="AE1166" s="32">
        <f t="shared" si="566"/>
        <v>734.32070170250688</v>
      </c>
      <c r="AF1166" s="204">
        <f t="shared" si="567"/>
        <v>4199.8260039581137</v>
      </c>
    </row>
    <row r="1167" spans="1:32" ht="12" customHeight="1" x14ac:dyDescent="0.15">
      <c r="A1167" s="199">
        <f t="shared" si="537"/>
        <v>734.32070170250688</v>
      </c>
      <c r="B1167" s="38">
        <f t="shared" si="538"/>
        <v>5590</v>
      </c>
      <c r="C1167" s="200">
        <f t="shared" si="563"/>
        <v>93.166666666666671</v>
      </c>
      <c r="D1167" s="36">
        <f t="shared" si="564"/>
        <v>1011.1618294064818</v>
      </c>
      <c r="E1167" s="36">
        <f t="shared" si="565"/>
        <v>679.99999999994884</v>
      </c>
      <c r="F1167" s="37">
        <f t="shared" si="539"/>
        <v>3.0652334936880195E-2</v>
      </c>
      <c r="G1167" s="42">
        <f t="shared" si="540"/>
        <v>2667.4591374052711</v>
      </c>
      <c r="H1167" s="43">
        <f t="shared" si="541"/>
        <v>2667.4591374052711</v>
      </c>
      <c r="I1167" s="42">
        <f t="shared" si="542"/>
        <v>0</v>
      </c>
      <c r="J1167" s="44">
        <f t="shared" si="543"/>
        <v>0</v>
      </c>
      <c r="K1167" s="216">
        <f t="shared" si="544"/>
        <v>2.9119718190036187E-2</v>
      </c>
      <c r="L1167" s="42">
        <f t="shared" si="545"/>
        <v>2668.8512718643183</v>
      </c>
      <c r="M1167" s="43">
        <f t="shared" si="546"/>
        <v>2535.4087082711026</v>
      </c>
      <c r="N1167" s="42">
        <f t="shared" si="547"/>
        <v>0</v>
      </c>
      <c r="O1167" s="44">
        <f t="shared" si="548"/>
        <v>0</v>
      </c>
      <c r="P1167" s="37">
        <f t="shared" si="549"/>
        <v>3.0652334936880195E-2</v>
      </c>
      <c r="Q1167" s="42">
        <f t="shared" si="550"/>
        <v>2667.4591374052711</v>
      </c>
      <c r="R1167" s="43">
        <f t="shared" si="551"/>
        <v>2667.4591374052711</v>
      </c>
      <c r="S1167" s="42">
        <f t="shared" si="552"/>
        <v>0</v>
      </c>
      <c r="T1167" s="44">
        <f t="shared" si="553"/>
        <v>0</v>
      </c>
      <c r="U1167" s="37">
        <f t="shared" si="554"/>
        <v>0</v>
      </c>
      <c r="V1167" s="42" t="e">
        <f t="shared" si="555"/>
        <v>#DIV/0!</v>
      </c>
      <c r="W1167" s="43" t="e">
        <f t="shared" si="556"/>
        <v>#DIV/0!</v>
      </c>
      <c r="X1167" s="42">
        <f t="shared" si="557"/>
        <v>0</v>
      </c>
      <c r="Y1167" s="44">
        <f t="shared" si="558"/>
        <v>0</v>
      </c>
      <c r="Z1167" s="42">
        <f t="shared" si="559"/>
        <v>-9485.0351103057146</v>
      </c>
      <c r="AA1167" s="44">
        <f>IF(C1167&lt;C$13,0,(IF(VLOOKUP(C$7,profiel!$A$3:$F$297,2,FALSE)&gt;4,VLOOKUP($C$7,profiel!$A$3:$F$297,3,FALSE),IF(B$9="flens loodrecht op gevel",(VLOOKUP(C$7,profiel!$A$3:$F$297,6,FALSE)-2*VLOOKUP(C$7,profiel!$A$3:$F$297,4,FALSE))/2,VLOOKUP(C$7,profiel!$A$3:$F$297,4,FALSE))))/1000*Z1167*D$36)</f>
        <v>-17454.772680243143</v>
      </c>
      <c r="AB1167" s="42">
        <f t="shared" si="562"/>
        <v>73990.42933017695</v>
      </c>
      <c r="AC1167" s="44">
        <f t="shared" si="560"/>
        <v>14798.08586603539</v>
      </c>
      <c r="AD1167" s="41">
        <f t="shared" si="561"/>
        <v>2.9376883216304255E-2</v>
      </c>
      <c r="AE1167" s="41">
        <f t="shared" si="566"/>
        <v>734.35007858572317</v>
      </c>
      <c r="AF1167" s="201">
        <f t="shared" si="567"/>
        <v>4228.2684776560091</v>
      </c>
    </row>
    <row r="1168" spans="1:32" ht="12" customHeight="1" x14ac:dyDescent="0.15">
      <c r="A1168" s="202">
        <f t="shared" si="537"/>
        <v>734.35007858572317</v>
      </c>
      <c r="B1168" s="54">
        <f t="shared" si="538"/>
        <v>5595</v>
      </c>
      <c r="C1168" s="133">
        <f t="shared" si="563"/>
        <v>93.25</v>
      </c>
      <c r="D1168" s="30">
        <f t="shared" si="564"/>
        <v>1011.2956076263126</v>
      </c>
      <c r="E1168" s="30">
        <f t="shared" si="565"/>
        <v>679.99999999995021</v>
      </c>
      <c r="F1168" s="31">
        <f t="shared" si="539"/>
        <v>3.0446144569634494E-2</v>
      </c>
      <c r="G1168" s="30">
        <f t="shared" si="540"/>
        <v>2668.7450059901039</v>
      </c>
      <c r="H1168" s="34">
        <f t="shared" si="541"/>
        <v>2668.7450059901039</v>
      </c>
      <c r="I1168" s="33">
        <f t="shared" si="542"/>
        <v>0</v>
      </c>
      <c r="J1168" s="35">
        <f t="shared" si="543"/>
        <v>0</v>
      </c>
      <c r="K1168" s="60">
        <f t="shared" si="544"/>
        <v>2.892383734115277E-2</v>
      </c>
      <c r="L1168" s="30">
        <f t="shared" si="545"/>
        <v>2670.1284730994603</v>
      </c>
      <c r="M1168" s="34">
        <f t="shared" si="546"/>
        <v>2536.6220494444869</v>
      </c>
      <c r="N1168" s="33">
        <f t="shared" si="547"/>
        <v>0</v>
      </c>
      <c r="O1168" s="35">
        <f t="shared" si="548"/>
        <v>0</v>
      </c>
      <c r="P1168" s="31">
        <f t="shared" si="549"/>
        <v>3.0446144569634494E-2</v>
      </c>
      <c r="Q1168" s="30">
        <f t="shared" si="550"/>
        <v>2668.7450059901039</v>
      </c>
      <c r="R1168" s="34">
        <f t="shared" si="551"/>
        <v>2668.7450059901039</v>
      </c>
      <c r="S1168" s="33">
        <f t="shared" si="552"/>
        <v>0</v>
      </c>
      <c r="T1168" s="35">
        <f t="shared" si="553"/>
        <v>0</v>
      </c>
      <c r="U1168" s="31">
        <f t="shared" si="554"/>
        <v>0</v>
      </c>
      <c r="V1168" s="30" t="e">
        <f t="shared" si="555"/>
        <v>#DIV/0!</v>
      </c>
      <c r="W1168" s="34" t="e">
        <f t="shared" si="556"/>
        <v>#DIV/0!</v>
      </c>
      <c r="X1168" s="33">
        <f t="shared" si="557"/>
        <v>0</v>
      </c>
      <c r="Y1168" s="35">
        <f t="shared" si="558"/>
        <v>0</v>
      </c>
      <c r="Z1168" s="30">
        <f t="shared" si="559"/>
        <v>-9490.5367950733162</v>
      </c>
      <c r="AA1168" s="35">
        <f>IF(C1168&lt;C$13,0,(IF(VLOOKUP(C$7,profiel!$A$3:$F$297,2,FALSE)&gt;4,VLOOKUP($C$7,profiel!$A$3:$F$297,3,FALSE),IF(B$9="flens loodrecht op gevel",(VLOOKUP(C$7,profiel!$A$3:$F$297,6,FALSE)-2*VLOOKUP(C$7,profiel!$A$3:$F$297,4,FALSE))/2,VLOOKUP(C$7,profiel!$A$3:$F$297,4,FALSE))))/1000*Z1168*D$36)</f>
        <v>-17464.897118989025</v>
      </c>
      <c r="AB1168" s="30">
        <f t="shared" si="562"/>
        <v>74033.255641658165</v>
      </c>
      <c r="AC1168" s="35">
        <f t="shared" si="560"/>
        <v>14806.651128331632</v>
      </c>
      <c r="AD1168" s="32">
        <f t="shared" si="561"/>
        <v>2.919173022912365E-2</v>
      </c>
      <c r="AE1168" s="32">
        <f t="shared" si="566"/>
        <v>734.37927031595234</v>
      </c>
      <c r="AF1168" s="204">
        <f t="shared" si="567"/>
        <v>4256.988870913141</v>
      </c>
    </row>
    <row r="1169" spans="1:32" ht="12" customHeight="1" x14ac:dyDescent="0.15">
      <c r="A1169" s="199">
        <f t="shared" si="537"/>
        <v>734.37927031595234</v>
      </c>
      <c r="B1169" s="38">
        <f t="shared" si="538"/>
        <v>5600</v>
      </c>
      <c r="C1169" s="200">
        <f t="shared" si="563"/>
        <v>93.333333333333329</v>
      </c>
      <c r="D1169" s="36">
        <f t="shared" si="564"/>
        <v>1011.4292665078403</v>
      </c>
      <c r="E1169" s="36">
        <f t="shared" si="565"/>
        <v>679.99999999995146</v>
      </c>
      <c r="F1169" s="37">
        <f t="shared" si="539"/>
        <v>3.024073523648399E-2</v>
      </c>
      <c r="G1169" s="42">
        <f t="shared" si="540"/>
        <v>2670.0308648116365</v>
      </c>
      <c r="H1169" s="43">
        <f t="shared" si="541"/>
        <v>2670.030864811637</v>
      </c>
      <c r="I1169" s="42">
        <f t="shared" si="542"/>
        <v>0</v>
      </c>
      <c r="J1169" s="44">
        <f t="shared" si="543"/>
        <v>0</v>
      </c>
      <c r="K1169" s="216">
        <f t="shared" si="544"/>
        <v>2.8728698474659788E-2</v>
      </c>
      <c r="L1169" s="42">
        <f t="shared" si="545"/>
        <v>2671.4056904553986</v>
      </c>
      <c r="M1169" s="43">
        <f t="shared" si="546"/>
        <v>2537.8354059326289</v>
      </c>
      <c r="N1169" s="42">
        <f t="shared" si="547"/>
        <v>0</v>
      </c>
      <c r="O1169" s="44">
        <f t="shared" si="548"/>
        <v>0</v>
      </c>
      <c r="P1169" s="37">
        <f t="shared" si="549"/>
        <v>3.024073523648399E-2</v>
      </c>
      <c r="Q1169" s="42">
        <f t="shared" si="550"/>
        <v>2670.0308648116365</v>
      </c>
      <c r="R1169" s="43">
        <f t="shared" si="551"/>
        <v>2670.030864811637</v>
      </c>
      <c r="S1169" s="42">
        <f t="shared" si="552"/>
        <v>0</v>
      </c>
      <c r="T1169" s="44">
        <f t="shared" si="553"/>
        <v>0</v>
      </c>
      <c r="U1169" s="37">
        <f t="shared" si="554"/>
        <v>0</v>
      </c>
      <c r="V1169" s="42" t="e">
        <f t="shared" si="555"/>
        <v>#DIV/0!</v>
      </c>
      <c r="W1169" s="43" t="e">
        <f t="shared" si="556"/>
        <v>#DIV/0!</v>
      </c>
      <c r="X1169" s="42">
        <f t="shared" si="557"/>
        <v>0</v>
      </c>
      <c r="Y1169" s="44">
        <f t="shared" si="558"/>
        <v>0</v>
      </c>
      <c r="Z1169" s="42">
        <f t="shared" si="559"/>
        <v>-9496.0042176621246</v>
      </c>
      <c r="AA1169" s="44">
        <f>IF(C1169&lt;C$13,0,(IF(VLOOKUP(C$7,profiel!$A$3:$F$297,2,FALSE)&gt;4,VLOOKUP($C$7,profiel!$A$3:$F$297,3,FALSE),IF(B$9="flens loodrecht op gevel",(VLOOKUP(C$7,profiel!$A$3:$F$297,6,FALSE)-2*VLOOKUP(C$7,profiel!$A$3:$F$297,4,FALSE))/2,VLOOKUP(C$7,profiel!$A$3:$F$297,4,FALSE))))/1000*Z1169*D$36)</f>
        <v>-17474.958506988612</v>
      </c>
      <c r="AB1169" s="42">
        <f t="shared" si="562"/>
        <v>74076.087144283083</v>
      </c>
      <c r="AC1169" s="44">
        <f t="shared" si="560"/>
        <v>14815.217428856617</v>
      </c>
      <c r="AD1169" s="41">
        <f t="shared" si="561"/>
        <v>2.900751392559035E-2</v>
      </c>
      <c r="AE1169" s="41">
        <f t="shared" si="566"/>
        <v>734.40827782987787</v>
      </c>
      <c r="AF1169" s="201">
        <f t="shared" si="567"/>
        <v>4285.9904625579402</v>
      </c>
    </row>
    <row r="1170" spans="1:32" ht="12" customHeight="1" x14ac:dyDescent="0.15">
      <c r="A1170" s="202">
        <f t="shared" si="537"/>
        <v>734.40827782987787</v>
      </c>
      <c r="B1170" s="54">
        <f t="shared" si="538"/>
        <v>5605</v>
      </c>
      <c r="C1170" s="133">
        <f t="shared" si="563"/>
        <v>93.416666666666671</v>
      </c>
      <c r="D1170" s="30">
        <f t="shared" si="564"/>
        <v>1011.5628062637894</v>
      </c>
      <c r="E1170" s="30">
        <f t="shared" si="565"/>
        <v>679.99999999995282</v>
      </c>
      <c r="F1170" s="31">
        <f t="shared" si="539"/>
        <v>3.0036108216888714E-2</v>
      </c>
      <c r="G1170" s="30">
        <f t="shared" si="540"/>
        <v>2671.3167049394797</v>
      </c>
      <c r="H1170" s="34">
        <f t="shared" si="541"/>
        <v>2671.3167049394797</v>
      </c>
      <c r="I1170" s="33">
        <f t="shared" si="542"/>
        <v>0</v>
      </c>
      <c r="J1170" s="35">
        <f t="shared" si="543"/>
        <v>0</v>
      </c>
      <c r="K1170" s="60">
        <f t="shared" si="544"/>
        <v>2.8534302806044281E-2</v>
      </c>
      <c r="L1170" s="30">
        <f t="shared" si="545"/>
        <v>2672.6829151115585</v>
      </c>
      <c r="M1170" s="34">
        <f t="shared" si="546"/>
        <v>2539.0487693559808</v>
      </c>
      <c r="N1170" s="33">
        <f t="shared" si="547"/>
        <v>0</v>
      </c>
      <c r="O1170" s="35">
        <f t="shared" si="548"/>
        <v>0</v>
      </c>
      <c r="P1170" s="31">
        <f t="shared" si="549"/>
        <v>3.0036108216888714E-2</v>
      </c>
      <c r="Q1170" s="30">
        <f t="shared" si="550"/>
        <v>2671.3167049394797</v>
      </c>
      <c r="R1170" s="34">
        <f t="shared" si="551"/>
        <v>2671.3167049394797</v>
      </c>
      <c r="S1170" s="33">
        <f t="shared" si="552"/>
        <v>0</v>
      </c>
      <c r="T1170" s="35">
        <f t="shared" si="553"/>
        <v>0</v>
      </c>
      <c r="U1170" s="31">
        <f t="shared" si="554"/>
        <v>0</v>
      </c>
      <c r="V1170" s="30" t="e">
        <f t="shared" si="555"/>
        <v>#DIV/0!</v>
      </c>
      <c r="W1170" s="34" t="e">
        <f t="shared" si="556"/>
        <v>#DIV/0!</v>
      </c>
      <c r="X1170" s="33">
        <f t="shared" si="557"/>
        <v>0</v>
      </c>
      <c r="Y1170" s="35">
        <f t="shared" si="558"/>
        <v>0</v>
      </c>
      <c r="Z1170" s="30">
        <f t="shared" si="559"/>
        <v>-9501.4375457135338</v>
      </c>
      <c r="AA1170" s="35">
        <f>IF(C1170&lt;C$13,0,(IF(VLOOKUP(C$7,profiel!$A$3:$F$297,2,FALSE)&gt;4,VLOOKUP($C$7,profiel!$A$3:$F$297,3,FALSE),IF(B$9="flens loodrecht op gevel",(VLOOKUP(C$7,profiel!$A$3:$F$297,6,FALSE)-2*VLOOKUP(C$7,profiel!$A$3:$F$297,4,FALSE))/2,VLOOKUP(C$7,profiel!$A$3:$F$297,4,FALSE))))/1000*Z1170*D$36)</f>
        <v>-17484.95715274286</v>
      </c>
      <c r="AB1170" s="30">
        <f t="shared" si="562"/>
        <v>74118.923712639531</v>
      </c>
      <c r="AC1170" s="35">
        <f t="shared" si="560"/>
        <v>14823.784742527907</v>
      </c>
      <c r="AD1170" s="32">
        <f t="shared" si="561"/>
        <v>2.8824227273825193E-2</v>
      </c>
      <c r="AE1170" s="32">
        <f t="shared" si="566"/>
        <v>734.43710205715172</v>
      </c>
      <c r="AF1170" s="204">
        <f t="shared" si="567"/>
        <v>4315.2765744521539</v>
      </c>
    </row>
    <row r="1171" spans="1:32" ht="12" customHeight="1" x14ac:dyDescent="0.15">
      <c r="A1171" s="199">
        <f t="shared" si="537"/>
        <v>734.43710205715172</v>
      </c>
      <c r="B1171" s="38">
        <f t="shared" si="538"/>
        <v>5610</v>
      </c>
      <c r="C1171" s="200">
        <f t="shared" si="563"/>
        <v>93.5</v>
      </c>
      <c r="D1171" s="36">
        <f t="shared" si="564"/>
        <v>1011.696227106316</v>
      </c>
      <c r="E1171" s="36">
        <f t="shared" si="565"/>
        <v>679.99999999995407</v>
      </c>
      <c r="F1171" s="37">
        <f t="shared" si="539"/>
        <v>2.9832264775818386E-2</v>
      </c>
      <c r="G1171" s="42">
        <f t="shared" si="540"/>
        <v>2672.6025175148638</v>
      </c>
      <c r="H1171" s="43">
        <f t="shared" si="541"/>
        <v>2672.6025175148643</v>
      </c>
      <c r="I1171" s="42">
        <f t="shared" si="542"/>
        <v>0</v>
      </c>
      <c r="J1171" s="44">
        <f t="shared" si="543"/>
        <v>0</v>
      </c>
      <c r="K1171" s="216">
        <f t="shared" si="544"/>
        <v>2.8340651537027466E-2</v>
      </c>
      <c r="L1171" s="42">
        <f t="shared" si="545"/>
        <v>2673.9601383186277</v>
      </c>
      <c r="M1171" s="43">
        <f t="shared" si="546"/>
        <v>2540.2621314026965</v>
      </c>
      <c r="N1171" s="42">
        <f t="shared" si="547"/>
        <v>0</v>
      </c>
      <c r="O1171" s="44">
        <f t="shared" si="548"/>
        <v>0</v>
      </c>
      <c r="P1171" s="37">
        <f t="shared" si="549"/>
        <v>2.9832264775818386E-2</v>
      </c>
      <c r="Q1171" s="42">
        <f t="shared" si="550"/>
        <v>2672.6025175148638</v>
      </c>
      <c r="R1171" s="43">
        <f t="shared" si="551"/>
        <v>2672.6025175148643</v>
      </c>
      <c r="S1171" s="42">
        <f t="shared" si="552"/>
        <v>0</v>
      </c>
      <c r="T1171" s="44">
        <f t="shared" si="553"/>
        <v>0</v>
      </c>
      <c r="U1171" s="37">
        <f t="shared" si="554"/>
        <v>0</v>
      </c>
      <c r="V1171" s="42" t="e">
        <f t="shared" si="555"/>
        <v>#DIV/0!</v>
      </c>
      <c r="W1171" s="43" t="e">
        <f t="shared" si="556"/>
        <v>#DIV/0!</v>
      </c>
      <c r="X1171" s="42">
        <f t="shared" si="557"/>
        <v>0</v>
      </c>
      <c r="Y1171" s="44">
        <f t="shared" si="558"/>
        <v>0</v>
      </c>
      <c r="Z1171" s="42">
        <f t="shared" si="559"/>
        <v>-9506.836945652798</v>
      </c>
      <c r="AA1171" s="44">
        <f>IF(C1171&lt;C$13,0,(IF(VLOOKUP(C$7,profiel!$A$3:$F$297,2,FALSE)&gt;4,VLOOKUP($C$7,profiel!$A$3:$F$297,3,FALSE),IF(B$9="flens loodrecht op gevel",(VLOOKUP(C$7,profiel!$A$3:$F$297,6,FALSE)-2*VLOOKUP(C$7,profiel!$A$3:$F$297,4,FALSE))/2,VLOOKUP(C$7,profiel!$A$3:$F$297,4,FALSE))))/1000*Z1171*D$36)</f>
        <v>-17494.893362514733</v>
      </c>
      <c r="AB1171" s="42">
        <f t="shared" si="562"/>
        <v>74161.765222433518</v>
      </c>
      <c r="AC1171" s="44">
        <f t="shared" si="560"/>
        <v>14832.353044486701</v>
      </c>
      <c r="AD1171" s="41">
        <f t="shared" si="561"/>
        <v>2.8641863354104874E-2</v>
      </c>
      <c r="AE1171" s="41">
        <f t="shared" si="566"/>
        <v>734.46574392050582</v>
      </c>
      <c r="AF1171" s="201">
        <f t="shared" si="567"/>
        <v>4344.8505721013908</v>
      </c>
    </row>
    <row r="1172" spans="1:32" ht="12" customHeight="1" x14ac:dyDescent="0.15">
      <c r="A1172" s="202">
        <f t="shared" si="537"/>
        <v>734.46574392050582</v>
      </c>
      <c r="B1172" s="54">
        <f t="shared" si="538"/>
        <v>5615</v>
      </c>
      <c r="C1172" s="133">
        <f t="shared" si="563"/>
        <v>93.583333333333329</v>
      </c>
      <c r="D1172" s="30">
        <f t="shared" si="564"/>
        <v>1011.8295292470096</v>
      </c>
      <c r="E1172" s="30">
        <f t="shared" si="565"/>
        <v>679.99999999995521</v>
      </c>
      <c r="F1172" s="31">
        <f t="shared" si="539"/>
        <v>2.9629206163396475E-2</v>
      </c>
      <c r="G1172" s="30">
        <f t="shared" si="540"/>
        <v>2673.8882937497815</v>
      </c>
      <c r="H1172" s="34">
        <f t="shared" si="541"/>
        <v>2673.888293749782</v>
      </c>
      <c r="I1172" s="33">
        <f t="shared" si="542"/>
        <v>0</v>
      </c>
      <c r="J1172" s="35">
        <f t="shared" si="543"/>
        <v>0</v>
      </c>
      <c r="K1172" s="60">
        <f t="shared" si="544"/>
        <v>2.8147745855226652E-2</v>
      </c>
      <c r="L1172" s="30">
        <f t="shared" si="545"/>
        <v>2675.2373513976427</v>
      </c>
      <c r="M1172" s="34">
        <f t="shared" si="546"/>
        <v>2541.4754838277604</v>
      </c>
      <c r="N1172" s="33">
        <f t="shared" si="547"/>
        <v>0</v>
      </c>
      <c r="O1172" s="35">
        <f t="shared" si="548"/>
        <v>0</v>
      </c>
      <c r="P1172" s="31">
        <f t="shared" si="549"/>
        <v>2.9629206163396475E-2</v>
      </c>
      <c r="Q1172" s="30">
        <f t="shared" si="550"/>
        <v>2673.8882937497815</v>
      </c>
      <c r="R1172" s="34">
        <f t="shared" si="551"/>
        <v>2673.888293749782</v>
      </c>
      <c r="S1172" s="33">
        <f t="shared" si="552"/>
        <v>0</v>
      </c>
      <c r="T1172" s="35">
        <f t="shared" si="553"/>
        <v>0</v>
      </c>
      <c r="U1172" s="31">
        <f t="shared" si="554"/>
        <v>0</v>
      </c>
      <c r="V1172" s="30" t="e">
        <f t="shared" si="555"/>
        <v>#DIV/0!</v>
      </c>
      <c r="W1172" s="34" t="e">
        <f t="shared" si="556"/>
        <v>#DIV/0!</v>
      </c>
      <c r="X1172" s="33">
        <f t="shared" si="557"/>
        <v>0</v>
      </c>
      <c r="Y1172" s="35">
        <f t="shared" si="558"/>
        <v>0</v>
      </c>
      <c r="Z1172" s="30">
        <f t="shared" si="559"/>
        <v>-9512.2025827085381</v>
      </c>
      <c r="AA1172" s="35">
        <f>IF(C1172&lt;C$13,0,(IF(VLOOKUP(C$7,profiel!$A$3:$F$297,2,FALSE)&gt;4,VLOOKUP($C$7,profiel!$A$3:$F$297,3,FALSE),IF(B$9="flens loodrecht op gevel",(VLOOKUP(C$7,profiel!$A$3:$F$297,6,FALSE)-2*VLOOKUP(C$7,profiel!$A$3:$F$297,4,FALSE))/2,VLOOKUP(C$7,profiel!$A$3:$F$297,4,FALSE))))/1000*Z1172*D$36)</f>
        <v>-17504.7674403651</v>
      </c>
      <c r="AB1172" s="30">
        <f t="shared" si="562"/>
        <v>74204.611550469737</v>
      </c>
      <c r="AC1172" s="35">
        <f t="shared" si="560"/>
        <v>14840.922310093949</v>
      </c>
      <c r="AD1172" s="32">
        <f t="shared" si="561"/>
        <v>2.8460415357389024E-2</v>
      </c>
      <c r="AE1172" s="32">
        <f t="shared" si="566"/>
        <v>734.49420433586317</v>
      </c>
      <c r="AF1172" s="204">
        <f t="shared" si="567"/>
        <v>4374.7158652759827</v>
      </c>
    </row>
    <row r="1173" spans="1:32" ht="12" customHeight="1" x14ac:dyDescent="0.15">
      <c r="A1173" s="199">
        <f t="shared" si="537"/>
        <v>734.49420433586317</v>
      </c>
      <c r="B1173" s="38">
        <f t="shared" si="538"/>
        <v>5620</v>
      </c>
      <c r="C1173" s="200">
        <f t="shared" si="563"/>
        <v>93.666666666666671</v>
      </c>
      <c r="D1173" s="36">
        <f t="shared" si="564"/>
        <v>1011.9627128968958</v>
      </c>
      <c r="E1173" s="36">
        <f t="shared" si="565"/>
        <v>679.99999999995646</v>
      </c>
      <c r="F1173" s="37">
        <f t="shared" si="539"/>
        <v>2.9426933614538166E-2</v>
      </c>
      <c r="G1173" s="42">
        <f t="shared" si="540"/>
        <v>2675.1740249260656</v>
      </c>
      <c r="H1173" s="43">
        <f t="shared" si="541"/>
        <v>2675.1740249260656</v>
      </c>
      <c r="I1173" s="42">
        <f t="shared" si="542"/>
        <v>0</v>
      </c>
      <c r="J1173" s="44">
        <f t="shared" si="543"/>
        <v>0</v>
      </c>
      <c r="K1173" s="216">
        <f t="shared" si="544"/>
        <v>2.7955586933811259E-2</v>
      </c>
      <c r="L1173" s="42">
        <f t="shared" si="545"/>
        <v>2676.5145457390654</v>
      </c>
      <c r="M1173" s="43">
        <f t="shared" si="546"/>
        <v>2542.6888184521122</v>
      </c>
      <c r="N1173" s="42">
        <f t="shared" si="547"/>
        <v>0</v>
      </c>
      <c r="O1173" s="44">
        <f t="shared" si="548"/>
        <v>0</v>
      </c>
      <c r="P1173" s="37">
        <f t="shared" si="549"/>
        <v>2.9426933614538166E-2</v>
      </c>
      <c r="Q1173" s="42">
        <f t="shared" si="550"/>
        <v>2675.1740249260656</v>
      </c>
      <c r="R1173" s="43">
        <f t="shared" si="551"/>
        <v>2675.1740249260656</v>
      </c>
      <c r="S1173" s="42">
        <f t="shared" si="552"/>
        <v>0</v>
      </c>
      <c r="T1173" s="44">
        <f t="shared" si="553"/>
        <v>0</v>
      </c>
      <c r="U1173" s="37">
        <f t="shared" si="554"/>
        <v>0</v>
      </c>
      <c r="V1173" s="42" t="e">
        <f t="shared" si="555"/>
        <v>#DIV/0!</v>
      </c>
      <c r="W1173" s="43" t="e">
        <f t="shared" si="556"/>
        <v>#DIV/0!</v>
      </c>
      <c r="X1173" s="42">
        <f t="shared" si="557"/>
        <v>0</v>
      </c>
      <c r="Y1173" s="44">
        <f t="shared" si="558"/>
        <v>0</v>
      </c>
      <c r="Z1173" s="42">
        <f t="shared" si="559"/>
        <v>-9517.5346209322743</v>
      </c>
      <c r="AA1173" s="44">
        <f>IF(C1173&lt;C$13,0,(IF(VLOOKUP(C$7,profiel!$A$3:$F$297,2,FALSE)&gt;4,VLOOKUP($C$7,profiel!$A$3:$F$297,3,FALSE),IF(B$9="flens loodrecht op gevel",(VLOOKUP(C$7,profiel!$A$3:$F$297,6,FALSE)-2*VLOOKUP(C$7,profiel!$A$3:$F$297,4,FALSE))/2,VLOOKUP(C$7,profiel!$A$3:$F$297,4,FALSE))))/1000*Z1173*D$36)</f>
        <v>-17514.579688188682</v>
      </c>
      <c r="AB1173" s="42">
        <f t="shared" si="562"/>
        <v>74247.462574632635</v>
      </c>
      <c r="AC1173" s="44">
        <f t="shared" si="560"/>
        <v>14849.492514926525</v>
      </c>
      <c r="AD1173" s="41">
        <f t="shared" si="561"/>
        <v>2.8279876583850835E-2</v>
      </c>
      <c r="AE1173" s="41">
        <f t="shared" si="566"/>
        <v>734.52248421244701</v>
      </c>
      <c r="AF1173" s="201">
        <f t="shared" si="567"/>
        <v>4404.8759086408263</v>
      </c>
    </row>
    <row r="1174" spans="1:32" ht="12" customHeight="1" x14ac:dyDescent="0.15">
      <c r="A1174" s="202">
        <f t="shared" si="537"/>
        <v>734.52248421244701</v>
      </c>
      <c r="B1174" s="54">
        <f t="shared" si="538"/>
        <v>5625</v>
      </c>
      <c r="C1174" s="133">
        <f t="shared" si="563"/>
        <v>93.75</v>
      </c>
      <c r="D1174" s="30">
        <f t="shared" si="564"/>
        <v>1012.0957782664382</v>
      </c>
      <c r="E1174" s="30">
        <f t="shared" si="565"/>
        <v>679.99999999995759</v>
      </c>
      <c r="F1174" s="31">
        <f t="shared" si="539"/>
        <v>2.9225448348592795E-2</v>
      </c>
      <c r="G1174" s="30">
        <f t="shared" si="540"/>
        <v>2676.4597023946035</v>
      </c>
      <c r="H1174" s="34">
        <f t="shared" si="541"/>
        <v>2676.4597023946039</v>
      </c>
      <c r="I1174" s="33">
        <f t="shared" si="542"/>
        <v>0</v>
      </c>
      <c r="J1174" s="35">
        <f t="shared" si="543"/>
        <v>0</v>
      </c>
      <c r="K1174" s="60">
        <f t="shared" si="544"/>
        <v>2.7764175931163156E-2</v>
      </c>
      <c r="L1174" s="30">
        <f t="shared" si="545"/>
        <v>2677.7917128019681</v>
      </c>
      <c r="M1174" s="34">
        <f t="shared" si="546"/>
        <v>2543.9021271618694</v>
      </c>
      <c r="N1174" s="33">
        <f t="shared" si="547"/>
        <v>0</v>
      </c>
      <c r="O1174" s="35">
        <f t="shared" si="548"/>
        <v>0</v>
      </c>
      <c r="P1174" s="31">
        <f t="shared" si="549"/>
        <v>2.9225448348592795E-2</v>
      </c>
      <c r="Q1174" s="30">
        <f t="shared" si="550"/>
        <v>2676.4597023946035</v>
      </c>
      <c r="R1174" s="34">
        <f t="shared" si="551"/>
        <v>2676.4597023946039</v>
      </c>
      <c r="S1174" s="33">
        <f t="shared" si="552"/>
        <v>0</v>
      </c>
      <c r="T1174" s="35">
        <f t="shared" si="553"/>
        <v>0</v>
      </c>
      <c r="U1174" s="31">
        <f t="shared" si="554"/>
        <v>0</v>
      </c>
      <c r="V1174" s="30" t="e">
        <f t="shared" si="555"/>
        <v>#DIV/0!</v>
      </c>
      <c r="W1174" s="34" t="e">
        <f t="shared" si="556"/>
        <v>#DIV/0!</v>
      </c>
      <c r="X1174" s="33">
        <f t="shared" si="557"/>
        <v>0</v>
      </c>
      <c r="Y1174" s="35">
        <f t="shared" si="558"/>
        <v>0</v>
      </c>
      <c r="Z1174" s="30">
        <f t="shared" si="559"/>
        <v>-9522.8332232176963</v>
      </c>
      <c r="AA1174" s="35">
        <f>IF(C1174&lt;C$13,0,(IF(VLOOKUP(C$7,profiel!$A$3:$F$297,2,FALSE)&gt;4,VLOOKUP($C$7,profiel!$A$3:$F$297,3,FALSE),IF(B$9="flens loodrecht op gevel",(VLOOKUP(C$7,profiel!$A$3:$F$297,6,FALSE)-2*VLOOKUP(C$7,profiel!$A$3:$F$297,4,FALSE))/2,VLOOKUP(C$7,profiel!$A$3:$F$297,4,FALSE))))/1000*Z1174*D$36)</f>
        <v>-17524.330405749501</v>
      </c>
      <c r="AB1174" s="30">
        <f t="shared" si="562"/>
        <v>74290.318173867621</v>
      </c>
      <c r="AC1174" s="35">
        <f t="shared" si="560"/>
        <v>14858.063634773525</v>
      </c>
      <c r="AD1174" s="32">
        <f t="shared" si="561"/>
        <v>2.8100240441427206E-2</v>
      </c>
      <c r="AE1174" s="32">
        <f t="shared" si="566"/>
        <v>734.55058445288842</v>
      </c>
      <c r="AF1174" s="204">
        <f t="shared" si="567"/>
        <v>4435.3342023947807</v>
      </c>
    </row>
    <row r="1175" spans="1:32" ht="12" customHeight="1" x14ac:dyDescent="0.15">
      <c r="A1175" s="199">
        <f t="shared" si="537"/>
        <v>734.55058445288842</v>
      </c>
      <c r="B1175" s="38">
        <f t="shared" si="538"/>
        <v>5630</v>
      </c>
      <c r="C1175" s="200">
        <f t="shared" si="563"/>
        <v>93.833333333333329</v>
      </c>
      <c r="D1175" s="36">
        <f t="shared" si="564"/>
        <v>1012.2287255655393</v>
      </c>
      <c r="E1175" s="36">
        <f t="shared" si="565"/>
        <v>679.99999999995862</v>
      </c>
      <c r="F1175" s="37">
        <f t="shared" si="539"/>
        <v>2.902475156898781E-2</v>
      </c>
      <c r="G1175" s="42">
        <f t="shared" si="540"/>
        <v>2677.7453175756837</v>
      </c>
      <c r="H1175" s="43">
        <f t="shared" si="541"/>
        <v>2677.7453175756837</v>
      </c>
      <c r="I1175" s="42">
        <f t="shared" si="542"/>
        <v>0</v>
      </c>
      <c r="J1175" s="44">
        <f t="shared" si="543"/>
        <v>0</v>
      </c>
      <c r="K1175" s="216">
        <f t="shared" si="544"/>
        <v>2.757351399053842E-2</v>
      </c>
      <c r="L1175" s="42">
        <f t="shared" si="545"/>
        <v>2679.0688441143748</v>
      </c>
      <c r="M1175" s="43">
        <f t="shared" si="546"/>
        <v>2545.1154019086562</v>
      </c>
      <c r="N1175" s="42">
        <f t="shared" si="547"/>
        <v>0</v>
      </c>
      <c r="O1175" s="44">
        <f t="shared" si="548"/>
        <v>0</v>
      </c>
      <c r="P1175" s="37">
        <f t="shared" si="549"/>
        <v>2.902475156898781E-2</v>
      </c>
      <c r="Q1175" s="42">
        <f t="shared" si="550"/>
        <v>2677.7453175756837</v>
      </c>
      <c r="R1175" s="43">
        <f t="shared" si="551"/>
        <v>2677.7453175756837</v>
      </c>
      <c r="S1175" s="42">
        <f t="shared" si="552"/>
        <v>0</v>
      </c>
      <c r="T1175" s="44">
        <f t="shared" si="553"/>
        <v>0</v>
      </c>
      <c r="U1175" s="37">
        <f t="shared" si="554"/>
        <v>0</v>
      </c>
      <c r="V1175" s="42" t="e">
        <f t="shared" si="555"/>
        <v>#DIV/0!</v>
      </c>
      <c r="W1175" s="43" t="e">
        <f t="shared" si="556"/>
        <v>#DIV/0!</v>
      </c>
      <c r="X1175" s="42">
        <f t="shared" si="557"/>
        <v>0</v>
      </c>
      <c r="Y1175" s="44">
        <f t="shared" si="558"/>
        <v>0</v>
      </c>
      <c r="Z1175" s="42">
        <f t="shared" si="559"/>
        <v>-9528.0985513195537</v>
      </c>
      <c r="AA1175" s="44">
        <f>IF(C1175&lt;C$13,0,(IF(VLOOKUP(C$7,profiel!$A$3:$F$297,2,FALSE)&gt;4,VLOOKUP($C$7,profiel!$A$3:$F$297,3,FALSE),IF(B$9="flens loodrecht op gevel",(VLOOKUP(C$7,profiel!$A$3:$F$297,6,FALSE)-2*VLOOKUP(C$7,profiel!$A$3:$F$297,4,FALSE))/2,VLOOKUP(C$7,profiel!$A$3:$F$297,4,FALSE))))/1000*Z1175*D$36)</f>
        <v>-17534.019890715663</v>
      </c>
      <c r="AB1175" s="42">
        <f t="shared" si="562"/>
        <v>74333.178228161996</v>
      </c>
      <c r="AC1175" s="44">
        <f t="shared" si="560"/>
        <v>14866.635645632399</v>
      </c>
      <c r="AD1175" s="41">
        <f t="shared" si="561"/>
        <v>2.7921500444400494E-2</v>
      </c>
      <c r="AE1175" s="41">
        <f t="shared" si="566"/>
        <v>734.57850595333286</v>
      </c>
      <c r="AF1175" s="201">
        <f t="shared" si="567"/>
        <v>4466.0942929201356</v>
      </c>
    </row>
    <row r="1176" spans="1:32" ht="12" customHeight="1" x14ac:dyDescent="0.15">
      <c r="A1176" s="202">
        <f t="shared" si="537"/>
        <v>734.57850595333286</v>
      </c>
      <c r="B1176" s="54">
        <f t="shared" si="538"/>
        <v>5635</v>
      </c>
      <c r="C1176" s="133">
        <f t="shared" si="563"/>
        <v>93.916666666666671</v>
      </c>
      <c r="D1176" s="30">
        <f t="shared" si="564"/>
        <v>1012.3615550035444</v>
      </c>
      <c r="E1176" s="30">
        <f t="shared" si="565"/>
        <v>679.99999999995975</v>
      </c>
      <c r="F1176" s="31">
        <f t="shared" si="539"/>
        <v>2.8824844462872E-2</v>
      </c>
      <c r="G1176" s="30">
        <f t="shared" si="540"/>
        <v>2679.0308619568168</v>
      </c>
      <c r="H1176" s="34">
        <f t="shared" si="541"/>
        <v>2679.0308619568168</v>
      </c>
      <c r="I1176" s="33">
        <f t="shared" si="542"/>
        <v>0</v>
      </c>
      <c r="J1176" s="35">
        <f t="shared" si="543"/>
        <v>0</v>
      </c>
      <c r="K1176" s="60">
        <f t="shared" si="544"/>
        <v>2.73836022397284E-2</v>
      </c>
      <c r="L1176" s="30">
        <f t="shared" si="545"/>
        <v>2680.3459312710461</v>
      </c>
      <c r="M1176" s="34">
        <f t="shared" si="546"/>
        <v>2546.3286347074936</v>
      </c>
      <c r="N1176" s="33">
        <f t="shared" si="547"/>
        <v>0</v>
      </c>
      <c r="O1176" s="35">
        <f t="shared" si="548"/>
        <v>0</v>
      </c>
      <c r="P1176" s="31">
        <f t="shared" si="549"/>
        <v>2.8824844462872E-2</v>
      </c>
      <c r="Q1176" s="30">
        <f t="shared" si="550"/>
        <v>2679.0308619568168</v>
      </c>
      <c r="R1176" s="34">
        <f t="shared" si="551"/>
        <v>2679.0308619568168</v>
      </c>
      <c r="S1176" s="33">
        <f t="shared" si="552"/>
        <v>0</v>
      </c>
      <c r="T1176" s="35">
        <f t="shared" si="553"/>
        <v>0</v>
      </c>
      <c r="U1176" s="31">
        <f t="shared" si="554"/>
        <v>0</v>
      </c>
      <c r="V1176" s="30" t="e">
        <f t="shared" si="555"/>
        <v>#DIV/0!</v>
      </c>
      <c r="W1176" s="34" t="e">
        <f t="shared" si="556"/>
        <v>#DIV/0!</v>
      </c>
      <c r="X1176" s="33">
        <f t="shared" si="557"/>
        <v>0</v>
      </c>
      <c r="Y1176" s="35">
        <f t="shared" si="558"/>
        <v>0</v>
      </c>
      <c r="Z1176" s="30">
        <f t="shared" si="559"/>
        <v>-9533.3307658723643</v>
      </c>
      <c r="AA1176" s="35">
        <f>IF(C1176&lt;C$13,0,(IF(VLOOKUP(C$7,profiel!$A$3:$F$297,2,FALSE)&gt;4,VLOOKUP($C$7,profiel!$A$3:$F$297,3,FALSE),IF(B$9="flens loodrecht op gevel",(VLOOKUP(C$7,profiel!$A$3:$F$297,6,FALSE)-2*VLOOKUP(C$7,profiel!$A$3:$F$297,4,FALSE))/2,VLOOKUP(C$7,profiel!$A$3:$F$297,4,FALSE))))/1000*Z1176*D$36)</f>
        <v>-17543.648438693766</v>
      </c>
      <c r="AB1176" s="30">
        <f t="shared" si="562"/>
        <v>74376.042618527063</v>
      </c>
      <c r="AC1176" s="35">
        <f t="shared" si="560"/>
        <v>14875.208523705413</v>
      </c>
      <c r="AD1176" s="32">
        <f t="shared" si="561"/>
        <v>2.774365021195227E-2</v>
      </c>
      <c r="AE1176" s="32">
        <f t="shared" si="566"/>
        <v>734.60624960354482</v>
      </c>
      <c r="AF1176" s="204">
        <f t="shared" si="567"/>
        <v>4497.1597734414381</v>
      </c>
    </row>
    <row r="1177" spans="1:32" ht="12" customHeight="1" x14ac:dyDescent="0.15">
      <c r="A1177" s="199">
        <f t="shared" si="537"/>
        <v>734.60624960354482</v>
      </c>
      <c r="B1177" s="38">
        <f t="shared" si="538"/>
        <v>5640</v>
      </c>
      <c r="C1177" s="200">
        <f t="shared" si="563"/>
        <v>94</v>
      </c>
      <c r="D1177" s="36">
        <f t="shared" si="564"/>
        <v>1012.4942667892417</v>
      </c>
      <c r="E1177" s="36">
        <f t="shared" si="565"/>
        <v>679.99999999996078</v>
      </c>
      <c r="F1177" s="37">
        <f t="shared" si="539"/>
        <v>2.8625728200763822E-2</v>
      </c>
      <c r="G1177" s="42">
        <f t="shared" si="540"/>
        <v>2680.316327093607</v>
      </c>
      <c r="H1177" s="43">
        <f t="shared" si="541"/>
        <v>2680.3163270936075</v>
      </c>
      <c r="I1177" s="42">
        <f t="shared" si="542"/>
        <v>0</v>
      </c>
      <c r="J1177" s="44">
        <f t="shared" si="543"/>
        <v>0</v>
      </c>
      <c r="K1177" s="216">
        <f t="shared" si="544"/>
        <v>2.7194441790725631E-2</v>
      </c>
      <c r="L1177" s="42">
        <f t="shared" si="545"/>
        <v>2681.6229659343239</v>
      </c>
      <c r="M1177" s="43">
        <f t="shared" si="546"/>
        <v>2547.5418176376079</v>
      </c>
      <c r="N1177" s="42">
        <f t="shared" si="547"/>
        <v>0</v>
      </c>
      <c r="O1177" s="44">
        <f t="shared" si="548"/>
        <v>0</v>
      </c>
      <c r="P1177" s="37">
        <f t="shared" si="549"/>
        <v>2.8625728200763822E-2</v>
      </c>
      <c r="Q1177" s="42">
        <f t="shared" si="550"/>
        <v>2680.316327093607</v>
      </c>
      <c r="R1177" s="43">
        <f t="shared" si="551"/>
        <v>2680.3163270936075</v>
      </c>
      <c r="S1177" s="42">
        <f t="shared" si="552"/>
        <v>0</v>
      </c>
      <c r="T1177" s="44">
        <f t="shared" si="553"/>
        <v>0</v>
      </c>
      <c r="U1177" s="37">
        <f t="shared" si="554"/>
        <v>0</v>
      </c>
      <c r="V1177" s="42" t="e">
        <f t="shared" si="555"/>
        <v>#DIV/0!</v>
      </c>
      <c r="W1177" s="43" t="e">
        <f t="shared" si="556"/>
        <v>#DIV/0!</v>
      </c>
      <c r="X1177" s="42">
        <f t="shared" si="557"/>
        <v>0</v>
      </c>
      <c r="Y1177" s="44">
        <f t="shared" si="558"/>
        <v>0</v>
      </c>
      <c r="Z1177" s="42">
        <f t="shared" si="559"/>
        <v>-9538.5300264088892</v>
      </c>
      <c r="AA1177" s="44">
        <f>IF(C1177&lt;C$13,0,(IF(VLOOKUP(C$7,profiel!$A$3:$F$297,2,FALSE)&gt;4,VLOOKUP($C$7,profiel!$A$3:$F$297,3,FALSE),IF(B$9="flens loodrecht op gevel",(VLOOKUP(C$7,profiel!$A$3:$F$297,6,FALSE)-2*VLOOKUP(C$7,profiel!$A$3:$F$297,4,FALSE))/2,VLOOKUP(C$7,profiel!$A$3:$F$297,4,FALSE))))/1000*Z1177*D$36)</f>
        <v>-17553.21634326291</v>
      </c>
      <c r="AB1177" s="42">
        <f t="shared" si="562"/>
        <v>74418.9112269795</v>
      </c>
      <c r="AC1177" s="44">
        <f t="shared" si="560"/>
        <v>14883.782245395902</v>
      </c>
      <c r="AD1177" s="41">
        <f t="shared" si="561"/>
        <v>2.7566683466780189E-2</v>
      </c>
      <c r="AE1177" s="41">
        <f t="shared" si="566"/>
        <v>734.63381628701165</v>
      </c>
      <c r="AF1177" s="201">
        <f t="shared" si="567"/>
        <v>4528.5342846951789</v>
      </c>
    </row>
    <row r="1178" spans="1:32" ht="12" customHeight="1" x14ac:dyDescent="0.15">
      <c r="A1178" s="202">
        <f t="shared" si="537"/>
        <v>734.63381628701165</v>
      </c>
      <c r="B1178" s="54">
        <f t="shared" si="538"/>
        <v>5645</v>
      </c>
      <c r="C1178" s="133">
        <f t="shared" si="563"/>
        <v>94.083333333333329</v>
      </c>
      <c r="D1178" s="30">
        <f t="shared" si="564"/>
        <v>1012.6268611308656</v>
      </c>
      <c r="E1178" s="30">
        <f t="shared" si="565"/>
        <v>679.99999999996191</v>
      </c>
      <c r="F1178" s="31">
        <f t="shared" si="539"/>
        <v>2.8427403936196208E-2</v>
      </c>
      <c r="G1178" s="30">
        <f t="shared" si="540"/>
        <v>2681.6017046081533</v>
      </c>
      <c r="H1178" s="34">
        <f t="shared" si="541"/>
        <v>2681.6017046081533</v>
      </c>
      <c r="I1178" s="33">
        <f t="shared" si="542"/>
        <v>0</v>
      </c>
      <c r="J1178" s="35">
        <f t="shared" si="543"/>
        <v>0</v>
      </c>
      <c r="K1178" s="60">
        <f t="shared" si="544"/>
        <v>2.7006033739386398E-2</v>
      </c>
      <c r="L1178" s="30">
        <f t="shared" si="545"/>
        <v>2682.8999398325427</v>
      </c>
      <c r="M1178" s="34">
        <f t="shared" si="546"/>
        <v>2548.7549428409156</v>
      </c>
      <c r="N1178" s="33">
        <f t="shared" si="547"/>
        <v>0</v>
      </c>
      <c r="O1178" s="35">
        <f t="shared" si="548"/>
        <v>0</v>
      </c>
      <c r="P1178" s="31">
        <f t="shared" si="549"/>
        <v>2.8427403936196208E-2</v>
      </c>
      <c r="Q1178" s="30">
        <f t="shared" si="550"/>
        <v>2681.6017046081533</v>
      </c>
      <c r="R1178" s="34">
        <f t="shared" si="551"/>
        <v>2681.6017046081533</v>
      </c>
      <c r="S1178" s="33">
        <f t="shared" si="552"/>
        <v>0</v>
      </c>
      <c r="T1178" s="35">
        <f t="shared" si="553"/>
        <v>0</v>
      </c>
      <c r="U1178" s="31">
        <f t="shared" si="554"/>
        <v>0</v>
      </c>
      <c r="V1178" s="30" t="e">
        <f t="shared" si="555"/>
        <v>#DIV/0!</v>
      </c>
      <c r="W1178" s="34" t="e">
        <f t="shared" si="556"/>
        <v>#DIV/0!</v>
      </c>
      <c r="X1178" s="33">
        <f t="shared" si="557"/>
        <v>0</v>
      </c>
      <c r="Y1178" s="35">
        <f t="shared" si="558"/>
        <v>0</v>
      </c>
      <c r="Z1178" s="30">
        <f t="shared" si="559"/>
        <v>-9543.6964913783959</v>
      </c>
      <c r="AA1178" s="35">
        <f>IF(C1178&lt;C$13,0,(IF(VLOOKUP(C$7,profiel!$A$3:$F$297,2,FALSE)&gt;4,VLOOKUP($C$7,profiel!$A$3:$F$297,3,FALSE),IF(B$9="flens loodrecht op gevel",(VLOOKUP(C$7,profiel!$A$3:$F$297,6,FALSE)-2*VLOOKUP(C$7,profiel!$A$3:$F$297,4,FALSE))/2,VLOOKUP(C$7,profiel!$A$3:$F$297,4,FALSE))))/1000*Z1178*D$36)</f>
        <v>-17562.723896008309</v>
      </c>
      <c r="AB1178" s="30">
        <f t="shared" si="562"/>
        <v>74461.783936523629</v>
      </c>
      <c r="AC1178" s="35">
        <f t="shared" si="560"/>
        <v>14892.356787304725</v>
      </c>
      <c r="AD1178" s="32">
        <f t="shared" si="561"/>
        <v>2.7390594033684344E-2</v>
      </c>
      <c r="AE1178" s="32">
        <f t="shared" si="566"/>
        <v>734.66120688104536</v>
      </c>
      <c r="AF1178" s="204">
        <f t="shared" si="567"/>
        <v>4560.2215156088678</v>
      </c>
    </row>
    <row r="1179" spans="1:32" ht="12" customHeight="1" x14ac:dyDescent="0.15">
      <c r="A1179" s="199">
        <f t="shared" si="537"/>
        <v>734.66120688104536</v>
      </c>
      <c r="B1179" s="38">
        <f t="shared" si="538"/>
        <v>5650</v>
      </c>
      <c r="C1179" s="200">
        <f t="shared" si="563"/>
        <v>94.166666666666671</v>
      </c>
      <c r="D1179" s="36">
        <f t="shared" si="564"/>
        <v>1012.7593382360978</v>
      </c>
      <c r="E1179" s="36">
        <f t="shared" si="565"/>
        <v>679.99999999996282</v>
      </c>
      <c r="F1179" s="37">
        <f t="shared" si="539"/>
        <v>2.8229872805368528E-2</v>
      </c>
      <c r="G1179" s="42">
        <f t="shared" si="540"/>
        <v>2682.8869861889511</v>
      </c>
      <c r="H1179" s="43">
        <f t="shared" si="541"/>
        <v>2682.8869861889511</v>
      </c>
      <c r="I1179" s="42">
        <f t="shared" si="542"/>
        <v>0</v>
      </c>
      <c r="J1179" s="44">
        <f t="shared" si="543"/>
        <v>0</v>
      </c>
      <c r="K1179" s="216">
        <f t="shared" si="544"/>
        <v>2.68183791651001E-2</v>
      </c>
      <c r="L1179" s="42">
        <f t="shared" si="545"/>
        <v>2684.176844759867</v>
      </c>
      <c r="M1179" s="43">
        <f t="shared" si="546"/>
        <v>2549.9680025218736</v>
      </c>
      <c r="N1179" s="42">
        <f t="shared" si="547"/>
        <v>0</v>
      </c>
      <c r="O1179" s="44">
        <f t="shared" si="548"/>
        <v>0</v>
      </c>
      <c r="P1179" s="37">
        <f t="shared" si="549"/>
        <v>2.8229872805368528E-2</v>
      </c>
      <c r="Q1179" s="42">
        <f t="shared" si="550"/>
        <v>2682.8869861889511</v>
      </c>
      <c r="R1179" s="43">
        <f t="shared" si="551"/>
        <v>2682.8869861889511</v>
      </c>
      <c r="S1179" s="42">
        <f t="shared" si="552"/>
        <v>0</v>
      </c>
      <c r="T1179" s="44">
        <f t="shared" si="553"/>
        <v>0</v>
      </c>
      <c r="U1179" s="37">
        <f t="shared" si="554"/>
        <v>0</v>
      </c>
      <c r="V1179" s="42" t="e">
        <f t="shared" si="555"/>
        <v>#DIV/0!</v>
      </c>
      <c r="W1179" s="43" t="e">
        <f t="shared" si="556"/>
        <v>#DIV/0!</v>
      </c>
      <c r="X1179" s="42">
        <f t="shared" si="557"/>
        <v>0</v>
      </c>
      <c r="Y1179" s="44">
        <f t="shared" si="558"/>
        <v>0</v>
      </c>
      <c r="Z1179" s="42">
        <f t="shared" si="559"/>
        <v>-9548.8303181645952</v>
      </c>
      <c r="AA1179" s="44">
        <f>IF(C1179&lt;C$13,0,(IF(VLOOKUP(C$7,profiel!$A$3:$F$297,2,FALSE)&gt;4,VLOOKUP($C$7,profiel!$A$3:$F$297,3,FALSE),IF(B$9="flens loodrecht op gevel",(VLOOKUP(C$7,profiel!$A$3:$F$297,6,FALSE)-2*VLOOKUP(C$7,profiel!$A$3:$F$297,4,FALSE))/2,VLOOKUP(C$7,profiel!$A$3:$F$297,4,FALSE))))/1000*Z1179*D$36)</f>
        <v>-17572.171386554284</v>
      </c>
      <c r="AB1179" s="42">
        <f t="shared" si="562"/>
        <v>74504.660631133913</v>
      </c>
      <c r="AC1179" s="44">
        <f t="shared" si="560"/>
        <v>14900.932126226782</v>
      </c>
      <c r="AD1179" s="41">
        <f t="shared" si="561"/>
        <v>2.7215375838195822E-2</v>
      </c>
      <c r="AE1179" s="41">
        <f t="shared" si="566"/>
        <v>734.68842225688354</v>
      </c>
      <c r="AF1179" s="201">
        <f t="shared" si="567"/>
        <v>4592.2252039911582</v>
      </c>
    </row>
    <row r="1180" spans="1:32" ht="12" customHeight="1" x14ac:dyDescent="0.15">
      <c r="A1180" s="202">
        <f t="shared" si="537"/>
        <v>734.68842225688354</v>
      </c>
      <c r="B1180" s="54">
        <f t="shared" si="538"/>
        <v>5655</v>
      </c>
      <c r="C1180" s="133">
        <f t="shared" si="563"/>
        <v>94.25</v>
      </c>
      <c r="D1180" s="30">
        <f t="shared" si="564"/>
        <v>1012.89169831207</v>
      </c>
      <c r="E1180" s="30">
        <f t="shared" si="565"/>
        <v>679.99999999996385</v>
      </c>
      <c r="F1180" s="31">
        <f t="shared" si="539"/>
        <v>2.8033135926796127E-2</v>
      </c>
      <c r="G1180" s="30">
        <f t="shared" si="540"/>
        <v>2684.1721635901185</v>
      </c>
      <c r="H1180" s="34">
        <f t="shared" si="541"/>
        <v>2684.172163590119</v>
      </c>
      <c r="I1180" s="33">
        <f t="shared" si="542"/>
        <v>0</v>
      </c>
      <c r="J1180" s="35">
        <f t="shared" si="543"/>
        <v>0</v>
      </c>
      <c r="K1180" s="60">
        <f t="shared" si="544"/>
        <v>2.6631479130456322E-2</v>
      </c>
      <c r="L1180" s="30">
        <f t="shared" si="545"/>
        <v>2685.4536725755402</v>
      </c>
      <c r="M1180" s="34">
        <f t="shared" si="546"/>
        <v>2551.1809889467631</v>
      </c>
      <c r="N1180" s="33">
        <f t="shared" si="547"/>
        <v>0</v>
      </c>
      <c r="O1180" s="35">
        <f t="shared" si="548"/>
        <v>0</v>
      </c>
      <c r="P1180" s="31">
        <f t="shared" si="549"/>
        <v>2.8033135926796127E-2</v>
      </c>
      <c r="Q1180" s="30">
        <f t="shared" si="550"/>
        <v>2684.1721635901185</v>
      </c>
      <c r="R1180" s="34">
        <f t="shared" si="551"/>
        <v>2684.172163590119</v>
      </c>
      <c r="S1180" s="33">
        <f t="shared" si="552"/>
        <v>0</v>
      </c>
      <c r="T1180" s="35">
        <f t="shared" si="553"/>
        <v>0</v>
      </c>
      <c r="U1180" s="31">
        <f t="shared" si="554"/>
        <v>0</v>
      </c>
      <c r="V1180" s="30" t="e">
        <f t="shared" si="555"/>
        <v>#DIV/0!</v>
      </c>
      <c r="W1180" s="34" t="e">
        <f t="shared" si="556"/>
        <v>#DIV/0!</v>
      </c>
      <c r="X1180" s="33">
        <f t="shared" si="557"/>
        <v>0</v>
      </c>
      <c r="Y1180" s="35">
        <f t="shared" si="558"/>
        <v>0</v>
      </c>
      <c r="Z1180" s="30">
        <f t="shared" si="559"/>
        <v>-9553.9316631033362</v>
      </c>
      <c r="AA1180" s="35">
        <f>IF(C1180&lt;C$13,0,(IF(VLOOKUP(C$7,profiel!$A$3:$F$297,2,FALSE)&gt;4,VLOOKUP($C$7,profiel!$A$3:$F$297,3,FALSE),IF(B$9="flens loodrecht op gevel",(VLOOKUP(C$7,profiel!$A$3:$F$297,6,FALSE)-2*VLOOKUP(C$7,profiel!$A$3:$F$297,4,FALSE))/2,VLOOKUP(C$7,profiel!$A$3:$F$297,4,FALSE))))/1000*Z1180*D$36)</f>
        <v>-17581.559102596839</v>
      </c>
      <c r="AB1180" s="30">
        <f t="shared" si="562"/>
        <v>74547.541195737285</v>
      </c>
      <c r="AC1180" s="35">
        <f t="shared" si="560"/>
        <v>14909.508239147457</v>
      </c>
      <c r="AD1180" s="32">
        <f t="shared" si="561"/>
        <v>2.7041022905202539E-2</v>
      </c>
      <c r="AE1180" s="32">
        <f t="shared" si="566"/>
        <v>734.71546327978876</v>
      </c>
      <c r="AF1180" s="204">
        <f t="shared" si="567"/>
        <v>4624.5491372323013</v>
      </c>
    </row>
    <row r="1181" spans="1:32" ht="12" customHeight="1" x14ac:dyDescent="0.15">
      <c r="A1181" s="199">
        <f t="shared" si="537"/>
        <v>734.71546327978876</v>
      </c>
      <c r="B1181" s="38">
        <f t="shared" si="538"/>
        <v>5660</v>
      </c>
      <c r="C1181" s="200">
        <f t="shared" si="563"/>
        <v>94.333333333333329</v>
      </c>
      <c r="D1181" s="36">
        <f t="shared" si="564"/>
        <v>1013.0239415653649</v>
      </c>
      <c r="E1181" s="36">
        <f t="shared" si="565"/>
        <v>679.99999999996487</v>
      </c>
      <c r="F1181" s="37">
        <f t="shared" si="539"/>
        <v>2.7837194400963414E-2</v>
      </c>
      <c r="G1181" s="42">
        <f t="shared" si="540"/>
        <v>2685.4572286310986</v>
      </c>
      <c r="H1181" s="43">
        <f t="shared" si="541"/>
        <v>2685.4572286310986</v>
      </c>
      <c r="I1181" s="42">
        <f t="shared" si="542"/>
        <v>0</v>
      </c>
      <c r="J1181" s="44">
        <f t="shared" si="543"/>
        <v>0</v>
      </c>
      <c r="K1181" s="216">
        <f t="shared" si="544"/>
        <v>2.6445334680915242E-2</v>
      </c>
      <c r="L1181" s="42">
        <f t="shared" si="545"/>
        <v>2686.7304152035222</v>
      </c>
      <c r="M1181" s="43">
        <f t="shared" si="546"/>
        <v>2552.3938944433462</v>
      </c>
      <c r="N1181" s="42">
        <f t="shared" si="547"/>
        <v>0</v>
      </c>
      <c r="O1181" s="44">
        <f t="shared" si="548"/>
        <v>0</v>
      </c>
      <c r="P1181" s="37">
        <f t="shared" si="549"/>
        <v>2.7837194400963414E-2</v>
      </c>
      <c r="Q1181" s="42">
        <f t="shared" si="550"/>
        <v>2685.4572286310986</v>
      </c>
      <c r="R1181" s="43">
        <f t="shared" si="551"/>
        <v>2685.4572286310986</v>
      </c>
      <c r="S1181" s="42">
        <f t="shared" si="552"/>
        <v>0</v>
      </c>
      <c r="T1181" s="44">
        <f t="shared" si="553"/>
        <v>0</v>
      </c>
      <c r="U1181" s="37">
        <f t="shared" si="554"/>
        <v>0</v>
      </c>
      <c r="V1181" s="42" t="e">
        <f t="shared" si="555"/>
        <v>#DIV/0!</v>
      </c>
      <c r="W1181" s="43" t="e">
        <f t="shared" si="556"/>
        <v>#DIV/0!</v>
      </c>
      <c r="X1181" s="42">
        <f t="shared" si="557"/>
        <v>0</v>
      </c>
      <c r="Y1181" s="44">
        <f t="shared" si="558"/>
        <v>0</v>
      </c>
      <c r="Z1181" s="42">
        <f t="shared" si="559"/>
        <v>-9559.0006815002416</v>
      </c>
      <c r="AA1181" s="44">
        <f>IF(C1181&lt;C$13,0,(IF(VLOOKUP(C$7,profiel!$A$3:$F$297,2,FALSE)&gt;4,VLOOKUP($C$7,profiel!$A$3:$F$297,3,FALSE),IF(B$9="flens loodrecht op gevel",(VLOOKUP(C$7,profiel!$A$3:$F$297,6,FALSE)-2*VLOOKUP(C$7,profiel!$A$3:$F$297,4,FALSE))/2,VLOOKUP(C$7,profiel!$A$3:$F$297,4,FALSE))))/1000*Z1181*D$36)</f>
        <v>-17590.887329936118</v>
      </c>
      <c r="AB1181" s="42">
        <f t="shared" si="562"/>
        <v>74590.425516195915</v>
      </c>
      <c r="AC1181" s="44">
        <f t="shared" si="560"/>
        <v>14918.085103239184</v>
      </c>
      <c r="AD1181" s="41">
        <f t="shared" si="561"/>
        <v>2.6867529357594431E-2</v>
      </c>
      <c r="AE1181" s="41">
        <f t="shared" si="566"/>
        <v>734.74233080914632</v>
      </c>
      <c r="AF1181" s="201">
        <f t="shared" si="567"/>
        <v>4657.1971530150404</v>
      </c>
    </row>
    <row r="1182" spans="1:32" ht="12" customHeight="1" x14ac:dyDescent="0.15">
      <c r="A1182" s="202">
        <f t="shared" si="537"/>
        <v>734.74233080914632</v>
      </c>
      <c r="B1182" s="54">
        <f t="shared" si="538"/>
        <v>5665</v>
      </c>
      <c r="C1182" s="133">
        <f t="shared" si="563"/>
        <v>94.416666666666671</v>
      </c>
      <c r="D1182" s="30">
        <f t="shared" si="564"/>
        <v>1013.1560682020194</v>
      </c>
      <c r="E1182" s="30">
        <f t="shared" si="565"/>
        <v>679.99999999996567</v>
      </c>
      <c r="F1182" s="31">
        <f t="shared" si="539"/>
        <v>2.764204930998064E-2</v>
      </c>
      <c r="G1182" s="30">
        <f t="shared" si="540"/>
        <v>2686.7421731953254</v>
      </c>
      <c r="H1182" s="34">
        <f t="shared" si="541"/>
        <v>2686.7421731953254</v>
      </c>
      <c r="I1182" s="33">
        <f t="shared" si="542"/>
        <v>0</v>
      </c>
      <c r="J1182" s="35">
        <f t="shared" si="543"/>
        <v>0</v>
      </c>
      <c r="K1182" s="60">
        <f t="shared" si="544"/>
        <v>2.6259946844481609E-2</v>
      </c>
      <c r="L1182" s="30">
        <f t="shared" si="545"/>
        <v>2688.0070646311824</v>
      </c>
      <c r="M1182" s="34">
        <f t="shared" si="546"/>
        <v>2553.6067113996232</v>
      </c>
      <c r="N1182" s="33">
        <f t="shared" si="547"/>
        <v>0</v>
      </c>
      <c r="O1182" s="35">
        <f t="shared" si="548"/>
        <v>0</v>
      </c>
      <c r="P1182" s="31">
        <f t="shared" si="549"/>
        <v>2.764204930998064E-2</v>
      </c>
      <c r="Q1182" s="30">
        <f t="shared" si="550"/>
        <v>2686.7421731953254</v>
      </c>
      <c r="R1182" s="34">
        <f t="shared" si="551"/>
        <v>2686.7421731953254</v>
      </c>
      <c r="S1182" s="33">
        <f t="shared" si="552"/>
        <v>0</v>
      </c>
      <c r="T1182" s="35">
        <f t="shared" si="553"/>
        <v>0</v>
      </c>
      <c r="U1182" s="31">
        <f t="shared" si="554"/>
        <v>0</v>
      </c>
      <c r="V1182" s="30" t="e">
        <f t="shared" si="555"/>
        <v>#DIV/0!</v>
      </c>
      <c r="W1182" s="34" t="e">
        <f t="shared" si="556"/>
        <v>#DIV/0!</v>
      </c>
      <c r="X1182" s="33">
        <f t="shared" si="557"/>
        <v>0</v>
      </c>
      <c r="Y1182" s="35">
        <f t="shared" si="558"/>
        <v>0</v>
      </c>
      <c r="Z1182" s="30">
        <f t="shared" si="559"/>
        <v>-9564.0375276478662</v>
      </c>
      <c r="AA1182" s="35">
        <f>IF(C1182&lt;C$13,0,(IF(VLOOKUP(C$7,profiel!$A$3:$F$297,2,FALSE)&gt;4,VLOOKUP($C$7,profiel!$A$3:$F$297,3,FALSE),IF(B$9="flens loodrecht op gevel",(VLOOKUP(C$7,profiel!$A$3:$F$297,6,FALSE)-2*VLOOKUP(C$7,profiel!$A$3:$F$297,4,FALSE))/2,VLOOKUP(C$7,profiel!$A$3:$F$297,4,FALSE))))/1000*Z1182*D$36)</f>
        <v>-17600.156352507958</v>
      </c>
      <c r="AB1182" s="30">
        <f t="shared" si="562"/>
        <v>74633.313479290635</v>
      </c>
      <c r="AC1182" s="35">
        <f t="shared" si="560"/>
        <v>14926.662695858126</v>
      </c>
      <c r="AD1182" s="32">
        <f t="shared" si="561"/>
        <v>2.669488941490997E-2</v>
      </c>
      <c r="AE1182" s="32">
        <f t="shared" si="566"/>
        <v>734.76902569856122</v>
      </c>
      <c r="AF1182" s="204">
        <f t="shared" si="567"/>
        <v>4690.1731400370809</v>
      </c>
    </row>
    <row r="1183" spans="1:32" ht="12" customHeight="1" x14ac:dyDescent="0.15">
      <c r="A1183" s="199">
        <f t="shared" si="537"/>
        <v>734.76902569856122</v>
      </c>
      <c r="B1183" s="38">
        <f t="shared" si="538"/>
        <v>5670</v>
      </c>
      <c r="C1183" s="200">
        <f t="shared" si="563"/>
        <v>94.5</v>
      </c>
      <c r="D1183" s="36">
        <f t="shared" si="564"/>
        <v>1013.2880784275251</v>
      </c>
      <c r="E1183" s="36">
        <f t="shared" si="565"/>
        <v>679.99999999996669</v>
      </c>
      <c r="F1183" s="37">
        <f t="shared" si="539"/>
        <v>2.7447701717238829E-2</v>
      </c>
      <c r="G1183" s="42">
        <f t="shared" si="540"/>
        <v>2688.0269892310239</v>
      </c>
      <c r="H1183" s="43">
        <f t="shared" si="541"/>
        <v>2688.0269892310243</v>
      </c>
      <c r="I1183" s="42">
        <f t="shared" si="542"/>
        <v>0</v>
      </c>
      <c r="J1183" s="44">
        <f t="shared" si="543"/>
        <v>0</v>
      </c>
      <c r="K1183" s="216">
        <f t="shared" si="544"/>
        <v>2.6075316631376886E-2</v>
      </c>
      <c r="L1183" s="42">
        <f t="shared" si="545"/>
        <v>2689.2836129100328</v>
      </c>
      <c r="M1183" s="43">
        <f t="shared" si="546"/>
        <v>2554.8194322645313</v>
      </c>
      <c r="N1183" s="42">
        <f t="shared" si="547"/>
        <v>0</v>
      </c>
      <c r="O1183" s="44">
        <f t="shared" si="548"/>
        <v>0</v>
      </c>
      <c r="P1183" s="37">
        <f t="shared" si="549"/>
        <v>2.7447701717238829E-2</v>
      </c>
      <c r="Q1183" s="42">
        <f t="shared" si="550"/>
        <v>2688.0269892310239</v>
      </c>
      <c r="R1183" s="43">
        <f t="shared" si="551"/>
        <v>2688.0269892310243</v>
      </c>
      <c r="S1183" s="42">
        <f t="shared" si="552"/>
        <v>0</v>
      </c>
      <c r="T1183" s="44">
        <f t="shared" si="553"/>
        <v>0</v>
      </c>
      <c r="U1183" s="37">
        <f t="shared" si="554"/>
        <v>0</v>
      </c>
      <c r="V1183" s="42" t="e">
        <f t="shared" si="555"/>
        <v>#DIV/0!</v>
      </c>
      <c r="W1183" s="43" t="e">
        <f t="shared" si="556"/>
        <v>#DIV/0!</v>
      </c>
      <c r="X1183" s="42">
        <f t="shared" si="557"/>
        <v>0</v>
      </c>
      <c r="Y1183" s="44">
        <f t="shared" si="558"/>
        <v>0</v>
      </c>
      <c r="Z1183" s="42">
        <f t="shared" si="559"/>
        <v>-9569.042354842677</v>
      </c>
      <c r="AA1183" s="44">
        <f>IF(C1183&lt;C$13,0,(IF(VLOOKUP(C$7,profiel!$A$3:$F$297,2,FALSE)&gt;4,VLOOKUP($C$7,profiel!$A$3:$F$297,3,FALSE),IF(B$9="flens loodrecht op gevel",(VLOOKUP(C$7,profiel!$A$3:$F$297,6,FALSE)-2*VLOOKUP(C$7,profiel!$A$3:$F$297,4,FALSE))/2,VLOOKUP(C$7,profiel!$A$3:$F$297,4,FALSE))))/1000*Z1183*D$36)</f>
        <v>-17609.366452415168</v>
      </c>
      <c r="AB1183" s="42">
        <f t="shared" si="562"/>
        <v>74676.204972703665</v>
      </c>
      <c r="AC1183" s="44">
        <f t="shared" si="560"/>
        <v>14935.240994540731</v>
      </c>
      <c r="AD1183" s="41">
        <f t="shared" si="561"/>
        <v>2.6523097392020491E-2</v>
      </c>
      <c r="AE1183" s="41">
        <f t="shared" si="566"/>
        <v>734.79554879595321</v>
      </c>
      <c r="AF1183" s="201">
        <f t="shared" si="567"/>
        <v>4723.4810387439265</v>
      </c>
    </row>
    <row r="1184" spans="1:32" ht="12" customHeight="1" x14ac:dyDescent="0.15">
      <c r="A1184" s="202">
        <f t="shared" si="537"/>
        <v>734.79554879595321</v>
      </c>
      <c r="B1184" s="54">
        <f t="shared" si="538"/>
        <v>5675</v>
      </c>
      <c r="C1184" s="133">
        <f t="shared" si="563"/>
        <v>94.583333333333329</v>
      </c>
      <c r="D1184" s="30">
        <f t="shared" si="564"/>
        <v>1013.4199724468314</v>
      </c>
      <c r="E1184" s="30">
        <f t="shared" si="565"/>
        <v>679.99999999996749</v>
      </c>
      <c r="F1184" s="31">
        <f t="shared" si="539"/>
        <v>2.7254152667071239E-2</v>
      </c>
      <c r="G1184" s="30">
        <f t="shared" si="540"/>
        <v>2689.3116687493789</v>
      </c>
      <c r="H1184" s="34">
        <f t="shared" si="541"/>
        <v>2689.3116687493789</v>
      </c>
      <c r="I1184" s="33">
        <f t="shared" si="542"/>
        <v>0</v>
      </c>
      <c r="J1184" s="35">
        <f t="shared" si="543"/>
        <v>0</v>
      </c>
      <c r="K1184" s="60">
        <f t="shared" si="544"/>
        <v>2.5891445033717677E-2</v>
      </c>
      <c r="L1184" s="30">
        <f t="shared" si="545"/>
        <v>2690.5600521539236</v>
      </c>
      <c r="M1184" s="34">
        <f t="shared" si="546"/>
        <v>2556.0320495462274</v>
      </c>
      <c r="N1184" s="33">
        <f t="shared" si="547"/>
        <v>0</v>
      </c>
      <c r="O1184" s="35">
        <f t="shared" si="548"/>
        <v>0</v>
      </c>
      <c r="P1184" s="31">
        <f t="shared" si="549"/>
        <v>2.7254152667071239E-2</v>
      </c>
      <c r="Q1184" s="30">
        <f t="shared" si="550"/>
        <v>2689.3116687493789</v>
      </c>
      <c r="R1184" s="34">
        <f t="shared" si="551"/>
        <v>2689.3116687493789</v>
      </c>
      <c r="S1184" s="33">
        <f t="shared" si="552"/>
        <v>0</v>
      </c>
      <c r="T1184" s="35">
        <f t="shared" si="553"/>
        <v>0</v>
      </c>
      <c r="U1184" s="31">
        <f t="shared" si="554"/>
        <v>0</v>
      </c>
      <c r="V1184" s="30" t="e">
        <f t="shared" si="555"/>
        <v>#DIV/0!</v>
      </c>
      <c r="W1184" s="34" t="e">
        <f t="shared" si="556"/>
        <v>#DIV/0!</v>
      </c>
      <c r="X1184" s="33">
        <f t="shared" si="557"/>
        <v>0</v>
      </c>
      <c r="Y1184" s="35">
        <f t="shared" si="558"/>
        <v>0</v>
      </c>
      <c r="Z1184" s="30">
        <f t="shared" si="559"/>
        <v>-9574.01531540207</v>
      </c>
      <c r="AA1184" s="35">
        <f>IF(C1184&lt;C$13,0,(IF(VLOOKUP(C$7,profiel!$A$3:$F$297,2,FALSE)&gt;4,VLOOKUP($C$7,profiel!$A$3:$F$297,3,FALSE),IF(B$9="flens loodrecht op gevel",(VLOOKUP(C$7,profiel!$A$3:$F$297,6,FALSE)-2*VLOOKUP(C$7,profiel!$A$3:$F$297,4,FALSE))/2,VLOOKUP(C$7,profiel!$A$3:$F$297,4,FALSE))))/1000*Z1184*D$36)</f>
        <v>-17618.517909958824</v>
      </c>
      <c r="AB1184" s="30">
        <f t="shared" si="562"/>
        <v>74719.099885002492</v>
      </c>
      <c r="AC1184" s="35">
        <f t="shared" si="560"/>
        <v>14943.819977000498</v>
      </c>
      <c r="AD1184" s="32">
        <f t="shared" si="561"/>
        <v>2.6352147697789912E-2</v>
      </c>
      <c r="AE1184" s="32">
        <f t="shared" si="566"/>
        <v>734.82190094365103</v>
      </c>
      <c r="AF1184" s="204">
        <f t="shared" si="567"/>
        <v>4757.124842073621</v>
      </c>
    </row>
    <row r="1185" spans="1:32" ht="12" customHeight="1" x14ac:dyDescent="0.15">
      <c r="A1185" s="199">
        <f t="shared" si="537"/>
        <v>734.82190094365103</v>
      </c>
      <c r="B1185" s="38">
        <f t="shared" si="538"/>
        <v>5680</v>
      </c>
      <c r="C1185" s="200">
        <f t="shared" si="563"/>
        <v>94.666666666666671</v>
      </c>
      <c r="D1185" s="36">
        <f t="shared" si="564"/>
        <v>1013.5517504643467</v>
      </c>
      <c r="E1185" s="36">
        <f t="shared" si="565"/>
        <v>679.9999999999684</v>
      </c>
      <c r="F1185" s="37">
        <f t="shared" si="539"/>
        <v>2.7061403184413406E-2</v>
      </c>
      <c r="G1185" s="42">
        <f t="shared" si="540"/>
        <v>2690.5962038247653</v>
      </c>
      <c r="H1185" s="43">
        <f t="shared" si="541"/>
        <v>2690.5962038247658</v>
      </c>
      <c r="I1185" s="42">
        <f t="shared" si="542"/>
        <v>0</v>
      </c>
      <c r="J1185" s="44">
        <f t="shared" si="543"/>
        <v>0</v>
      </c>
      <c r="K1185" s="216">
        <f t="shared" si="544"/>
        <v>2.5708333025192737E-2</v>
      </c>
      <c r="L1185" s="42">
        <f t="shared" si="545"/>
        <v>2691.8363745391921</v>
      </c>
      <c r="M1185" s="43">
        <f t="shared" si="546"/>
        <v>2557.2445558122326</v>
      </c>
      <c r="N1185" s="42">
        <f t="shared" si="547"/>
        <v>0</v>
      </c>
      <c r="O1185" s="44">
        <f t="shared" si="548"/>
        <v>0</v>
      </c>
      <c r="P1185" s="37">
        <f t="shared" si="549"/>
        <v>2.7061403184413406E-2</v>
      </c>
      <c r="Q1185" s="42">
        <f t="shared" si="550"/>
        <v>2690.5962038247653</v>
      </c>
      <c r="R1185" s="43">
        <f t="shared" si="551"/>
        <v>2690.5962038247658</v>
      </c>
      <c r="S1185" s="42">
        <f t="shared" si="552"/>
        <v>0</v>
      </c>
      <c r="T1185" s="44">
        <f t="shared" si="553"/>
        <v>0</v>
      </c>
      <c r="U1185" s="37">
        <f t="shared" si="554"/>
        <v>0</v>
      </c>
      <c r="V1185" s="42" t="e">
        <f t="shared" si="555"/>
        <v>#DIV/0!</v>
      </c>
      <c r="W1185" s="43" t="e">
        <f t="shared" si="556"/>
        <v>#DIV/0!</v>
      </c>
      <c r="X1185" s="42">
        <f t="shared" si="557"/>
        <v>0</v>
      </c>
      <c r="Y1185" s="44">
        <f t="shared" si="558"/>
        <v>0</v>
      </c>
      <c r="Z1185" s="42">
        <f t="shared" si="559"/>
        <v>-9578.9565606807046</v>
      </c>
      <c r="AA1185" s="44">
        <f>IF(C1185&lt;C$13,0,(IF(VLOOKUP(C$7,profiel!$A$3:$F$297,2,FALSE)&gt;4,VLOOKUP($C$7,profiel!$A$3:$F$297,3,FALSE),IF(B$9="flens loodrecht op gevel",(VLOOKUP(C$7,profiel!$A$3:$F$297,6,FALSE)-2*VLOOKUP(C$7,profiel!$A$3:$F$297,4,FALSE))/2,VLOOKUP(C$7,profiel!$A$3:$F$297,4,FALSE))))/1000*Z1185*D$36)</f>
        <v>-17627.61100366832</v>
      </c>
      <c r="AB1185" s="42">
        <f t="shared" si="562"/>
        <v>74761.998105623585</v>
      </c>
      <c r="AC1185" s="44">
        <f t="shared" si="560"/>
        <v>14952.399621124716</v>
      </c>
      <c r="AD1185" s="41">
        <f t="shared" si="561"/>
        <v>2.618203483377661E-2</v>
      </c>
      <c r="AE1185" s="41">
        <f t="shared" si="566"/>
        <v>734.84808297848485</v>
      </c>
      <c r="AF1185" s="201">
        <f t="shared" si="567"/>
        <v>4791.1085962123007</v>
      </c>
    </row>
    <row r="1186" spans="1:32" ht="12" customHeight="1" x14ac:dyDescent="0.15">
      <c r="A1186" s="202">
        <f t="shared" si="537"/>
        <v>734.84808297848485</v>
      </c>
      <c r="B1186" s="54">
        <f t="shared" si="538"/>
        <v>5685</v>
      </c>
      <c r="C1186" s="133">
        <f t="shared" si="563"/>
        <v>94.75</v>
      </c>
      <c r="D1186" s="30">
        <f t="shared" si="564"/>
        <v>1013.6834126839407</v>
      </c>
      <c r="E1186" s="30">
        <f t="shared" si="565"/>
        <v>679.99999999996919</v>
      </c>
      <c r="F1186" s="31">
        <f t="shared" si="539"/>
        <v>2.6869454274469299E-2</v>
      </c>
      <c r="G1186" s="30">
        <f t="shared" si="540"/>
        <v>2691.880586593988</v>
      </c>
      <c r="H1186" s="34">
        <f t="shared" si="541"/>
        <v>2691.880586593988</v>
      </c>
      <c r="I1186" s="33">
        <f t="shared" si="542"/>
        <v>0</v>
      </c>
      <c r="J1186" s="35">
        <f t="shared" si="543"/>
        <v>0</v>
      </c>
      <c r="K1186" s="60">
        <f t="shared" si="544"/>
        <v>2.5525981560745831E-2</v>
      </c>
      <c r="L1186" s="30">
        <f t="shared" si="545"/>
        <v>2693.1125723039509</v>
      </c>
      <c r="M1186" s="34">
        <f t="shared" si="546"/>
        <v>2558.4569436887532</v>
      </c>
      <c r="N1186" s="33">
        <f t="shared" si="547"/>
        <v>0</v>
      </c>
      <c r="O1186" s="35">
        <f t="shared" si="548"/>
        <v>0</v>
      </c>
      <c r="P1186" s="31">
        <f t="shared" si="549"/>
        <v>2.6869454274469299E-2</v>
      </c>
      <c r="Q1186" s="30">
        <f t="shared" si="550"/>
        <v>2691.880586593988</v>
      </c>
      <c r="R1186" s="34">
        <f t="shared" si="551"/>
        <v>2691.880586593988</v>
      </c>
      <c r="S1186" s="33">
        <f t="shared" si="552"/>
        <v>0</v>
      </c>
      <c r="T1186" s="35">
        <f t="shared" si="553"/>
        <v>0</v>
      </c>
      <c r="U1186" s="31">
        <f t="shared" si="554"/>
        <v>0</v>
      </c>
      <c r="V1186" s="30" t="e">
        <f t="shared" si="555"/>
        <v>#DIV/0!</v>
      </c>
      <c r="W1186" s="34" t="e">
        <f t="shared" si="556"/>
        <v>#DIV/0!</v>
      </c>
      <c r="X1186" s="33">
        <f t="shared" si="557"/>
        <v>0</v>
      </c>
      <c r="Y1186" s="35">
        <f t="shared" si="558"/>
        <v>0</v>
      </c>
      <c r="Z1186" s="30">
        <f t="shared" si="559"/>
        <v>-9583.8662410869692</v>
      </c>
      <c r="AA1186" s="35">
        <f>IF(C1186&lt;C$13,0,(IF(VLOOKUP(C$7,profiel!$A$3:$F$297,2,FALSE)&gt;4,VLOOKUP($C$7,profiel!$A$3:$F$297,3,FALSE),IF(B$9="flens loodrecht op gevel",(VLOOKUP(C$7,profiel!$A$3:$F$297,6,FALSE)-2*VLOOKUP(C$7,profiel!$A$3:$F$297,4,FALSE))/2,VLOOKUP(C$7,profiel!$A$3:$F$297,4,FALSE))))/1000*Z1186*D$36)</f>
        <v>-17636.6460103317</v>
      </c>
      <c r="AB1186" s="30">
        <f t="shared" si="562"/>
        <v>74804.899524856053</v>
      </c>
      <c r="AC1186" s="35">
        <f t="shared" si="560"/>
        <v>14960.979904971211</v>
      </c>
      <c r="AD1186" s="32">
        <f t="shared" si="561"/>
        <v>2.6012753392931968E-2</v>
      </c>
      <c r="AE1186" s="32">
        <f t="shared" si="566"/>
        <v>734.87409573187779</v>
      </c>
      <c r="AF1186" s="204">
        <f t="shared" si="567"/>
        <v>4825.4364013618806</v>
      </c>
    </row>
    <row r="1187" spans="1:32" ht="12" customHeight="1" x14ac:dyDescent="0.15">
      <c r="A1187" s="199">
        <f t="shared" si="537"/>
        <v>734.87409573187779</v>
      </c>
      <c r="B1187" s="38">
        <f t="shared" si="538"/>
        <v>5690</v>
      </c>
      <c r="C1187" s="200">
        <f t="shared" si="563"/>
        <v>94.833333333333329</v>
      </c>
      <c r="D1187" s="36">
        <f t="shared" si="564"/>
        <v>1013.8149593089461</v>
      </c>
      <c r="E1187" s="36">
        <f t="shared" si="565"/>
        <v>679.99999999996999</v>
      </c>
      <c r="F1187" s="37">
        <f t="shared" si="539"/>
        <v>2.6678306922377121E-2</v>
      </c>
      <c r="G1187" s="42">
        <f t="shared" si="540"/>
        <v>2693.1648092557566</v>
      </c>
      <c r="H1187" s="43">
        <f t="shared" si="541"/>
        <v>2693.1648092557566</v>
      </c>
      <c r="I1187" s="42">
        <f t="shared" si="542"/>
        <v>0</v>
      </c>
      <c r="J1187" s="44">
        <f t="shared" si="543"/>
        <v>0</v>
      </c>
      <c r="K1187" s="216">
        <f t="shared" si="544"/>
        <v>2.5344391576258264E-2</v>
      </c>
      <c r="L1187" s="42">
        <f t="shared" si="545"/>
        <v>2694.3886377474878</v>
      </c>
      <c r="M1187" s="43">
        <f t="shared" si="546"/>
        <v>2559.6692058601134</v>
      </c>
      <c r="N1187" s="42">
        <f t="shared" si="547"/>
        <v>0</v>
      </c>
      <c r="O1187" s="44">
        <f t="shared" si="548"/>
        <v>0</v>
      </c>
      <c r="P1187" s="37">
        <f t="shared" si="549"/>
        <v>2.6678306922377121E-2</v>
      </c>
      <c r="Q1187" s="42">
        <f t="shared" si="550"/>
        <v>2693.1648092557566</v>
      </c>
      <c r="R1187" s="43">
        <f t="shared" si="551"/>
        <v>2693.1648092557566</v>
      </c>
      <c r="S1187" s="42">
        <f t="shared" si="552"/>
        <v>0</v>
      </c>
      <c r="T1187" s="44">
        <f t="shared" si="553"/>
        <v>0</v>
      </c>
      <c r="U1187" s="37">
        <f t="shared" si="554"/>
        <v>0</v>
      </c>
      <c r="V1187" s="42" t="e">
        <f t="shared" si="555"/>
        <v>#DIV/0!</v>
      </c>
      <c r="W1187" s="43" t="e">
        <f t="shared" si="556"/>
        <v>#DIV/0!</v>
      </c>
      <c r="X1187" s="42">
        <f t="shared" si="557"/>
        <v>0</v>
      </c>
      <c r="Y1187" s="44">
        <f t="shared" si="558"/>
        <v>0</v>
      </c>
      <c r="Z1187" s="42">
        <f t="shared" si="559"/>
        <v>-9588.7445060990758</v>
      </c>
      <c r="AA1187" s="44">
        <f>IF(C1187&lt;C$13,0,(IF(VLOOKUP(C$7,profiel!$A$3:$F$297,2,FALSE)&gt;4,VLOOKUP($C$7,profiel!$A$3:$F$297,3,FALSE),IF(B$9="flens loodrecht op gevel",(VLOOKUP(C$7,profiel!$A$3:$F$297,6,FALSE)-2*VLOOKUP(C$7,profiel!$A$3:$F$297,4,FALSE))/2,VLOOKUP(C$7,profiel!$A$3:$F$297,4,FALSE))))/1000*Z1187*D$36)</f>
        <v>-17645.623205025244</v>
      </c>
      <c r="AB1187" s="42">
        <f t="shared" si="562"/>
        <v>74847.804033826033</v>
      </c>
      <c r="AC1187" s="44">
        <f t="shared" si="560"/>
        <v>14969.560806765207</v>
      </c>
      <c r="AD1187" s="41">
        <f t="shared" si="561"/>
        <v>2.584429805831253E-2</v>
      </c>
      <c r="AE1187" s="41">
        <f t="shared" si="566"/>
        <v>734.89994002993615</v>
      </c>
      <c r="AF1187" s="201">
        <f t="shared" si="567"/>
        <v>4860.1124125196175</v>
      </c>
    </row>
    <row r="1188" spans="1:32" ht="12" customHeight="1" x14ac:dyDescent="0.15">
      <c r="A1188" s="202">
        <f t="shared" si="537"/>
        <v>734.89994002993615</v>
      </c>
      <c r="B1188" s="54">
        <f t="shared" si="538"/>
        <v>5695</v>
      </c>
      <c r="C1188" s="133">
        <f t="shared" si="563"/>
        <v>94.916666666666671</v>
      </c>
      <c r="D1188" s="30">
        <f t="shared" si="564"/>
        <v>1013.9463905421602</v>
      </c>
      <c r="E1188" s="30">
        <f t="shared" si="565"/>
        <v>679.99999999997078</v>
      </c>
      <c r="F1188" s="31">
        <f t="shared" si="539"/>
        <v>2.6487962092877539E-2</v>
      </c>
      <c r="G1188" s="30">
        <f t="shared" si="540"/>
        <v>2694.4488640705549</v>
      </c>
      <c r="H1188" s="34">
        <f t="shared" si="541"/>
        <v>2694.4488640705549</v>
      </c>
      <c r="I1188" s="33">
        <f t="shared" si="542"/>
        <v>0</v>
      </c>
      <c r="J1188" s="35">
        <f t="shared" si="543"/>
        <v>0</v>
      </c>
      <c r="K1188" s="60">
        <f t="shared" si="544"/>
        <v>2.5163563988233661E-2</v>
      </c>
      <c r="L1188" s="30">
        <f t="shared" si="545"/>
        <v>2695.6645632301515</v>
      </c>
      <c r="M1188" s="34">
        <f t="shared" si="546"/>
        <v>2560.8813350686437</v>
      </c>
      <c r="N1188" s="33">
        <f t="shared" si="547"/>
        <v>0</v>
      </c>
      <c r="O1188" s="35">
        <f t="shared" si="548"/>
        <v>0</v>
      </c>
      <c r="P1188" s="31">
        <f t="shared" si="549"/>
        <v>2.6487962092877539E-2</v>
      </c>
      <c r="Q1188" s="30">
        <f t="shared" si="550"/>
        <v>2694.4488640705549</v>
      </c>
      <c r="R1188" s="34">
        <f t="shared" si="551"/>
        <v>2694.4488640705549</v>
      </c>
      <c r="S1188" s="33">
        <f t="shared" si="552"/>
        <v>0</v>
      </c>
      <c r="T1188" s="35">
        <f t="shared" si="553"/>
        <v>0</v>
      </c>
      <c r="U1188" s="31">
        <f t="shared" si="554"/>
        <v>0</v>
      </c>
      <c r="V1188" s="30" t="e">
        <f t="shared" si="555"/>
        <v>#DIV/0!</v>
      </c>
      <c r="W1188" s="34" t="e">
        <f t="shared" si="556"/>
        <v>#DIV/0!</v>
      </c>
      <c r="X1188" s="33">
        <f t="shared" si="557"/>
        <v>0</v>
      </c>
      <c r="Y1188" s="35">
        <f t="shared" si="558"/>
        <v>0</v>
      </c>
      <c r="Z1188" s="30">
        <f t="shared" si="559"/>
        <v>-9593.5915042809356</v>
      </c>
      <c r="AA1188" s="35">
        <f>IF(C1188&lt;C$13,0,(IF(VLOOKUP(C$7,profiel!$A$3:$F$297,2,FALSE)&gt;4,VLOOKUP($C$7,profiel!$A$3:$F$297,3,FALSE),IF(B$9="flens loodrecht op gevel",(VLOOKUP(C$7,profiel!$A$3:$F$297,6,FALSE)-2*VLOOKUP(C$7,profiel!$A$3:$F$297,4,FALSE))/2,VLOOKUP(C$7,profiel!$A$3:$F$297,4,FALSE))))/1000*Z1188*D$36)</f>
        <v>-17654.542861142698</v>
      </c>
      <c r="AB1188" s="30">
        <f t="shared" si="562"/>
        <v>74890.711524481274</v>
      </c>
      <c r="AC1188" s="35">
        <f t="shared" si="560"/>
        <v>14978.142304896255</v>
      </c>
      <c r="AD1188" s="32">
        <f t="shared" si="561"/>
        <v>2.5676663601808699E-2</v>
      </c>
      <c r="AE1188" s="32">
        <f t="shared" si="566"/>
        <v>734.9256166935379</v>
      </c>
      <c r="AF1188" s="204">
        <f t="shared" si="567"/>
        <v>4895.1408402689694</v>
      </c>
    </row>
    <row r="1189" spans="1:32" ht="12" customHeight="1" x14ac:dyDescent="0.15">
      <c r="A1189" s="199">
        <f t="shared" si="537"/>
        <v>734.9256166935379</v>
      </c>
      <c r="B1189" s="38">
        <f t="shared" si="538"/>
        <v>5700</v>
      </c>
      <c r="C1189" s="200">
        <f t="shared" si="563"/>
        <v>95</v>
      </c>
      <c r="D1189" s="36">
        <f t="shared" si="564"/>
        <v>1014.0777065858476</v>
      </c>
      <c r="E1189" s="36">
        <f t="shared" si="565"/>
        <v>679.99999999997158</v>
      </c>
      <c r="F1189" s="37">
        <f t="shared" si="539"/>
        <v>2.629842072998859E-2</v>
      </c>
      <c r="G1189" s="42">
        <f t="shared" si="540"/>
        <v>2695.732743359431</v>
      </c>
      <c r="H1189" s="43">
        <f t="shared" si="541"/>
        <v>2695.732743359431</v>
      </c>
      <c r="I1189" s="42">
        <f t="shared" si="542"/>
        <v>0</v>
      </c>
      <c r="J1189" s="44">
        <f t="shared" si="543"/>
        <v>0</v>
      </c>
      <c r="K1189" s="216">
        <f t="shared" si="544"/>
        <v>2.4983499693489161E-2</v>
      </c>
      <c r="L1189" s="42">
        <f t="shared" si="545"/>
        <v>2696.9403411720941</v>
      </c>
      <c r="M1189" s="43">
        <f t="shared" si="546"/>
        <v>2562.0933241134894</v>
      </c>
      <c r="N1189" s="42">
        <f t="shared" si="547"/>
        <v>0</v>
      </c>
      <c r="O1189" s="44">
        <f t="shared" si="548"/>
        <v>0</v>
      </c>
      <c r="P1189" s="37">
        <f t="shared" si="549"/>
        <v>2.629842072998859E-2</v>
      </c>
      <c r="Q1189" s="42">
        <f t="shared" si="550"/>
        <v>2695.732743359431</v>
      </c>
      <c r="R1189" s="43">
        <f t="shared" si="551"/>
        <v>2695.732743359431</v>
      </c>
      <c r="S1189" s="42">
        <f t="shared" si="552"/>
        <v>0</v>
      </c>
      <c r="T1189" s="44">
        <f t="shared" si="553"/>
        <v>0</v>
      </c>
      <c r="U1189" s="37">
        <f t="shared" si="554"/>
        <v>0</v>
      </c>
      <c r="V1189" s="42" t="e">
        <f t="shared" si="555"/>
        <v>#DIV/0!</v>
      </c>
      <c r="W1189" s="43" t="e">
        <f t="shared" si="556"/>
        <v>#DIV/0!</v>
      </c>
      <c r="X1189" s="42">
        <f t="shared" si="557"/>
        <v>0</v>
      </c>
      <c r="Y1189" s="44">
        <f t="shared" si="558"/>
        <v>0</v>
      </c>
      <c r="Z1189" s="42">
        <f t="shared" si="559"/>
        <v>-9598.407383297832</v>
      </c>
      <c r="AA1189" s="44">
        <f>IF(C1189&lt;C$13,0,(IF(VLOOKUP(C$7,profiel!$A$3:$F$297,2,FALSE)&gt;4,VLOOKUP($C$7,profiel!$A$3:$F$297,3,FALSE),IF(B$9="flens loodrecht op gevel",(VLOOKUP(C$7,profiel!$A$3:$F$297,6,FALSE)-2*VLOOKUP(C$7,profiel!$A$3:$F$297,4,FALSE))/2,VLOOKUP(C$7,profiel!$A$3:$F$297,4,FALSE))))/1000*Z1189*D$36)</f>
        <v>-17663.405250424119</v>
      </c>
      <c r="AB1189" s="42">
        <f t="shared" si="562"/>
        <v>74933.621889575312</v>
      </c>
      <c r="AC1189" s="44">
        <f t="shared" si="560"/>
        <v>14986.724377915063</v>
      </c>
      <c r="AD1189" s="41">
        <f t="shared" si="561"/>
        <v>2.5509844882871474E-2</v>
      </c>
      <c r="AE1189" s="41">
        <f t="shared" si="566"/>
        <v>734.95112653842079</v>
      </c>
      <c r="AF1189" s="201">
        <f t="shared" si="567"/>
        <v>4930.5259515839134</v>
      </c>
    </row>
    <row r="1190" spans="1:32" ht="12" customHeight="1" x14ac:dyDescent="0.15">
      <c r="A1190" s="202">
        <f t="shared" si="537"/>
        <v>734.95112653842079</v>
      </c>
      <c r="B1190" s="54">
        <f t="shared" si="538"/>
        <v>5705</v>
      </c>
      <c r="C1190" s="133">
        <f t="shared" si="563"/>
        <v>95.083333333333329</v>
      </c>
      <c r="D1190" s="30">
        <f t="shared" si="564"/>
        <v>1014.2089076417412</v>
      </c>
      <c r="E1190" s="30">
        <f t="shared" si="565"/>
        <v>679.99999999997226</v>
      </c>
      <c r="F1190" s="31">
        <f t="shared" si="539"/>
        <v>2.6109683756676657E-2</v>
      </c>
      <c r="G1190" s="30">
        <f t="shared" si="540"/>
        <v>2697.0164395044335</v>
      </c>
      <c r="H1190" s="34">
        <f t="shared" si="541"/>
        <v>2697.0164395044339</v>
      </c>
      <c r="I1190" s="33">
        <f t="shared" si="542"/>
        <v>0</v>
      </c>
      <c r="J1190" s="35">
        <f t="shared" si="543"/>
        <v>0</v>
      </c>
      <c r="K1190" s="60">
        <f t="shared" si="544"/>
        <v>2.4804199568842826E-2</v>
      </c>
      <c r="L1190" s="30">
        <f t="shared" si="545"/>
        <v>2698.215964053702</v>
      </c>
      <c r="M1190" s="34">
        <f t="shared" si="546"/>
        <v>2563.3051658510167</v>
      </c>
      <c r="N1190" s="33">
        <f t="shared" si="547"/>
        <v>0</v>
      </c>
      <c r="O1190" s="35">
        <f t="shared" si="548"/>
        <v>0</v>
      </c>
      <c r="P1190" s="31">
        <f t="shared" si="549"/>
        <v>2.6109683756676657E-2</v>
      </c>
      <c r="Q1190" s="30">
        <f t="shared" si="550"/>
        <v>2697.0164395044335</v>
      </c>
      <c r="R1190" s="34">
        <f t="shared" si="551"/>
        <v>2697.0164395044339</v>
      </c>
      <c r="S1190" s="33">
        <f t="shared" si="552"/>
        <v>0</v>
      </c>
      <c r="T1190" s="35">
        <f t="shared" si="553"/>
        <v>0</v>
      </c>
      <c r="U1190" s="31">
        <f t="shared" si="554"/>
        <v>0</v>
      </c>
      <c r="V1190" s="30" t="e">
        <f t="shared" si="555"/>
        <v>#DIV/0!</v>
      </c>
      <c r="W1190" s="34" t="e">
        <f t="shared" si="556"/>
        <v>#DIV/0!</v>
      </c>
      <c r="X1190" s="33">
        <f t="shared" si="557"/>
        <v>0</v>
      </c>
      <c r="Y1190" s="35">
        <f t="shared" si="558"/>
        <v>0</v>
      </c>
      <c r="Z1190" s="30">
        <f t="shared" si="559"/>
        <v>-9603.1922899319343</v>
      </c>
      <c r="AA1190" s="35">
        <f>IF(C1190&lt;C$13,0,(IF(VLOOKUP(C$7,profiel!$A$3:$F$297,2,FALSE)&gt;4,VLOOKUP($C$7,profiel!$A$3:$F$297,3,FALSE),IF(B$9="flens loodrecht op gevel",(VLOOKUP(C$7,profiel!$A$3:$F$297,6,FALSE)-2*VLOOKUP(C$7,profiel!$A$3:$F$297,4,FALSE))/2,VLOOKUP(C$7,profiel!$A$3:$F$297,4,FALSE))))/1000*Z1190*D$36)</f>
        <v>-17672.210642984417</v>
      </c>
      <c r="AB1190" s="30">
        <f t="shared" si="562"/>
        <v>74976.535022652708</v>
      </c>
      <c r="AC1190" s="35">
        <f t="shared" si="560"/>
        <v>14995.307004530541</v>
      </c>
      <c r="AD1190" s="32">
        <f t="shared" si="561"/>
        <v>2.5343836847267553E-2</v>
      </c>
      <c r="AE1190" s="32">
        <f t="shared" si="566"/>
        <v>734.97647037526804</v>
      </c>
      <c r="AF1190" s="204">
        <f t="shared" si="567"/>
        <v>4966.2720706441332</v>
      </c>
    </row>
    <row r="1191" spans="1:32" ht="12" customHeight="1" x14ac:dyDescent="0.15">
      <c r="A1191" s="199">
        <f t="shared" si="537"/>
        <v>734.97647037526804</v>
      </c>
      <c r="B1191" s="38">
        <f t="shared" si="538"/>
        <v>5710</v>
      </c>
      <c r="C1191" s="200">
        <f t="shared" si="563"/>
        <v>95.166666666666671</v>
      </c>
      <c r="D1191" s="36">
        <f t="shared" si="564"/>
        <v>1014.3399939110446</v>
      </c>
      <c r="E1191" s="36">
        <f t="shared" si="565"/>
        <v>679.99999999997306</v>
      </c>
      <c r="F1191" s="37">
        <f t="shared" si="539"/>
        <v>2.5921752074538708E-2</v>
      </c>
      <c r="G1191" s="42">
        <f t="shared" si="540"/>
        <v>2698.2999449473682</v>
      </c>
      <c r="H1191" s="43">
        <f t="shared" si="541"/>
        <v>2698.2999449473682</v>
      </c>
      <c r="I1191" s="42">
        <f t="shared" si="542"/>
        <v>0</v>
      </c>
      <c r="J1191" s="44">
        <f t="shared" si="543"/>
        <v>0</v>
      </c>
      <c r="K1191" s="216">
        <f t="shared" si="544"/>
        <v>2.4625664470811773E-2</v>
      </c>
      <c r="L1191" s="42">
        <f t="shared" si="545"/>
        <v>2699.4914244143415</v>
      </c>
      <c r="M1191" s="43">
        <f t="shared" si="546"/>
        <v>2564.5168531936247</v>
      </c>
      <c r="N1191" s="42">
        <f t="shared" si="547"/>
        <v>0</v>
      </c>
      <c r="O1191" s="44">
        <f t="shared" si="548"/>
        <v>0</v>
      </c>
      <c r="P1191" s="37">
        <f t="shared" si="549"/>
        <v>2.5921752074538708E-2</v>
      </c>
      <c r="Q1191" s="42">
        <f t="shared" si="550"/>
        <v>2698.2999449473682</v>
      </c>
      <c r="R1191" s="43">
        <f t="shared" si="551"/>
        <v>2698.2999449473682</v>
      </c>
      <c r="S1191" s="42">
        <f t="shared" si="552"/>
        <v>0</v>
      </c>
      <c r="T1191" s="44">
        <f t="shared" si="553"/>
        <v>0</v>
      </c>
      <c r="U1191" s="37">
        <f t="shared" si="554"/>
        <v>0</v>
      </c>
      <c r="V1191" s="42" t="e">
        <f t="shared" si="555"/>
        <v>#DIV/0!</v>
      </c>
      <c r="W1191" s="43" t="e">
        <f t="shared" si="556"/>
        <v>#DIV/0!</v>
      </c>
      <c r="X1191" s="42">
        <f t="shared" si="557"/>
        <v>0</v>
      </c>
      <c r="Y1191" s="44">
        <f t="shared" si="558"/>
        <v>0</v>
      </c>
      <c r="Z1191" s="42">
        <f t="shared" si="559"/>
        <v>-9607.9463700973647</v>
      </c>
      <c r="AA1191" s="44">
        <f>IF(C1191&lt;C$13,0,(IF(VLOOKUP(C$7,profiel!$A$3:$F$297,2,FALSE)&gt;4,VLOOKUP($C$7,profiel!$A$3:$F$297,3,FALSE),IF(B$9="flens loodrecht op gevel",(VLOOKUP(C$7,profiel!$A$3:$F$297,6,FALSE)-2*VLOOKUP(C$7,profiel!$A$3:$F$297,4,FALSE))/2,VLOOKUP(C$7,profiel!$A$3:$F$297,4,FALSE))))/1000*Z1191*D$36)</f>
        <v>-17680.95930734108</v>
      </c>
      <c r="AB1191" s="42">
        <f t="shared" si="562"/>
        <v>75019.450818034005</v>
      </c>
      <c r="AC1191" s="44">
        <f t="shared" si="560"/>
        <v>15003.890163606802</v>
      </c>
      <c r="AD1191" s="41">
        <f t="shared" si="561"/>
        <v>2.5178634525830516E-2</v>
      </c>
      <c r="AE1191" s="41">
        <f t="shared" si="566"/>
        <v>735.00164900979382</v>
      </c>
      <c r="AF1191" s="201">
        <f t="shared" si="567"/>
        <v>4998.1641721666483</v>
      </c>
    </row>
    <row r="1192" spans="1:32" ht="12" customHeight="1" x14ac:dyDescent="0.15">
      <c r="A1192" s="202">
        <f t="shared" si="537"/>
        <v>735.00164900979382</v>
      </c>
      <c r="B1192" s="54">
        <f t="shared" si="538"/>
        <v>5715</v>
      </c>
      <c r="C1192" s="133">
        <f t="shared" si="563"/>
        <v>95.25</v>
      </c>
      <c r="D1192" s="30">
        <f t="shared" si="564"/>
        <v>1014.4709655944337</v>
      </c>
      <c r="E1192" s="30">
        <f t="shared" si="565"/>
        <v>679.99999999997374</v>
      </c>
      <c r="F1192" s="31">
        <f t="shared" si="539"/>
        <v>2.5756351515388149E-2</v>
      </c>
      <c r="G1192" s="30">
        <f t="shared" si="540"/>
        <v>2699.563279412394</v>
      </c>
      <c r="H1192" s="34">
        <f t="shared" si="541"/>
        <v>2699.563279412394</v>
      </c>
      <c r="I1192" s="33">
        <f t="shared" si="542"/>
        <v>0</v>
      </c>
      <c r="J1192" s="35">
        <f t="shared" si="543"/>
        <v>0</v>
      </c>
      <c r="K1192" s="60">
        <f t="shared" si="544"/>
        <v>2.4468533939618741E-2</v>
      </c>
      <c r="L1192" s="30">
        <f t="shared" si="545"/>
        <v>2700.7477246277767</v>
      </c>
      <c r="M1192" s="34">
        <f t="shared" si="546"/>
        <v>2565.7103383963881</v>
      </c>
      <c r="N1192" s="33">
        <f t="shared" si="547"/>
        <v>0</v>
      </c>
      <c r="O1192" s="35">
        <f t="shared" si="548"/>
        <v>0</v>
      </c>
      <c r="P1192" s="31">
        <f t="shared" si="549"/>
        <v>2.5756351515388149E-2</v>
      </c>
      <c r="Q1192" s="30">
        <f t="shared" si="550"/>
        <v>2699.563279412394</v>
      </c>
      <c r="R1192" s="34">
        <f t="shared" si="551"/>
        <v>2699.563279412394</v>
      </c>
      <c r="S1192" s="33">
        <f t="shared" si="552"/>
        <v>0</v>
      </c>
      <c r="T1192" s="35">
        <f t="shared" si="553"/>
        <v>0</v>
      </c>
      <c r="U1192" s="31">
        <f t="shared" si="554"/>
        <v>0</v>
      </c>
      <c r="V1192" s="30" t="e">
        <f t="shared" si="555"/>
        <v>#DIV/0!</v>
      </c>
      <c r="W1192" s="34" t="e">
        <f t="shared" si="556"/>
        <v>#DIV/0!</v>
      </c>
      <c r="X1192" s="33">
        <f t="shared" si="557"/>
        <v>0</v>
      </c>
      <c r="Y1192" s="35">
        <f t="shared" si="558"/>
        <v>0</v>
      </c>
      <c r="Z1192" s="30">
        <f t="shared" si="559"/>
        <v>-9612.6697688553886</v>
      </c>
      <c r="AA1192" s="35">
        <f>IF(C1192&lt;C$13,0,(IF(VLOOKUP(C$7,profiel!$A$3:$F$297,2,FALSE)&gt;4,VLOOKUP($C$7,profiel!$A$3:$F$297,3,FALSE),IF(B$9="flens loodrecht op gevel",(VLOOKUP(C$7,profiel!$A$3:$F$297,6,FALSE)-2*VLOOKUP(C$7,profiel!$A$3:$F$297,4,FALSE))/2,VLOOKUP(C$7,profiel!$A$3:$F$297,4,FALSE))))/1000*Z1192*D$36)</f>
        <v>-17689.651510442141</v>
      </c>
      <c r="AB1192" s="30">
        <f t="shared" si="562"/>
        <v>75062.369170800899</v>
      </c>
      <c r="AC1192" s="35">
        <f t="shared" si="560"/>
        <v>15012.473834160181</v>
      </c>
      <c r="AD1192" s="32">
        <f t="shared" si="561"/>
        <v>2.503507529192902E-2</v>
      </c>
      <c r="AE1192" s="32">
        <f t="shared" si="566"/>
        <v>735.02668408508578</v>
      </c>
      <c r="AF1192" s="204">
        <f t="shared" si="567"/>
        <v>4970.4775451599398</v>
      </c>
    </row>
    <row r="1193" spans="1:32" ht="12" customHeight="1" x14ac:dyDescent="0.15">
      <c r="A1193" s="199">
        <f t="shared" si="537"/>
        <v>735.02668408508578</v>
      </c>
      <c r="B1193" s="38">
        <f t="shared" si="538"/>
        <v>5720</v>
      </c>
      <c r="C1193" s="200">
        <f t="shared" si="563"/>
        <v>95.333333333333329</v>
      </c>
      <c r="D1193" s="36">
        <f t="shared" si="564"/>
        <v>1014.6018228920585</v>
      </c>
      <c r="E1193" s="36">
        <f t="shared" si="565"/>
        <v>679.99999999997442</v>
      </c>
      <c r="F1193" s="37">
        <f t="shared" si="539"/>
        <v>2.5899819922795931E-2</v>
      </c>
      <c r="G1193" s="42">
        <f t="shared" si="540"/>
        <v>2700.5428602848651</v>
      </c>
      <c r="H1193" s="43">
        <f t="shared" si="541"/>
        <v>2700.5428602848651</v>
      </c>
      <c r="I1193" s="42">
        <f t="shared" si="542"/>
        <v>0</v>
      </c>
      <c r="J1193" s="44">
        <f t="shared" si="543"/>
        <v>0</v>
      </c>
      <c r="K1193" s="216">
        <f t="shared" si="544"/>
        <v>2.4604828926656136E-2</v>
      </c>
      <c r="L1193" s="42">
        <f t="shared" si="545"/>
        <v>2701.7342386111336</v>
      </c>
      <c r="M1193" s="43">
        <f t="shared" si="546"/>
        <v>2566.6475266805769</v>
      </c>
      <c r="N1193" s="42">
        <f t="shared" si="547"/>
        <v>0</v>
      </c>
      <c r="O1193" s="44">
        <f t="shared" si="548"/>
        <v>0</v>
      </c>
      <c r="P1193" s="37">
        <f t="shared" si="549"/>
        <v>2.5899819922795931E-2</v>
      </c>
      <c r="Q1193" s="42">
        <f t="shared" si="550"/>
        <v>2700.5428602848651</v>
      </c>
      <c r="R1193" s="43">
        <f t="shared" si="551"/>
        <v>2700.5428602848651</v>
      </c>
      <c r="S1193" s="42">
        <f t="shared" si="552"/>
        <v>0</v>
      </c>
      <c r="T1193" s="44">
        <f t="shared" si="553"/>
        <v>0</v>
      </c>
      <c r="U1193" s="37">
        <f t="shared" si="554"/>
        <v>0</v>
      </c>
      <c r="V1193" s="42" t="e">
        <f t="shared" si="555"/>
        <v>#DIV/0!</v>
      </c>
      <c r="W1193" s="43" t="e">
        <f t="shared" si="556"/>
        <v>#DIV/0!</v>
      </c>
      <c r="X1193" s="42">
        <f t="shared" si="557"/>
        <v>0</v>
      </c>
      <c r="Y1193" s="44">
        <f t="shared" si="558"/>
        <v>0</v>
      </c>
      <c r="Z1193" s="42">
        <f t="shared" si="559"/>
        <v>-9617.3665407226272</v>
      </c>
      <c r="AA1193" s="44">
        <f>IF(C1193&lt;C$13,0,(IF(VLOOKUP(C$7,profiel!$A$3:$F$297,2,FALSE)&gt;4,VLOOKUP($C$7,profiel!$A$3:$F$297,3,FALSE),IF(B$9="flens loodrecht op gevel",(VLOOKUP(C$7,profiel!$A$3:$F$297,6,FALSE)-2*VLOOKUP(C$7,profiel!$A$3:$F$297,4,FALSE))/2,VLOOKUP(C$7,profiel!$A$3:$F$297,4,FALSE))))/1000*Z1193*D$36)</f>
        <v>-17698.294713584797</v>
      </c>
      <c r="AB1193" s="42">
        <f t="shared" si="562"/>
        <v>75105.286066488246</v>
      </c>
      <c r="AC1193" s="44">
        <f t="shared" si="560"/>
        <v>15021.057213297649</v>
      </c>
      <c r="AD1193" s="41">
        <f t="shared" si="561"/>
        <v>2.5188030725857274E-2</v>
      </c>
      <c r="AE1193" s="41">
        <f t="shared" si="566"/>
        <v>735.05187211581165</v>
      </c>
      <c r="AF1193" s="201">
        <f t="shared" si="567"/>
        <v>4942.9670361413664</v>
      </c>
    </row>
    <row r="1194" spans="1:32" ht="12" customHeight="1" x14ac:dyDescent="0.15">
      <c r="A1194" s="202">
        <f t="shared" si="537"/>
        <v>735.05187211581165</v>
      </c>
      <c r="B1194" s="54">
        <f t="shared" si="538"/>
        <v>5725</v>
      </c>
      <c r="C1194" s="133">
        <f t="shared" si="563"/>
        <v>95.416666666666671</v>
      </c>
      <c r="D1194" s="30">
        <f t="shared" si="564"/>
        <v>1014.7325660035455</v>
      </c>
      <c r="E1194" s="30">
        <f t="shared" si="565"/>
        <v>679.9999999999751</v>
      </c>
      <c r="F1194" s="31">
        <f t="shared" si="539"/>
        <v>2.604396760259145E-2</v>
      </c>
      <c r="G1194" s="30">
        <f t="shared" si="540"/>
        <v>2701.5189730263455</v>
      </c>
      <c r="H1194" s="34">
        <f t="shared" si="541"/>
        <v>2701.5189730263455</v>
      </c>
      <c r="I1194" s="33">
        <f t="shared" si="542"/>
        <v>0</v>
      </c>
      <c r="J1194" s="35">
        <f t="shared" si="543"/>
        <v>0</v>
      </c>
      <c r="K1194" s="60">
        <f t="shared" si="544"/>
        <v>2.4741769222461876E-2</v>
      </c>
      <c r="L1194" s="30">
        <f t="shared" si="545"/>
        <v>2702.7173177115251</v>
      </c>
      <c r="M1194" s="34">
        <f t="shared" si="546"/>
        <v>2567.581451825949</v>
      </c>
      <c r="N1194" s="33">
        <f t="shared" si="547"/>
        <v>0</v>
      </c>
      <c r="O1194" s="35">
        <f t="shared" si="548"/>
        <v>0</v>
      </c>
      <c r="P1194" s="31">
        <f t="shared" si="549"/>
        <v>2.604396760259145E-2</v>
      </c>
      <c r="Q1194" s="30">
        <f t="shared" si="550"/>
        <v>2701.5189730263455</v>
      </c>
      <c r="R1194" s="34">
        <f t="shared" si="551"/>
        <v>2701.5189730263455</v>
      </c>
      <c r="S1194" s="33">
        <f t="shared" si="552"/>
        <v>0</v>
      </c>
      <c r="T1194" s="35">
        <f t="shared" si="553"/>
        <v>0</v>
      </c>
      <c r="U1194" s="31">
        <f t="shared" si="554"/>
        <v>0</v>
      </c>
      <c r="V1194" s="30" t="e">
        <f t="shared" si="555"/>
        <v>#DIV/0!</v>
      </c>
      <c r="W1194" s="34" t="e">
        <f t="shared" si="556"/>
        <v>#DIV/0!</v>
      </c>
      <c r="X1194" s="33">
        <f t="shared" si="557"/>
        <v>0</v>
      </c>
      <c r="Y1194" s="35">
        <f t="shared" si="558"/>
        <v>0</v>
      </c>
      <c r="Z1194" s="30">
        <f t="shared" si="559"/>
        <v>-9622.0923143084365</v>
      </c>
      <c r="AA1194" s="35">
        <f>IF(C1194&lt;C$13,0,(IF(VLOOKUP(C$7,profiel!$A$3:$F$297,2,FALSE)&gt;4,VLOOKUP($C$7,profiel!$A$3:$F$297,3,FALSE),IF(B$9="flens loodrecht op gevel",(VLOOKUP(C$7,profiel!$A$3:$F$297,6,FALSE)-2*VLOOKUP(C$7,profiel!$A$3:$F$297,4,FALSE))/2,VLOOKUP(C$7,profiel!$A$3:$F$297,4,FALSE))))/1000*Z1194*D$36)</f>
        <v>-17706.991286946868</v>
      </c>
      <c r="AB1194" s="30">
        <f t="shared" si="562"/>
        <v>75148.145916447131</v>
      </c>
      <c r="AC1194" s="35">
        <f t="shared" si="560"/>
        <v>15029.629183289428</v>
      </c>
      <c r="AD1194" s="32">
        <f t="shared" si="561"/>
        <v>2.5341437772587828E-2</v>
      </c>
      <c r="AE1194" s="32">
        <f t="shared" si="566"/>
        <v>735.07721355358422</v>
      </c>
      <c r="AF1194" s="204">
        <f t="shared" si="567"/>
        <v>4915.631993100953</v>
      </c>
    </row>
    <row r="1195" spans="1:32" ht="12" customHeight="1" x14ac:dyDescent="0.15">
      <c r="A1195" s="199">
        <f t="shared" si="537"/>
        <v>735.07721355358422</v>
      </c>
      <c r="B1195" s="38">
        <f t="shared" si="538"/>
        <v>5730</v>
      </c>
      <c r="C1195" s="200">
        <f t="shared" si="563"/>
        <v>95.5</v>
      </c>
      <c r="D1195" s="36">
        <f t="shared" si="564"/>
        <v>1014.8631951279981</v>
      </c>
      <c r="E1195" s="36">
        <f t="shared" si="565"/>
        <v>679.99999999997578</v>
      </c>
      <c r="F1195" s="37">
        <f t="shared" si="539"/>
        <v>2.6188793939542453E-2</v>
      </c>
      <c r="G1195" s="42">
        <f t="shared" si="540"/>
        <v>2702.491615852347</v>
      </c>
      <c r="H1195" s="43">
        <f t="shared" si="541"/>
        <v>2702.4916158523474</v>
      </c>
      <c r="I1195" s="42">
        <f t="shared" si="542"/>
        <v>0</v>
      </c>
      <c r="J1195" s="44">
        <f t="shared" si="543"/>
        <v>0</v>
      </c>
      <c r="K1195" s="216">
        <f t="shared" si="544"/>
        <v>2.4879354242565328E-2</v>
      </c>
      <c r="L1195" s="42">
        <f t="shared" si="545"/>
        <v>2703.6969601131077</v>
      </c>
      <c r="M1195" s="43">
        <f t="shared" si="546"/>
        <v>2568.5121121074526</v>
      </c>
      <c r="N1195" s="42">
        <f t="shared" si="547"/>
        <v>0</v>
      </c>
      <c r="O1195" s="44">
        <f t="shared" si="548"/>
        <v>0</v>
      </c>
      <c r="P1195" s="37">
        <f t="shared" si="549"/>
        <v>2.6188793939542453E-2</v>
      </c>
      <c r="Q1195" s="42">
        <f t="shared" si="550"/>
        <v>2702.491615852347</v>
      </c>
      <c r="R1195" s="43">
        <f t="shared" si="551"/>
        <v>2702.4916158523474</v>
      </c>
      <c r="S1195" s="42">
        <f t="shared" si="552"/>
        <v>0</v>
      </c>
      <c r="T1195" s="44">
        <f t="shared" si="553"/>
        <v>0</v>
      </c>
      <c r="U1195" s="37">
        <f t="shared" si="554"/>
        <v>0</v>
      </c>
      <c r="V1195" s="42" t="e">
        <f t="shared" si="555"/>
        <v>#DIV/0!</v>
      </c>
      <c r="W1195" s="43" t="e">
        <f t="shared" si="556"/>
        <v>#DIV/0!</v>
      </c>
      <c r="X1195" s="42">
        <f t="shared" si="557"/>
        <v>0</v>
      </c>
      <c r="Y1195" s="44">
        <f t="shared" si="558"/>
        <v>0</v>
      </c>
      <c r="Z1195" s="42">
        <f t="shared" si="559"/>
        <v>-9626.8471799616145</v>
      </c>
      <c r="AA1195" s="44">
        <f>IF(C1195&lt;C$13,0,(IF(VLOOKUP(C$7,profiel!$A$3:$F$297,2,FALSE)&gt;4,VLOOKUP($C$7,profiel!$A$3:$F$297,3,FALSE),IF(B$9="flens loodrecht op gevel",(VLOOKUP(C$7,profiel!$A$3:$F$297,6,FALSE)-2*VLOOKUP(C$7,profiel!$A$3:$F$297,4,FALSE))/2,VLOOKUP(C$7,profiel!$A$3:$F$297,4,FALSE))))/1000*Z1195*D$36)</f>
        <v>-17715.741396792127</v>
      </c>
      <c r="AB1195" s="42">
        <f t="shared" si="562"/>
        <v>75190.948670198239</v>
      </c>
      <c r="AC1195" s="44">
        <f t="shared" si="560"/>
        <v>15038.189734039646</v>
      </c>
      <c r="AD1195" s="41">
        <f t="shared" si="561"/>
        <v>2.5495290032848079E-2</v>
      </c>
      <c r="AE1195" s="41">
        <f t="shared" si="566"/>
        <v>735.10270884361705</v>
      </c>
      <c r="AF1195" s="201">
        <f t="shared" si="567"/>
        <v>4888.4717595727407</v>
      </c>
    </row>
    <row r="1196" spans="1:32" ht="12" customHeight="1" x14ac:dyDescent="0.15">
      <c r="A1196" s="202">
        <f t="shared" si="537"/>
        <v>735.10270884361705</v>
      </c>
      <c r="B1196" s="54">
        <f t="shared" si="538"/>
        <v>5735</v>
      </c>
      <c r="C1196" s="133">
        <f t="shared" si="563"/>
        <v>95.583333333333329</v>
      </c>
      <c r="D1196" s="30">
        <f t="shared" si="564"/>
        <v>1014.9937104640005</v>
      </c>
      <c r="E1196" s="30">
        <f t="shared" si="565"/>
        <v>679.99999999997635</v>
      </c>
      <c r="F1196" s="31">
        <f t="shared" si="539"/>
        <v>2.6334298259543344E-2</v>
      </c>
      <c r="G1196" s="30">
        <f t="shared" si="540"/>
        <v>2703.4607870948312</v>
      </c>
      <c r="H1196" s="34">
        <f t="shared" si="541"/>
        <v>2703.4607870948316</v>
      </c>
      <c r="I1196" s="33">
        <f t="shared" si="542"/>
        <v>0</v>
      </c>
      <c r="J1196" s="35">
        <f t="shared" si="543"/>
        <v>0</v>
      </c>
      <c r="K1196" s="60">
        <f t="shared" si="544"/>
        <v>2.5017583346566178E-2</v>
      </c>
      <c r="L1196" s="30">
        <f t="shared" si="545"/>
        <v>2704.673164113547</v>
      </c>
      <c r="M1196" s="34">
        <f t="shared" si="546"/>
        <v>2569.4395059078697</v>
      </c>
      <c r="N1196" s="33">
        <f t="shared" si="547"/>
        <v>0</v>
      </c>
      <c r="O1196" s="35">
        <f t="shared" si="548"/>
        <v>0</v>
      </c>
      <c r="P1196" s="31">
        <f t="shared" si="549"/>
        <v>2.6334298259543344E-2</v>
      </c>
      <c r="Q1196" s="30">
        <f t="shared" si="550"/>
        <v>2703.4607870948312</v>
      </c>
      <c r="R1196" s="34">
        <f t="shared" si="551"/>
        <v>2703.4607870948316</v>
      </c>
      <c r="S1196" s="33">
        <f t="shared" si="552"/>
        <v>0</v>
      </c>
      <c r="T1196" s="35">
        <f t="shared" si="553"/>
        <v>0</v>
      </c>
      <c r="U1196" s="31">
        <f t="shared" si="554"/>
        <v>0</v>
      </c>
      <c r="V1196" s="30" t="e">
        <f t="shared" si="555"/>
        <v>#DIV/0!</v>
      </c>
      <c r="W1196" s="34" t="e">
        <f t="shared" si="556"/>
        <v>#DIV/0!</v>
      </c>
      <c r="X1196" s="33">
        <f t="shared" si="557"/>
        <v>0</v>
      </c>
      <c r="Y1196" s="35">
        <f t="shared" si="558"/>
        <v>0</v>
      </c>
      <c r="Z1196" s="30">
        <f t="shared" si="559"/>
        <v>-9631.6312268870479</v>
      </c>
      <c r="AA1196" s="35">
        <f>IF(C1196&lt;C$13,0,(IF(VLOOKUP(C$7,profiel!$A$3:$F$297,2,FALSE)&gt;4,VLOOKUP($C$7,profiel!$A$3:$F$297,3,FALSE),IF(B$9="flens loodrecht op gevel",(VLOOKUP(C$7,profiel!$A$3:$F$297,6,FALSE)-2*VLOOKUP(C$7,profiel!$A$3:$F$297,4,FALSE))/2,VLOOKUP(C$7,profiel!$A$3:$F$297,4,FALSE))))/1000*Z1196*D$36)</f>
        <v>-17724.545207279276</v>
      </c>
      <c r="AB1196" s="30">
        <f t="shared" si="562"/>
        <v>75233.694278315612</v>
      </c>
      <c r="AC1196" s="35">
        <f t="shared" si="560"/>
        <v>15046.738855663123</v>
      </c>
      <c r="AD1196" s="32">
        <f t="shared" si="561"/>
        <v>2.5649580986092348E-2</v>
      </c>
      <c r="AE1196" s="32">
        <f t="shared" si="566"/>
        <v>735.12835842460311</v>
      </c>
      <c r="AF1196" s="204">
        <f t="shared" si="567"/>
        <v>4861.4856747420581</v>
      </c>
    </row>
    <row r="1197" spans="1:32" ht="12" customHeight="1" x14ac:dyDescent="0.15">
      <c r="A1197" s="199">
        <f t="shared" si="537"/>
        <v>735.12835842460311</v>
      </c>
      <c r="B1197" s="38">
        <f t="shared" si="538"/>
        <v>5740</v>
      </c>
      <c r="C1197" s="200">
        <f t="shared" si="563"/>
        <v>95.666666666666671</v>
      </c>
      <c r="D1197" s="36">
        <f t="shared" si="564"/>
        <v>1015.1241122096177</v>
      </c>
      <c r="E1197" s="36">
        <f t="shared" si="565"/>
        <v>679.99999999997704</v>
      </c>
      <c r="F1197" s="37">
        <f t="shared" si="539"/>
        <v>2.6480479829198232E-2</v>
      </c>
      <c r="G1197" s="42">
        <f t="shared" si="540"/>
        <v>2704.4264852052543</v>
      </c>
      <c r="H1197" s="43">
        <f t="shared" si="541"/>
        <v>2704.4264852052543</v>
      </c>
      <c r="I1197" s="42">
        <f t="shared" si="542"/>
        <v>0</v>
      </c>
      <c r="J1197" s="44">
        <f t="shared" si="543"/>
        <v>0</v>
      </c>
      <c r="K1197" s="216">
        <f t="shared" si="544"/>
        <v>2.5156455837738321E-2</v>
      </c>
      <c r="L1197" s="42">
        <f t="shared" si="545"/>
        <v>2705.6459281270431</v>
      </c>
      <c r="M1197" s="43">
        <f t="shared" si="546"/>
        <v>2570.363631720691</v>
      </c>
      <c r="N1197" s="42">
        <f t="shared" si="547"/>
        <v>0</v>
      </c>
      <c r="O1197" s="44">
        <f t="shared" si="548"/>
        <v>0</v>
      </c>
      <c r="P1197" s="37">
        <f t="shared" si="549"/>
        <v>2.6480479829198232E-2</v>
      </c>
      <c r="Q1197" s="42">
        <f t="shared" si="550"/>
        <v>2704.4264852052543</v>
      </c>
      <c r="R1197" s="43">
        <f t="shared" si="551"/>
        <v>2704.4264852052543</v>
      </c>
      <c r="S1197" s="42">
        <f t="shared" si="552"/>
        <v>0</v>
      </c>
      <c r="T1197" s="44">
        <f t="shared" si="553"/>
        <v>0</v>
      </c>
      <c r="U1197" s="37">
        <f t="shared" si="554"/>
        <v>0</v>
      </c>
      <c r="V1197" s="42" t="e">
        <f t="shared" si="555"/>
        <v>#DIV/0!</v>
      </c>
      <c r="W1197" s="43" t="e">
        <f t="shared" si="556"/>
        <v>#DIV/0!</v>
      </c>
      <c r="X1197" s="42">
        <f t="shared" si="557"/>
        <v>0</v>
      </c>
      <c r="Y1197" s="44">
        <f t="shared" si="558"/>
        <v>0</v>
      </c>
      <c r="Z1197" s="42">
        <f t="shared" si="559"/>
        <v>-9636.444543122685</v>
      </c>
      <c r="AA1197" s="44">
        <f>IF(C1197&lt;C$13,0,(IF(VLOOKUP(C$7,profiel!$A$3:$F$297,2,FALSE)&gt;4,VLOOKUP($C$7,profiel!$A$3:$F$297,3,FALSE),IF(B$9="flens loodrecht op gevel",(VLOOKUP(C$7,profiel!$A$3:$F$297,6,FALSE)-2*VLOOKUP(C$7,profiel!$A$3:$F$297,4,FALSE))/2,VLOOKUP(C$7,profiel!$A$3:$F$297,4,FALSE))))/1000*Z1197*D$36)</f>
        <v>-17733.402880419555</v>
      </c>
      <c r="AB1197" s="42">
        <f t="shared" si="562"/>
        <v>75276.38269244993</v>
      </c>
      <c r="AC1197" s="44">
        <f t="shared" si="560"/>
        <v>15055.276538489987</v>
      </c>
      <c r="AD1197" s="41">
        <f t="shared" si="561"/>
        <v>2.580430399044642E-2</v>
      </c>
      <c r="AE1197" s="41">
        <f t="shared" si="566"/>
        <v>735.15416272859352</v>
      </c>
      <c r="AF1197" s="201">
        <f t="shared" si="567"/>
        <v>4834.6730735517776</v>
      </c>
    </row>
    <row r="1198" spans="1:32" ht="12" customHeight="1" x14ac:dyDescent="0.15">
      <c r="A1198" s="202">
        <f t="shared" si="537"/>
        <v>735.15416272859352</v>
      </c>
      <c r="B1198" s="54">
        <f t="shared" si="538"/>
        <v>5745</v>
      </c>
      <c r="C1198" s="133">
        <f t="shared" si="563"/>
        <v>95.75</v>
      </c>
      <c r="D1198" s="30">
        <f t="shared" si="564"/>
        <v>1015.2544005623985</v>
      </c>
      <c r="E1198" s="30">
        <f t="shared" si="565"/>
        <v>679.9999999999776</v>
      </c>
      <c r="F1198" s="31">
        <f t="shared" si="539"/>
        <v>2.6627337855415496E-2</v>
      </c>
      <c r="G1198" s="30">
        <f t="shared" si="540"/>
        <v>2705.3887087548824</v>
      </c>
      <c r="H1198" s="34">
        <f t="shared" si="541"/>
        <v>2705.3887087548828</v>
      </c>
      <c r="I1198" s="33">
        <f t="shared" si="542"/>
        <v>0</v>
      </c>
      <c r="J1198" s="35">
        <f t="shared" si="543"/>
        <v>0</v>
      </c>
      <c r="K1198" s="60">
        <f t="shared" si="544"/>
        <v>2.5295970962644722E-2</v>
      </c>
      <c r="L1198" s="30">
        <f t="shared" si="545"/>
        <v>2706.6152506846029</v>
      </c>
      <c r="M1198" s="34">
        <f t="shared" si="546"/>
        <v>2571.2844881503729</v>
      </c>
      <c r="N1198" s="33">
        <f t="shared" si="547"/>
        <v>0</v>
      </c>
      <c r="O1198" s="35">
        <f t="shared" si="548"/>
        <v>0</v>
      </c>
      <c r="P1198" s="31">
        <f t="shared" si="549"/>
        <v>2.6627337855415496E-2</v>
      </c>
      <c r="Q1198" s="30">
        <f t="shared" si="550"/>
        <v>2705.3887087548824</v>
      </c>
      <c r="R1198" s="34">
        <f t="shared" si="551"/>
        <v>2705.3887087548828</v>
      </c>
      <c r="S1198" s="33">
        <f t="shared" si="552"/>
        <v>0</v>
      </c>
      <c r="T1198" s="35">
        <f t="shared" si="553"/>
        <v>0</v>
      </c>
      <c r="U1198" s="31">
        <f t="shared" si="554"/>
        <v>0</v>
      </c>
      <c r="V1198" s="30" t="e">
        <f t="shared" si="555"/>
        <v>#DIV/0!</v>
      </c>
      <c r="W1198" s="34" t="e">
        <f t="shared" si="556"/>
        <v>#DIV/0!</v>
      </c>
      <c r="X1198" s="33">
        <f t="shared" si="557"/>
        <v>0</v>
      </c>
      <c r="Y1198" s="35">
        <f t="shared" si="558"/>
        <v>0</v>
      </c>
      <c r="Z1198" s="30">
        <f t="shared" si="559"/>
        <v>-9641.2872155169425</v>
      </c>
      <c r="AA1198" s="35">
        <f>IF(C1198&lt;C$13,0,(IF(VLOOKUP(C$7,profiel!$A$3:$F$297,2,FALSE)&gt;4,VLOOKUP($C$7,profiel!$A$3:$F$297,3,FALSE),IF(B$9="flens loodrecht op gevel",(VLOOKUP(C$7,profiel!$A$3:$F$297,6,FALSE)-2*VLOOKUP(C$7,profiel!$A$3:$F$297,4,FALSE))/2,VLOOKUP(C$7,profiel!$A$3:$F$297,4,FALSE))))/1000*Z1198*D$36)</f>
        <v>-17742.314576035191</v>
      </c>
      <c r="AB1198" s="30">
        <f t="shared" si="562"/>
        <v>75319.013865351706</v>
      </c>
      <c r="AC1198" s="35">
        <f t="shared" si="560"/>
        <v>15063.80277307034</v>
      </c>
      <c r="AD1198" s="32">
        <f t="shared" si="561"/>
        <v>2.5959452282645401E-2</v>
      </c>
      <c r="AE1198" s="32">
        <f t="shared" si="566"/>
        <v>735.1801221808762</v>
      </c>
      <c r="AF1198" s="204">
        <f t="shared" si="567"/>
        <v>4808.0332868080768</v>
      </c>
    </row>
    <row r="1199" spans="1:32" ht="12" customHeight="1" x14ac:dyDescent="0.15">
      <c r="A1199" s="199">
        <f t="shared" si="537"/>
        <v>735.1801221808762</v>
      </c>
      <c r="B1199" s="38">
        <f t="shared" si="538"/>
        <v>5750</v>
      </c>
      <c r="C1199" s="200">
        <f t="shared" si="563"/>
        <v>95.833333333333329</v>
      </c>
      <c r="D1199" s="36">
        <f t="shared" si="564"/>
        <v>1015.3845757193762</v>
      </c>
      <c r="E1199" s="36">
        <f t="shared" si="565"/>
        <v>679.99999999997829</v>
      </c>
      <c r="F1199" s="37">
        <f t="shared" si="539"/>
        <v>2.6774871485011398E-2</v>
      </c>
      <c r="G1199" s="42">
        <f t="shared" si="540"/>
        <v>2706.3474564376565</v>
      </c>
      <c r="H1199" s="43">
        <f t="shared" si="541"/>
        <v>2706.3474564376565</v>
      </c>
      <c r="I1199" s="42">
        <f t="shared" si="542"/>
        <v>0</v>
      </c>
      <c r="J1199" s="44">
        <f t="shared" si="543"/>
        <v>0</v>
      </c>
      <c r="K1199" s="216">
        <f t="shared" si="544"/>
        <v>2.5436127910760827E-2</v>
      </c>
      <c r="L1199" s="42">
        <f t="shared" si="545"/>
        <v>2707.5811304369008</v>
      </c>
      <c r="M1199" s="43">
        <f t="shared" si="546"/>
        <v>2572.2020739150557</v>
      </c>
      <c r="N1199" s="42">
        <f t="shared" si="547"/>
        <v>0</v>
      </c>
      <c r="O1199" s="44">
        <f t="shared" si="548"/>
        <v>0</v>
      </c>
      <c r="P1199" s="37">
        <f t="shared" si="549"/>
        <v>2.6774871485011398E-2</v>
      </c>
      <c r="Q1199" s="42">
        <f t="shared" si="550"/>
        <v>2706.3474564376565</v>
      </c>
      <c r="R1199" s="43">
        <f t="shared" si="551"/>
        <v>2706.3474564376565</v>
      </c>
      <c r="S1199" s="42">
        <f t="shared" si="552"/>
        <v>0</v>
      </c>
      <c r="T1199" s="44">
        <f t="shared" si="553"/>
        <v>0</v>
      </c>
      <c r="U1199" s="37">
        <f t="shared" si="554"/>
        <v>0</v>
      </c>
      <c r="V1199" s="42" t="e">
        <f t="shared" si="555"/>
        <v>#DIV/0!</v>
      </c>
      <c r="W1199" s="43" t="e">
        <f t="shared" si="556"/>
        <v>#DIV/0!</v>
      </c>
      <c r="X1199" s="42">
        <f t="shared" si="557"/>
        <v>0</v>
      </c>
      <c r="Y1199" s="44">
        <f t="shared" si="558"/>
        <v>0</v>
      </c>
      <c r="Z1199" s="42">
        <f t="shared" si="559"/>
        <v>-9646.1593297056297</v>
      </c>
      <c r="AA1199" s="44">
        <f>IF(C1199&lt;C$13,0,(IF(VLOOKUP(C$7,profiel!$A$3:$F$297,2,FALSE)&gt;4,VLOOKUP($C$7,profiel!$A$3:$F$297,3,FALSE),IF(B$9="flens loodrecht op gevel",(VLOOKUP(C$7,profiel!$A$3:$F$297,6,FALSE)-2*VLOOKUP(C$7,profiel!$A$3:$F$297,4,FALSE))/2,VLOOKUP(C$7,profiel!$A$3:$F$297,4,FALSE))))/1000*Z1199*D$36)</f>
        <v>-17751.280451716906</v>
      </c>
      <c r="AB1199" s="42">
        <f t="shared" si="562"/>
        <v>75361.587750893756</v>
      </c>
      <c r="AC1199" s="44">
        <f t="shared" si="560"/>
        <v>15072.317550178752</v>
      </c>
      <c r="AD1199" s="41">
        <f t="shared" si="561"/>
        <v>2.6115018978045874E-2</v>
      </c>
      <c r="AE1199" s="41">
        <f t="shared" si="566"/>
        <v>735.20623719985429</v>
      </c>
      <c r="AF1199" s="201">
        <f t="shared" si="567"/>
        <v>4781.5656412855951</v>
      </c>
    </row>
    <row r="1200" spans="1:32" ht="12" customHeight="1" x14ac:dyDescent="0.15">
      <c r="A1200" s="202">
        <f t="shared" si="537"/>
        <v>735.20623719985429</v>
      </c>
      <c r="B1200" s="54">
        <f t="shared" si="538"/>
        <v>5755</v>
      </c>
      <c r="C1200" s="133">
        <f t="shared" si="563"/>
        <v>95.916666666666671</v>
      </c>
      <c r="D1200" s="30">
        <f t="shared" si="564"/>
        <v>1015.5146378770716</v>
      </c>
      <c r="E1200" s="30">
        <f t="shared" si="565"/>
        <v>679.99999999997885</v>
      </c>
      <c r="F1200" s="31">
        <f t="shared" si="539"/>
        <v>2.6923079804323471E-2</v>
      </c>
      <c r="G1200" s="30">
        <f t="shared" si="540"/>
        <v>2707.3027270707671</v>
      </c>
      <c r="H1200" s="34">
        <f t="shared" si="541"/>
        <v>2707.3027270707671</v>
      </c>
      <c r="I1200" s="33">
        <f t="shared" si="542"/>
        <v>0</v>
      </c>
      <c r="J1200" s="35">
        <f t="shared" si="543"/>
        <v>0</v>
      </c>
      <c r="K1200" s="60">
        <f t="shared" si="544"/>
        <v>2.5576925814107299E-2</v>
      </c>
      <c r="L1200" s="30">
        <f t="shared" si="545"/>
        <v>2708.5435661548549</v>
      </c>
      <c r="M1200" s="34">
        <f t="shared" si="546"/>
        <v>2573.1163878471125</v>
      </c>
      <c r="N1200" s="33">
        <f t="shared" si="547"/>
        <v>0</v>
      </c>
      <c r="O1200" s="35">
        <f t="shared" si="548"/>
        <v>0</v>
      </c>
      <c r="P1200" s="31">
        <f t="shared" si="549"/>
        <v>2.6923079804323471E-2</v>
      </c>
      <c r="Q1200" s="30">
        <f t="shared" si="550"/>
        <v>2707.3027270707671</v>
      </c>
      <c r="R1200" s="34">
        <f t="shared" si="551"/>
        <v>2707.3027270707671</v>
      </c>
      <c r="S1200" s="33">
        <f t="shared" si="552"/>
        <v>0</v>
      </c>
      <c r="T1200" s="35">
        <f t="shared" si="553"/>
        <v>0</v>
      </c>
      <c r="U1200" s="31">
        <f t="shared" si="554"/>
        <v>0</v>
      </c>
      <c r="V1200" s="30" t="e">
        <f t="shared" si="555"/>
        <v>#DIV/0!</v>
      </c>
      <c r="W1200" s="34" t="e">
        <f t="shared" si="556"/>
        <v>#DIV/0!</v>
      </c>
      <c r="X1200" s="33">
        <f t="shared" si="557"/>
        <v>0</v>
      </c>
      <c r="Y1200" s="35">
        <f t="shared" si="558"/>
        <v>0</v>
      </c>
      <c r="Z1200" s="30">
        <f t="shared" si="559"/>
        <v>-9651.0609700892492</v>
      </c>
      <c r="AA1200" s="35">
        <f>IF(C1200&lt;C$13,0,(IF(VLOOKUP(C$7,profiel!$A$3:$F$297,2,FALSE)&gt;4,VLOOKUP($C$7,profiel!$A$3:$F$297,3,FALSE),IF(B$9="flens loodrecht op gevel",(VLOOKUP(C$7,profiel!$A$3:$F$297,6,FALSE)-2*VLOOKUP(C$7,profiel!$A$3:$F$297,4,FALSE))/2,VLOOKUP(C$7,profiel!$A$3:$F$297,4,FALSE))))/1000*Z1200*D$36)</f>
        <v>-17760.300662782167</v>
      </c>
      <c r="AB1200" s="30">
        <f t="shared" si="562"/>
        <v>75404.104304095148</v>
      </c>
      <c r="AC1200" s="35">
        <f t="shared" si="560"/>
        <v>15080.820860819031</v>
      </c>
      <c r="AD1200" s="32">
        <f t="shared" si="561"/>
        <v>2.627099707063817E-2</v>
      </c>
      <c r="AE1200" s="32">
        <f t="shared" si="566"/>
        <v>735.23250819692487</v>
      </c>
      <c r="AF1200" s="204">
        <f t="shared" si="567"/>
        <v>4755.2694598316739</v>
      </c>
    </row>
    <row r="1201" spans="1:32" ht="12" customHeight="1" x14ac:dyDescent="0.15">
      <c r="A1201" s="199">
        <f t="shared" si="537"/>
        <v>735.23250819692487</v>
      </c>
      <c r="B1201" s="38">
        <f t="shared" si="538"/>
        <v>5760</v>
      </c>
      <c r="C1201" s="200">
        <f t="shared" si="563"/>
        <v>96</v>
      </c>
      <c r="D1201" s="36">
        <f t="shared" si="564"/>
        <v>1015.6445872314937</v>
      </c>
      <c r="E1201" s="36">
        <f t="shared" si="565"/>
        <v>679.99999999997931</v>
      </c>
      <c r="F1201" s="37">
        <f t="shared" si="539"/>
        <v>2.7071961838835552E-2</v>
      </c>
      <c r="G1201" s="42">
        <f t="shared" si="540"/>
        <v>2708.2545195968519</v>
      </c>
      <c r="H1201" s="43">
        <f t="shared" si="541"/>
        <v>2708.2545195968523</v>
      </c>
      <c r="I1201" s="42">
        <f t="shared" si="542"/>
        <v>0</v>
      </c>
      <c r="J1201" s="44">
        <f t="shared" si="543"/>
        <v>0</v>
      </c>
      <c r="K1201" s="216">
        <f t="shared" si="544"/>
        <v>2.5718363746893774E-2</v>
      </c>
      <c r="L1201" s="42">
        <f t="shared" si="545"/>
        <v>2709.5025567317643</v>
      </c>
      <c r="M1201" s="43">
        <f t="shared" si="546"/>
        <v>2574.0274288951764</v>
      </c>
      <c r="N1201" s="42">
        <f t="shared" si="547"/>
        <v>0</v>
      </c>
      <c r="O1201" s="44">
        <f t="shared" si="548"/>
        <v>0</v>
      </c>
      <c r="P1201" s="37">
        <f t="shared" si="549"/>
        <v>2.7071961838835552E-2</v>
      </c>
      <c r="Q1201" s="42">
        <f t="shared" si="550"/>
        <v>2708.2545195968519</v>
      </c>
      <c r="R1201" s="43">
        <f t="shared" si="551"/>
        <v>2708.2545195968523</v>
      </c>
      <c r="S1201" s="42">
        <f t="shared" si="552"/>
        <v>0</v>
      </c>
      <c r="T1201" s="44">
        <f t="shared" si="553"/>
        <v>0</v>
      </c>
      <c r="U1201" s="37">
        <f t="shared" si="554"/>
        <v>0</v>
      </c>
      <c r="V1201" s="42" t="e">
        <f t="shared" si="555"/>
        <v>#DIV/0!</v>
      </c>
      <c r="W1201" s="43" t="e">
        <f t="shared" si="556"/>
        <v>#DIV/0!</v>
      </c>
      <c r="X1201" s="42">
        <f t="shared" si="557"/>
        <v>0</v>
      </c>
      <c r="Y1201" s="44">
        <f t="shared" si="558"/>
        <v>0</v>
      </c>
      <c r="Z1201" s="42">
        <f t="shared" si="559"/>
        <v>-9655.9922198100012</v>
      </c>
      <c r="AA1201" s="44">
        <f>IF(C1201&lt;C$13,0,(IF(VLOOKUP(C$7,profiel!$A$3:$F$297,2,FALSE)&gt;4,VLOOKUP($C$7,profiel!$A$3:$F$297,3,FALSE),IF(B$9="flens loodrecht op gevel",(VLOOKUP(C$7,profiel!$A$3:$F$297,6,FALSE)-2*VLOOKUP(C$7,profiel!$A$3:$F$297,4,FALSE))/2,VLOOKUP(C$7,profiel!$A$3:$F$297,4,FALSE))))/1000*Z1201*D$36)</f>
        <v>-17769.375362232855</v>
      </c>
      <c r="AB1201" s="42">
        <f t="shared" si="562"/>
        <v>75446.5634811442</v>
      </c>
      <c r="AC1201" s="44">
        <f t="shared" si="560"/>
        <v>15089.312696228841</v>
      </c>
      <c r="AD1201" s="41">
        <f t="shared" si="561"/>
        <v>2.6427379433120856E-2</v>
      </c>
      <c r="AE1201" s="41">
        <f t="shared" si="566"/>
        <v>735.258935576358</v>
      </c>
      <c r="AF1201" s="201">
        <f t="shared" si="567"/>
        <v>4729.1440614696166</v>
      </c>
    </row>
    <row r="1202" spans="1:32" ht="12" customHeight="1" x14ac:dyDescent="0.15">
      <c r="A1202" s="202">
        <f t="shared" ref="A1202:A1265" si="568">AE1201</f>
        <v>735.258935576358</v>
      </c>
      <c r="B1202" s="54">
        <f t="shared" ref="B1202:B1265" si="569">B1201+D$36</f>
        <v>5765</v>
      </c>
      <c r="C1202" s="133">
        <f t="shared" si="563"/>
        <v>96.083333333333329</v>
      </c>
      <c r="D1202" s="30">
        <f t="shared" si="564"/>
        <v>1015.7744239781423</v>
      </c>
      <c r="E1202" s="30">
        <f t="shared" si="565"/>
        <v>679.99999999997988</v>
      </c>
      <c r="F1202" s="31">
        <f t="shared" ref="F1202:F1265" si="570">IF($C$16="onbeschermd","--",$L$16*$L$17*$F$17/1000*$I$16*((100-$C$17)/100)/($AF1201*$D$37*$C$8))</f>
        <v>2.722151655281527E-2</v>
      </c>
      <c r="G1202" s="30">
        <f t="shared" ref="G1202:G1265" si="571">IF($C$16="onbeschermd",$D$35*($D1202-$AE1201)+$D$33*$D$32*$D$34*(($D1202+273)^4-($AE1201+273)^4),$I$18/($F$17/1000)*($D1202-$AE1201)/(1+F1202/3)-(EXP(F1202/10)-1)*($D1202-$D1201)*$AF1201*$D$37*$C$8/($I$16*((100-$C$17)/100)*$D$36))</f>
        <v>2709.2028330855637</v>
      </c>
      <c r="H1202" s="34">
        <f t="shared" ref="H1202:H1265" si="572">IF($C$16="onbeschermd",G1202*$I$17*$I$16*$D$36,G1202*$I$17*$I$16*((100-$C$17)/100)*$D$36)</f>
        <v>2709.2028330855642</v>
      </c>
      <c r="I1202" s="33">
        <f t="shared" ref="I1202:I1265" si="573">IF(OR($C$17=0,$C$16="onbeschermd"),0,$D$35*($D1202-$AE1201)+$D$33*$D$32*$D$34*(($D1202+273)^4-($AE1201+273)^4))</f>
        <v>0</v>
      </c>
      <c r="J1202" s="35">
        <f t="shared" ref="J1202:J1265" si="574">IF($C$16="onbeschermd",0,I1202*$I$17*$I$16*($C$17/100)*$D$36)</f>
        <v>0</v>
      </c>
      <c r="K1202" s="60">
        <f t="shared" ref="K1202:K1265" si="575">IF($C$19="onbeschermd","--",$L$19*$L$20*$F$20/1000*$I$19*((100-$C$20)/100)/($AF1201*$D$37*$C$8))</f>
        <v>2.5860440725174506E-2</v>
      </c>
      <c r="L1202" s="30">
        <f t="shared" ref="L1202:L1265" si="576">IF($C$19="onbeschermd",$D$35*($D1202-$AE1201)+$D$33*$D$32*$D$34*(($D1202+273)^4-($AE1201+273)^4),$I$21/($F$20/1000)*($D1202-$AE1201)/(1+K1202/3)-(EXP($K1202/10)-1)*(D1202-$D1201)*$AF1201*$D$37*$C$8/($I$19*((100-$C$20)/100)*$D$36))</f>
        <v>2710.4581011848995</v>
      </c>
      <c r="M1202" s="34">
        <f t="shared" ref="M1202:M1265" si="577">IF($C$19="onbeschermd",L1202*$I$20*$I$19*$D$36,L1202*$I$20*$I$19*((100-$C$20)/100)*$D$36)</f>
        <v>2574.9351961256548</v>
      </c>
      <c r="N1202" s="33">
        <f t="shared" ref="N1202:N1265" si="578">IF(OR($C$20=0,$C$19="onbeschermd"),0,$D$35*($D1202-$AE1201)+$D$33*$D$32*$D$34*(($D1202+273)^4-($AE1201+273)^4))</f>
        <v>0</v>
      </c>
      <c r="O1202" s="35">
        <f t="shared" ref="O1202:O1265" si="579">IF($C$19="onbeschermd",0,N1202*$I$20*$I$19*($C$20/100)*$D$36)</f>
        <v>0</v>
      </c>
      <c r="P1202" s="31">
        <f t="shared" ref="P1202:P1265" si="580">IF($C$22="onbeschermd","--",$L$22*$L$23*$F$23/1000*$I$22*((100-$C$23)/100)/($AF1201*$D$37*$C$8))</f>
        <v>2.722151655281527E-2</v>
      </c>
      <c r="Q1202" s="30">
        <f t="shared" ref="Q1202:Q1265" si="581">IF($C$22="onbeschermd",$D$35*($D1202-$AE1201)+$D$33*$D$32*$D$34*(($D1202+273)^4-($AE1201+273)^4),$I$24/($F$23/1000)*($D1202-$AE1201)/(1+P1202/3)-(EXP(P1202/10)-1)*($D1202-$D1201)*$AF1201*$D$37*$C$8/($I$22*((100-$C$23)/100)*$D$36))</f>
        <v>2709.2028330855637</v>
      </c>
      <c r="R1202" s="34">
        <f t="shared" ref="R1202:R1265" si="582">IF($C$22="onbeschermd",Q1202*$I$23*$I$22*$D$36,Q1202*$I$23*$I$22*((100-$C$23)/100)*$D$36)</f>
        <v>2709.2028330855642</v>
      </c>
      <c r="S1202" s="33">
        <f t="shared" ref="S1202:S1265" si="583">IF(OR($C$23=0,$C$22="onbeschermd"),0,$D$35*($D1202-$AE1201)+$D$33*$D$32*$D$34*(($D1202+273)^4-($AE1201+273)^4))</f>
        <v>0</v>
      </c>
      <c r="T1202" s="35">
        <f t="shared" ref="T1202:T1265" si="584">IF($C$22="onbeschermd",0,S1202*$I$23*$I$22*($C$23/100)*$D$36)</f>
        <v>0</v>
      </c>
      <c r="U1202" s="31">
        <f t="shared" ref="U1202:U1265" si="585">IF($C$25="onbeschermd","--",$L$25*$L$26*$F$26/1000*$I$25*((100-$C$26)/100)/($AF1201*$D$37*$C$8))</f>
        <v>0</v>
      </c>
      <c r="V1202" s="30" t="e">
        <f t="shared" ref="V1202:V1265" si="586">IF($C$25="onbeschermd",$D$35*($D1202-$AE1201)+$D$33*$D$32*$D$34*(($D1202+273)^4-($AE1201+273)^4),$I$27/($F$26/1000)*($D1202-$AE1201)/(1+U1202/3)-(EXP(U1202/10)-1)*($D1202-$D1201)*$AF1201*$D$37*$C$8/($I$25*((100-$C$26)/100)*$D$36))</f>
        <v>#DIV/0!</v>
      </c>
      <c r="W1202" s="34" t="e">
        <f t="shared" ref="W1202:W1265" si="587">IF($C$25="onbeschermd",V1202*$I$26*$I$25*$D$36,V1202*$I$26*$I$25*((100-$C$26)/100)*$D$36)</f>
        <v>#DIV/0!</v>
      </c>
      <c r="X1202" s="33">
        <f t="shared" ref="X1202:X1265" si="588">IF(OR($C$26=0,$C$25="onbeschermd"),0,$D$35*($D1202-$AE1201)+$D$33*$D$32*$D$34*(($D1202+273)^4-($AE1201+273)^4))</f>
        <v>0</v>
      </c>
      <c r="Y1202" s="35">
        <f t="shared" ref="Y1202:Y1265" si="589">IF($C$25="onbeschermd",0,X1202*$I$26*$I$25*($C$26/100)*$D$36)</f>
        <v>0</v>
      </c>
      <c r="Z1202" s="30">
        <f t="shared" ref="Z1202:Z1265" si="590">IF(C1202&lt;C$13,$D$35*($D1202-$AE1201)+$D$33*$D$32*$D$34*(($D1202+273)^4-($AE1201+273)^4),$D$35*($E1202-$AE1201)+$D$33*$D$32*$D$34*(($E1202+273)^4-($AE1201+273)^4))</f>
        <v>-9660.9531607289136</v>
      </c>
      <c r="AA1202" s="35">
        <f>IF(C1202&lt;C$13,0,(IF(VLOOKUP(C$7,profiel!$A$3:$F$297,2,FALSE)&gt;4,VLOOKUP($C$7,profiel!$A$3:$F$297,3,FALSE),IF(B$9="flens loodrecht op gevel",(VLOOKUP(C$7,profiel!$A$3:$F$297,6,FALSE)-2*VLOOKUP(C$7,profiel!$A$3:$F$297,4,FALSE))/2,VLOOKUP(C$7,profiel!$A$3:$F$297,4,FALSE))))/1000*Z1202*D$36)</f>
        <v>-17778.50470071318</v>
      </c>
      <c r="AB1202" s="30">
        <f t="shared" si="562"/>
        <v>75488.965239421217</v>
      </c>
      <c r="AC1202" s="35">
        <f t="shared" ref="AC1202:AC1265" si="591">AB1202*2*C$14/1000*$D$36</f>
        <v>15097.793047884245</v>
      </c>
      <c r="AD1202" s="32">
        <f t="shared" ref="AD1202:AD1265" si="592">IF($C$14&gt;30,MAX((H1202+J1202+M1202+O1202+R1202+T1202+W1202+Y1202)/(AF1201*D$37*C$8),0),MAX((H1202+J1202+M1202+O1202+R1202+T1202+AA1202+AC1202)/(AF1201*D$37*C$8),0))</f>
        <v>2.6584158817003482E-2</v>
      </c>
      <c r="AE1202" s="32">
        <f t="shared" si="566"/>
        <v>735.28551973517506</v>
      </c>
      <c r="AF1202" s="204">
        <f t="shared" si="567"/>
        <v>4703.1887615020114</v>
      </c>
    </row>
    <row r="1203" spans="1:32" ht="12" customHeight="1" x14ac:dyDescent="0.15">
      <c r="A1203" s="199">
        <f t="shared" si="568"/>
        <v>735.28551973517506</v>
      </c>
      <c r="B1203" s="38">
        <f t="shared" si="569"/>
        <v>5770</v>
      </c>
      <c r="C1203" s="200">
        <f t="shared" si="563"/>
        <v>96.166666666666671</v>
      </c>
      <c r="D1203" s="36">
        <f t="shared" si="564"/>
        <v>1015.9041483120092</v>
      </c>
      <c r="E1203" s="36">
        <f t="shared" si="565"/>
        <v>679.99999999998045</v>
      </c>
      <c r="F1203" s="37">
        <f t="shared" si="570"/>
        <v>2.7371742848958189E-2</v>
      </c>
      <c r="G1203" s="42">
        <f t="shared" si="571"/>
        <v>2710.1476667350817</v>
      </c>
      <c r="H1203" s="43">
        <f t="shared" si="572"/>
        <v>2710.1476667350817</v>
      </c>
      <c r="I1203" s="42">
        <f t="shared" si="573"/>
        <v>0</v>
      </c>
      <c r="J1203" s="44">
        <f t="shared" si="574"/>
        <v>0</v>
      </c>
      <c r="K1203" s="216">
        <f t="shared" si="575"/>
        <v>2.6003155706510281E-2</v>
      </c>
      <c r="L1203" s="42">
        <f t="shared" si="576"/>
        <v>2711.4101986569667</v>
      </c>
      <c r="M1203" s="43">
        <f t="shared" si="577"/>
        <v>2575.8396887241183</v>
      </c>
      <c r="N1203" s="42">
        <f t="shared" si="578"/>
        <v>0</v>
      </c>
      <c r="O1203" s="44">
        <f t="shared" si="579"/>
        <v>0</v>
      </c>
      <c r="P1203" s="37">
        <f t="shared" si="580"/>
        <v>2.7371742848958189E-2</v>
      </c>
      <c r="Q1203" s="42">
        <f t="shared" si="581"/>
        <v>2710.1476667350817</v>
      </c>
      <c r="R1203" s="43">
        <f t="shared" si="582"/>
        <v>2710.1476667350817</v>
      </c>
      <c r="S1203" s="42">
        <f t="shared" si="583"/>
        <v>0</v>
      </c>
      <c r="T1203" s="44">
        <f t="shared" si="584"/>
        <v>0</v>
      </c>
      <c r="U1203" s="37">
        <f t="shared" si="585"/>
        <v>0</v>
      </c>
      <c r="V1203" s="42" t="e">
        <f t="shared" si="586"/>
        <v>#DIV/0!</v>
      </c>
      <c r="W1203" s="43" t="e">
        <f t="shared" si="587"/>
        <v>#DIV/0!</v>
      </c>
      <c r="X1203" s="42">
        <f t="shared" si="588"/>
        <v>0</v>
      </c>
      <c r="Y1203" s="44">
        <f t="shared" si="589"/>
        <v>0</v>
      </c>
      <c r="Z1203" s="42">
        <f t="shared" si="590"/>
        <v>-9665.94387340299</v>
      </c>
      <c r="AA1203" s="44">
        <f>IF(C1203&lt;C$13,0,(IF(VLOOKUP(C$7,profiel!$A$3:$F$297,2,FALSE)&gt;4,VLOOKUP($C$7,profiel!$A$3:$F$297,3,FALSE),IF(B$9="flens loodrecht op gevel",(VLOOKUP(C$7,profiel!$A$3:$F$297,6,FALSE)-2*VLOOKUP(C$7,profiel!$A$3:$F$297,4,FALSE))/2,VLOOKUP(C$7,profiel!$A$3:$F$297,4,FALSE))))/1000*Z1203*D$36)</f>
        <v>-17787.688826467627</v>
      </c>
      <c r="AB1203" s="42">
        <f t="shared" ref="AB1203:AB1266" si="593">$D$35*($D1203-$AE1202)+$D$33*$D$32*$D$34*(($D1203+273)^4-($AE1202+273)^4)</f>
        <v>75531.309537522</v>
      </c>
      <c r="AC1203" s="44">
        <f t="shared" si="591"/>
        <v>15106.261907504402</v>
      </c>
      <c r="AD1203" s="41">
        <f t="shared" si="592"/>
        <v>2.6741327852741692E-2</v>
      </c>
      <c r="AE1203" s="41">
        <f t="shared" si="566"/>
        <v>735.31226106302779</v>
      </c>
      <c r="AF1203" s="201">
        <f t="shared" si="567"/>
        <v>4677.402871612775</v>
      </c>
    </row>
    <row r="1204" spans="1:32" ht="12" customHeight="1" x14ac:dyDescent="0.15">
      <c r="A1204" s="202">
        <f t="shared" si="568"/>
        <v>735.31226106302779</v>
      </c>
      <c r="B1204" s="54">
        <f t="shared" si="569"/>
        <v>5775</v>
      </c>
      <c r="C1204" s="133">
        <f t="shared" si="563"/>
        <v>96.25</v>
      </c>
      <c r="D1204" s="30">
        <f t="shared" si="564"/>
        <v>1016.0337604275801</v>
      </c>
      <c r="E1204" s="30">
        <f t="shared" si="565"/>
        <v>679.9999999999809</v>
      </c>
      <c r="F1204" s="31">
        <f t="shared" si="570"/>
        <v>2.7522639568046309E-2</v>
      </c>
      <c r="G1204" s="30">
        <f t="shared" si="571"/>
        <v>2711.0890198736588</v>
      </c>
      <c r="H1204" s="34">
        <f t="shared" si="572"/>
        <v>2711.0890198736588</v>
      </c>
      <c r="I1204" s="33">
        <f t="shared" si="573"/>
        <v>0</v>
      </c>
      <c r="J1204" s="35">
        <f t="shared" si="574"/>
        <v>0</v>
      </c>
      <c r="K1204" s="60">
        <f t="shared" si="575"/>
        <v>2.6146507589643996E-2</v>
      </c>
      <c r="L1204" s="30">
        <f t="shared" si="576"/>
        <v>2712.3588484176635</v>
      </c>
      <c r="M1204" s="34">
        <f t="shared" si="577"/>
        <v>2576.7409059967804</v>
      </c>
      <c r="N1204" s="33">
        <f t="shared" si="578"/>
        <v>0</v>
      </c>
      <c r="O1204" s="35">
        <f t="shared" si="579"/>
        <v>0</v>
      </c>
      <c r="P1204" s="31">
        <f t="shared" si="580"/>
        <v>2.7522639568046309E-2</v>
      </c>
      <c r="Q1204" s="30">
        <f t="shared" si="581"/>
        <v>2711.0890198736588</v>
      </c>
      <c r="R1204" s="34">
        <f t="shared" si="582"/>
        <v>2711.0890198736588</v>
      </c>
      <c r="S1204" s="33">
        <f t="shared" si="583"/>
        <v>0</v>
      </c>
      <c r="T1204" s="35">
        <f t="shared" si="584"/>
        <v>0</v>
      </c>
      <c r="U1204" s="31">
        <f t="shared" si="585"/>
        <v>0</v>
      </c>
      <c r="V1204" s="30" t="e">
        <f t="shared" si="586"/>
        <v>#DIV/0!</v>
      </c>
      <c r="W1204" s="34" t="e">
        <f t="shared" si="587"/>
        <v>#DIV/0!</v>
      </c>
      <c r="X1204" s="33">
        <f t="shared" si="588"/>
        <v>0</v>
      </c>
      <c r="Y1204" s="35">
        <f t="shared" si="589"/>
        <v>0</v>
      </c>
      <c r="Z1204" s="30">
        <f t="shared" si="590"/>
        <v>-9670.9644370623137</v>
      </c>
      <c r="AA1204" s="35">
        <f>IF(C1204&lt;C$13,0,(IF(VLOOKUP(C$7,profiel!$A$3:$F$297,2,FALSE)&gt;4,VLOOKUP($C$7,profiel!$A$3:$F$297,3,FALSE),IF(B$9="flens loodrecht op gevel",(VLOOKUP(C$7,profiel!$A$3:$F$297,6,FALSE)-2*VLOOKUP(C$7,profiel!$A$3:$F$297,4,FALSE))/2,VLOOKUP(C$7,profiel!$A$3:$F$297,4,FALSE))))/1000*Z1204*D$36)</f>
        <v>-17796.927885298835</v>
      </c>
      <c r="AB1204" s="30">
        <f t="shared" si="593"/>
        <v>75573.596335281065</v>
      </c>
      <c r="AC1204" s="35">
        <f t="shared" si="591"/>
        <v>15114.719267056211</v>
      </c>
      <c r="AD1204" s="32">
        <f t="shared" si="592"/>
        <v>2.689887904991407E-2</v>
      </c>
      <c r="AE1204" s="32">
        <f t="shared" si="566"/>
        <v>735.33915994207769</v>
      </c>
      <c r="AF1204" s="204">
        <f t="shared" si="567"/>
        <v>4651.785699968319</v>
      </c>
    </row>
    <row r="1205" spans="1:32" ht="12" customHeight="1" x14ac:dyDescent="0.15">
      <c r="A1205" s="199">
        <f t="shared" si="568"/>
        <v>735.33915994207769</v>
      </c>
      <c r="B1205" s="38">
        <f t="shared" si="569"/>
        <v>5780</v>
      </c>
      <c r="C1205" s="200">
        <f t="shared" si="563"/>
        <v>96.333333333333329</v>
      </c>
      <c r="D1205" s="36">
        <f t="shared" si="564"/>
        <v>1016.1632605188368</v>
      </c>
      <c r="E1205" s="36">
        <f t="shared" si="565"/>
        <v>679.99999999998147</v>
      </c>
      <c r="F1205" s="37">
        <f t="shared" si="570"/>
        <v>2.7674205488619128E-2</v>
      </c>
      <c r="G1205" s="42">
        <f t="shared" si="571"/>
        <v>2712.0268919611394</v>
      </c>
      <c r="H1205" s="43">
        <f t="shared" si="572"/>
        <v>2712.0268919611399</v>
      </c>
      <c r="I1205" s="42">
        <f t="shared" si="573"/>
        <v>0</v>
      </c>
      <c r="J1205" s="44">
        <f t="shared" si="574"/>
        <v>0</v>
      </c>
      <c r="K1205" s="216">
        <f t="shared" si="575"/>
        <v>2.6290495214188171E-2</v>
      </c>
      <c r="L1205" s="42">
        <f t="shared" si="576"/>
        <v>2713.3040498651771</v>
      </c>
      <c r="M1205" s="43">
        <f t="shared" si="577"/>
        <v>2577.6388473719185</v>
      </c>
      <c r="N1205" s="42">
        <f t="shared" si="578"/>
        <v>0</v>
      </c>
      <c r="O1205" s="44">
        <f t="shared" si="579"/>
        <v>0</v>
      </c>
      <c r="P1205" s="37">
        <f t="shared" si="580"/>
        <v>2.7674205488619128E-2</v>
      </c>
      <c r="Q1205" s="42">
        <f t="shared" si="581"/>
        <v>2712.0268919611394</v>
      </c>
      <c r="R1205" s="43">
        <f t="shared" si="582"/>
        <v>2712.0268919611399</v>
      </c>
      <c r="S1205" s="42">
        <f t="shared" si="583"/>
        <v>0</v>
      </c>
      <c r="T1205" s="44">
        <f t="shared" si="584"/>
        <v>0</v>
      </c>
      <c r="U1205" s="37">
        <f t="shared" si="585"/>
        <v>0</v>
      </c>
      <c r="V1205" s="42" t="e">
        <f t="shared" si="586"/>
        <v>#DIV/0!</v>
      </c>
      <c r="W1205" s="43" t="e">
        <f t="shared" si="587"/>
        <v>#DIV/0!</v>
      </c>
      <c r="X1205" s="42">
        <f t="shared" si="588"/>
        <v>0</v>
      </c>
      <c r="Y1205" s="44">
        <f t="shared" si="589"/>
        <v>0</v>
      </c>
      <c r="Z1205" s="42">
        <f t="shared" si="590"/>
        <v>-9676.0149295871088</v>
      </c>
      <c r="AA1205" s="44">
        <f>IF(C1205&lt;C$13,0,(IF(VLOOKUP(C$7,profiel!$A$3:$F$297,2,FALSE)&gt;4,VLOOKUP($C$7,profiel!$A$3:$F$297,3,FALSE),IF(B$9="flens loodrecht op gevel",(VLOOKUP(C$7,profiel!$A$3:$F$297,6,FALSE)-2*VLOOKUP(C$7,profiel!$A$3:$F$297,4,FALSE))/2,VLOOKUP(C$7,profiel!$A$3:$F$297,4,FALSE))))/1000*Z1205*D$36)</f>
        <v>-17806.222020525365</v>
      </c>
      <c r="AB1205" s="42">
        <f t="shared" si="593"/>
        <v>75615.825593794551</v>
      </c>
      <c r="AC1205" s="44">
        <f t="shared" si="591"/>
        <v>15123.165118758912</v>
      </c>
      <c r="AD1205" s="41">
        <f t="shared" si="592"/>
        <v>2.7056804797437963E-2</v>
      </c>
      <c r="AE1205" s="41">
        <f t="shared" si="566"/>
        <v>735.36621674687512</v>
      </c>
      <c r="AF1205" s="201">
        <f t="shared" si="567"/>
        <v>4626.3365513184071</v>
      </c>
    </row>
    <row r="1206" spans="1:32" ht="12" customHeight="1" x14ac:dyDescent="0.15">
      <c r="A1206" s="202">
        <f t="shared" si="568"/>
        <v>735.36621674687512</v>
      </c>
      <c r="B1206" s="54">
        <f t="shared" si="569"/>
        <v>5785</v>
      </c>
      <c r="C1206" s="133">
        <f t="shared" si="563"/>
        <v>96.416666666666671</v>
      </c>
      <c r="D1206" s="30">
        <f t="shared" si="564"/>
        <v>1016.292648779258</v>
      </c>
      <c r="E1206" s="30">
        <f t="shared" si="565"/>
        <v>679.99999999998192</v>
      </c>
      <c r="F1206" s="31">
        <f t="shared" si="570"/>
        <v>2.7826439326653973E-2</v>
      </c>
      <c r="G1206" s="30">
        <f t="shared" si="571"/>
        <v>2712.9612825908789</v>
      </c>
      <c r="H1206" s="34">
        <f t="shared" si="572"/>
        <v>2712.9612825908789</v>
      </c>
      <c r="I1206" s="33">
        <f t="shared" si="573"/>
        <v>0</v>
      </c>
      <c r="J1206" s="35">
        <f t="shared" si="574"/>
        <v>0</v>
      </c>
      <c r="K1206" s="60">
        <f t="shared" si="575"/>
        <v>2.6435117360321274E-2</v>
      </c>
      <c r="L1206" s="30">
        <f t="shared" si="576"/>
        <v>2714.2458025280671</v>
      </c>
      <c r="M1206" s="34">
        <f t="shared" si="577"/>
        <v>2578.5335124016638</v>
      </c>
      <c r="N1206" s="33">
        <f t="shared" si="578"/>
        <v>0</v>
      </c>
      <c r="O1206" s="35">
        <f t="shared" si="579"/>
        <v>0</v>
      </c>
      <c r="P1206" s="31">
        <f t="shared" si="580"/>
        <v>2.7826439326653973E-2</v>
      </c>
      <c r="Q1206" s="30">
        <f t="shared" si="581"/>
        <v>2712.9612825908789</v>
      </c>
      <c r="R1206" s="34">
        <f t="shared" si="582"/>
        <v>2712.9612825908789</v>
      </c>
      <c r="S1206" s="33">
        <f t="shared" si="583"/>
        <v>0</v>
      </c>
      <c r="T1206" s="35">
        <f t="shared" si="584"/>
        <v>0</v>
      </c>
      <c r="U1206" s="31">
        <f t="shared" si="585"/>
        <v>0</v>
      </c>
      <c r="V1206" s="30" t="e">
        <f t="shared" si="586"/>
        <v>#DIV/0!</v>
      </c>
      <c r="W1206" s="34" t="e">
        <f t="shared" si="587"/>
        <v>#DIV/0!</v>
      </c>
      <c r="X1206" s="33">
        <f t="shared" si="588"/>
        <v>0</v>
      </c>
      <c r="Y1206" s="35">
        <f t="shared" si="589"/>
        <v>0</v>
      </c>
      <c r="Z1206" s="30">
        <f t="shared" si="590"/>
        <v>-9681.0954274850919</v>
      </c>
      <c r="AA1206" s="35">
        <f>IF(C1206&lt;C$13,0,(IF(VLOOKUP(C$7,profiel!$A$3:$F$297,2,FALSE)&gt;4,VLOOKUP($C$7,profiel!$A$3:$F$297,3,FALSE),IF(B$9="flens loodrecht op gevel",(VLOOKUP(C$7,profiel!$A$3:$F$297,6,FALSE)-2*VLOOKUP(C$7,profiel!$A$3:$F$297,4,FALSE))/2,VLOOKUP(C$7,profiel!$A$3:$F$297,4,FALSE))))/1000*Z1206*D$36)</f>
        <v>-17815.571372940034</v>
      </c>
      <c r="AB1206" s="30">
        <f t="shared" si="593"/>
        <v>75657.997275443398</v>
      </c>
      <c r="AC1206" s="35">
        <f t="shared" si="591"/>
        <v>15131.599455088681</v>
      </c>
      <c r="AD1206" s="32">
        <f t="shared" si="592"/>
        <v>2.7215097363824988E-2</v>
      </c>
      <c r="AE1206" s="32">
        <f t="shared" si="566"/>
        <v>735.39343184423899</v>
      </c>
      <c r="AF1206" s="204">
        <f t="shared" si="567"/>
        <v>4601.0547270960797</v>
      </c>
    </row>
    <row r="1207" spans="1:32" ht="12" customHeight="1" x14ac:dyDescent="0.15">
      <c r="A1207" s="199">
        <f t="shared" si="568"/>
        <v>735.39343184423899</v>
      </c>
      <c r="B1207" s="38">
        <f t="shared" si="569"/>
        <v>5790</v>
      </c>
      <c r="C1207" s="200">
        <f t="shared" si="563"/>
        <v>96.5</v>
      </c>
      <c r="D1207" s="36">
        <f t="shared" si="564"/>
        <v>1016.4219254018221</v>
      </c>
      <c r="E1207" s="36">
        <f t="shared" si="565"/>
        <v>679.99999999998238</v>
      </c>
      <c r="F1207" s="37">
        <f t="shared" si="570"/>
        <v>2.7979339735259571E-2</v>
      </c>
      <c r="G1207" s="42">
        <f t="shared" si="571"/>
        <v>2713.8921914907314</v>
      </c>
      <c r="H1207" s="43">
        <f t="shared" si="572"/>
        <v>2713.8921914907314</v>
      </c>
      <c r="I1207" s="42">
        <f t="shared" si="573"/>
        <v>0</v>
      </c>
      <c r="J1207" s="44">
        <f t="shared" si="574"/>
        <v>0</v>
      </c>
      <c r="K1207" s="216">
        <f t="shared" si="575"/>
        <v>2.6580372748496593E-2</v>
      </c>
      <c r="L1207" s="42">
        <f t="shared" si="576"/>
        <v>2715.1841060662805</v>
      </c>
      <c r="M1207" s="43">
        <f t="shared" si="577"/>
        <v>2579.424900762966</v>
      </c>
      <c r="N1207" s="42">
        <f t="shared" si="578"/>
        <v>0</v>
      </c>
      <c r="O1207" s="44">
        <f t="shared" si="579"/>
        <v>0</v>
      </c>
      <c r="P1207" s="37">
        <f t="shared" si="580"/>
        <v>2.7979339735259571E-2</v>
      </c>
      <c r="Q1207" s="42">
        <f t="shared" si="581"/>
        <v>2713.8921914907314</v>
      </c>
      <c r="R1207" s="43">
        <f t="shared" si="582"/>
        <v>2713.8921914907314</v>
      </c>
      <c r="S1207" s="42">
        <f t="shared" si="583"/>
        <v>0</v>
      </c>
      <c r="T1207" s="44">
        <f t="shared" si="584"/>
        <v>0</v>
      </c>
      <c r="U1207" s="37">
        <f t="shared" si="585"/>
        <v>0</v>
      </c>
      <c r="V1207" s="42" t="e">
        <f t="shared" si="586"/>
        <v>#DIV/0!</v>
      </c>
      <c r="W1207" s="43" t="e">
        <f t="shared" si="587"/>
        <v>#DIV/0!</v>
      </c>
      <c r="X1207" s="42">
        <f t="shared" si="588"/>
        <v>0</v>
      </c>
      <c r="Y1207" s="44">
        <f t="shared" si="589"/>
        <v>0</v>
      </c>
      <c r="Z1207" s="42">
        <f t="shared" si="590"/>
        <v>-9686.2060058684438</v>
      </c>
      <c r="AA1207" s="44">
        <f>IF(C1207&lt;C$13,0,(IF(VLOOKUP(C$7,profiel!$A$3:$F$297,2,FALSE)&gt;4,VLOOKUP($C$7,profiel!$A$3:$F$297,3,FALSE),IF(B$9="flens loodrecht op gevel",(VLOOKUP(C$7,profiel!$A$3:$F$297,6,FALSE)-2*VLOOKUP(C$7,profiel!$A$3:$F$297,4,FALSE))/2,VLOOKUP(C$7,profiel!$A$3:$F$297,4,FALSE))))/1000*Z1207*D$36)</f>
        <v>-17824.97608076753</v>
      </c>
      <c r="AB1207" s="42">
        <f t="shared" si="593"/>
        <v>75700.111343916768</v>
      </c>
      <c r="AC1207" s="44">
        <f t="shared" si="591"/>
        <v>15140.022268783352</v>
      </c>
      <c r="AD1207" s="41">
        <f t="shared" si="592"/>
        <v>2.7373748897467694E-2</v>
      </c>
      <c r="AE1207" s="41">
        <f t="shared" si="566"/>
        <v>735.42080559313649</v>
      </c>
      <c r="AF1207" s="201">
        <f t="shared" si="567"/>
        <v>4575.9395255168838</v>
      </c>
    </row>
    <row r="1208" spans="1:32" ht="12" customHeight="1" x14ac:dyDescent="0.15">
      <c r="A1208" s="202">
        <f t="shared" si="568"/>
        <v>735.42080559313649</v>
      </c>
      <c r="B1208" s="54">
        <f t="shared" si="569"/>
        <v>5795</v>
      </c>
      <c r="C1208" s="133">
        <f t="shared" si="563"/>
        <v>96.583333333333329</v>
      </c>
      <c r="D1208" s="30">
        <f t="shared" si="564"/>
        <v>1016.5510905790081</v>
      </c>
      <c r="E1208" s="30">
        <f t="shared" si="565"/>
        <v>679.99999999998283</v>
      </c>
      <c r="F1208" s="31">
        <f t="shared" si="570"/>
        <v>2.8132905304381568E-2</v>
      </c>
      <c r="G1208" s="30">
        <f t="shared" si="571"/>
        <v>2714.8196185251145</v>
      </c>
      <c r="H1208" s="34">
        <f t="shared" si="572"/>
        <v>2714.8196185251145</v>
      </c>
      <c r="I1208" s="33">
        <f t="shared" si="573"/>
        <v>0</v>
      </c>
      <c r="J1208" s="35">
        <f t="shared" si="574"/>
        <v>0</v>
      </c>
      <c r="K1208" s="60">
        <f t="shared" si="575"/>
        <v>2.6726260039162491E-2</v>
      </c>
      <c r="L1208" s="30">
        <f t="shared" si="576"/>
        <v>2716.1189602731656</v>
      </c>
      <c r="M1208" s="34">
        <f t="shared" si="577"/>
        <v>2580.3130122595076</v>
      </c>
      <c r="N1208" s="33">
        <f t="shared" si="578"/>
        <v>0</v>
      </c>
      <c r="O1208" s="35">
        <f t="shared" si="579"/>
        <v>0</v>
      </c>
      <c r="P1208" s="31">
        <f t="shared" si="580"/>
        <v>2.8132905304381568E-2</v>
      </c>
      <c r="Q1208" s="30">
        <f t="shared" si="581"/>
        <v>2714.8196185251145</v>
      </c>
      <c r="R1208" s="34">
        <f t="shared" si="582"/>
        <v>2714.8196185251145</v>
      </c>
      <c r="S1208" s="33">
        <f t="shared" si="583"/>
        <v>0</v>
      </c>
      <c r="T1208" s="35">
        <f t="shared" si="584"/>
        <v>0</v>
      </c>
      <c r="U1208" s="31">
        <f t="shared" si="585"/>
        <v>0</v>
      </c>
      <c r="V1208" s="30" t="e">
        <f t="shared" si="586"/>
        <v>#DIV/0!</v>
      </c>
      <c r="W1208" s="34" t="e">
        <f t="shared" si="587"/>
        <v>#DIV/0!</v>
      </c>
      <c r="X1208" s="33">
        <f t="shared" si="588"/>
        <v>0</v>
      </c>
      <c r="Y1208" s="35">
        <f t="shared" si="589"/>
        <v>0</v>
      </c>
      <c r="Z1208" s="30">
        <f t="shared" si="590"/>
        <v>-9691.3467384311462</v>
      </c>
      <c r="AA1208" s="35">
        <f>IF(C1208&lt;C$13,0,(IF(VLOOKUP(C$7,profiel!$A$3:$F$297,2,FALSE)&gt;4,VLOOKUP($C$7,profiel!$A$3:$F$297,3,FALSE),IF(B$9="flens loodrecht op gevel",(VLOOKUP(C$7,profiel!$A$3:$F$297,6,FALSE)-2*VLOOKUP(C$7,profiel!$A$3:$F$297,4,FALSE))/2,VLOOKUP(C$7,profiel!$A$3:$F$297,4,FALSE))))/1000*Z1208*D$36)</f>
        <v>-17834.436279622714</v>
      </c>
      <c r="AB1208" s="30">
        <f t="shared" si="593"/>
        <v>75742.167764234313</v>
      </c>
      <c r="AC1208" s="35">
        <f t="shared" si="591"/>
        <v>15148.433552846862</v>
      </c>
      <c r="AD1208" s="32">
        <f t="shared" si="592"/>
        <v>2.7532751426976691E-2</v>
      </c>
      <c r="AE1208" s="32">
        <f t="shared" si="566"/>
        <v>735.44833834456347</v>
      </c>
      <c r="AF1208" s="204">
        <f t="shared" si="567"/>
        <v>4550.9902416772538</v>
      </c>
    </row>
    <row r="1209" spans="1:32" ht="12" customHeight="1" x14ac:dyDescent="0.15">
      <c r="A1209" s="199">
        <f t="shared" si="568"/>
        <v>735.44833834456347</v>
      </c>
      <c r="B1209" s="38">
        <f t="shared" si="569"/>
        <v>5800</v>
      </c>
      <c r="C1209" s="200">
        <f t="shared" si="563"/>
        <v>96.666666666666671</v>
      </c>
      <c r="D1209" s="36">
        <f t="shared" si="564"/>
        <v>1016.6801445027977</v>
      </c>
      <c r="E1209" s="36">
        <f t="shared" si="565"/>
        <v>679.99999999998329</v>
      </c>
      <c r="F1209" s="37">
        <f t="shared" si="570"/>
        <v>2.8287134560521166E-2</v>
      </c>
      <c r="G1209" s="42">
        <f t="shared" si="571"/>
        <v>2715.7435636960981</v>
      </c>
      <c r="H1209" s="43">
        <f t="shared" si="572"/>
        <v>2715.7435636960981</v>
      </c>
      <c r="I1209" s="42">
        <f t="shared" si="573"/>
        <v>0</v>
      </c>
      <c r="J1209" s="44">
        <f t="shared" si="574"/>
        <v>0</v>
      </c>
      <c r="K1209" s="216">
        <f t="shared" si="575"/>
        <v>2.6872777832495108E-2</v>
      </c>
      <c r="L1209" s="42">
        <f t="shared" si="576"/>
        <v>2717.05036507656</v>
      </c>
      <c r="M1209" s="43">
        <f t="shared" si="577"/>
        <v>2581.1978468227317</v>
      </c>
      <c r="N1209" s="42">
        <f t="shared" si="578"/>
        <v>0</v>
      </c>
      <c r="O1209" s="44">
        <f t="shared" si="579"/>
        <v>0</v>
      </c>
      <c r="P1209" s="37">
        <f t="shared" si="580"/>
        <v>2.8287134560521166E-2</v>
      </c>
      <c r="Q1209" s="42">
        <f t="shared" si="581"/>
        <v>2715.7435636960981</v>
      </c>
      <c r="R1209" s="43">
        <f t="shared" si="582"/>
        <v>2715.7435636960981</v>
      </c>
      <c r="S1209" s="42">
        <f t="shared" si="583"/>
        <v>0</v>
      </c>
      <c r="T1209" s="44">
        <f t="shared" si="584"/>
        <v>0</v>
      </c>
      <c r="U1209" s="37">
        <f t="shared" si="585"/>
        <v>0</v>
      </c>
      <c r="V1209" s="42" t="e">
        <f t="shared" si="586"/>
        <v>#DIV/0!</v>
      </c>
      <c r="W1209" s="43" t="e">
        <f t="shared" si="587"/>
        <v>#DIV/0!</v>
      </c>
      <c r="X1209" s="42">
        <f t="shared" si="588"/>
        <v>0</v>
      </c>
      <c r="Y1209" s="44">
        <f t="shared" si="589"/>
        <v>0</v>
      </c>
      <c r="Z1209" s="42">
        <f t="shared" si="590"/>
        <v>-9696.5176974262795</v>
      </c>
      <c r="AA1209" s="44">
        <f>IF(C1209&lt;C$13,0,(IF(VLOOKUP(C$7,profiel!$A$3:$F$297,2,FALSE)&gt;4,VLOOKUP($C$7,profiel!$A$3:$F$297,3,FALSE),IF(B$9="flens loodrecht op gevel",(VLOOKUP(C$7,profiel!$A$3:$F$297,6,FALSE)-2*VLOOKUP(C$7,profiel!$A$3:$F$297,4,FALSE))/2,VLOOKUP(C$7,profiel!$A$3:$F$297,4,FALSE))))/1000*Z1209*D$36)</f>
        <v>-17843.952102468837</v>
      </c>
      <c r="AB1209" s="42">
        <f t="shared" si="593"/>
        <v>75784.166502769935</v>
      </c>
      <c r="AC1209" s="44">
        <f t="shared" si="591"/>
        <v>15156.833300553986</v>
      </c>
      <c r="AD1209" s="41">
        <f t="shared" si="592"/>
        <v>2.7692096861546313E-2</v>
      </c>
      <c r="AE1209" s="41">
        <f t="shared" si="566"/>
        <v>735.476030441425</v>
      </c>
      <c r="AF1209" s="201">
        <f t="shared" si="567"/>
        <v>4526.2061676521571</v>
      </c>
    </row>
    <row r="1210" spans="1:32" ht="12" customHeight="1" x14ac:dyDescent="0.15">
      <c r="A1210" s="202">
        <f t="shared" si="568"/>
        <v>735.476030441425</v>
      </c>
      <c r="B1210" s="54">
        <f t="shared" si="569"/>
        <v>5805</v>
      </c>
      <c r="C1210" s="133">
        <f t="shared" si="563"/>
        <v>96.75</v>
      </c>
      <c r="D1210" s="30">
        <f t="shared" si="564"/>
        <v>1016.809087364677</v>
      </c>
      <c r="E1210" s="30">
        <f t="shared" si="565"/>
        <v>679.99999999998374</v>
      </c>
      <c r="F1210" s="31">
        <f t="shared" si="570"/>
        <v>2.8442025966466444E-2</v>
      </c>
      <c r="G1210" s="30">
        <f t="shared" si="571"/>
        <v>2716.664027145061</v>
      </c>
      <c r="H1210" s="34">
        <f t="shared" si="572"/>
        <v>2716.664027145061</v>
      </c>
      <c r="I1210" s="33">
        <f t="shared" si="573"/>
        <v>0</v>
      </c>
      <c r="J1210" s="35">
        <f t="shared" si="574"/>
        <v>0</v>
      </c>
      <c r="K1210" s="60">
        <f t="shared" si="575"/>
        <v>2.7019924668143121E-2</v>
      </c>
      <c r="L1210" s="30">
        <f t="shared" si="576"/>
        <v>2717.9783205404356</v>
      </c>
      <c r="M1210" s="34">
        <f t="shared" si="577"/>
        <v>2582.0794045134135</v>
      </c>
      <c r="N1210" s="33">
        <f t="shared" si="578"/>
        <v>0</v>
      </c>
      <c r="O1210" s="35">
        <f t="shared" si="579"/>
        <v>0</v>
      </c>
      <c r="P1210" s="31">
        <f t="shared" si="580"/>
        <v>2.8442025966466444E-2</v>
      </c>
      <c r="Q1210" s="30">
        <f t="shared" si="581"/>
        <v>2716.664027145061</v>
      </c>
      <c r="R1210" s="34">
        <f t="shared" si="582"/>
        <v>2716.664027145061</v>
      </c>
      <c r="S1210" s="33">
        <f t="shared" si="583"/>
        <v>0</v>
      </c>
      <c r="T1210" s="35">
        <f t="shared" si="584"/>
        <v>0</v>
      </c>
      <c r="U1210" s="31">
        <f t="shared" si="585"/>
        <v>0</v>
      </c>
      <c r="V1210" s="30" t="e">
        <f t="shared" si="586"/>
        <v>#DIV/0!</v>
      </c>
      <c r="W1210" s="34" t="e">
        <f t="shared" si="587"/>
        <v>#DIV/0!</v>
      </c>
      <c r="X1210" s="33">
        <f t="shared" si="588"/>
        <v>0</v>
      </c>
      <c r="Y1210" s="35">
        <f t="shared" si="589"/>
        <v>0</v>
      </c>
      <c r="Z1210" s="30">
        <f t="shared" si="590"/>
        <v>-9701.7189536432834</v>
      </c>
      <c r="AA1210" s="35">
        <f>IF(C1210&lt;C$13,0,(IF(VLOOKUP(C$7,profiel!$A$3:$F$297,2,FALSE)&gt;4,VLOOKUP($C$7,profiel!$A$3:$F$297,3,FALSE),IF(B$9="flens loodrecht op gevel",(VLOOKUP(C$7,profiel!$A$3:$F$297,6,FALSE)-2*VLOOKUP(C$7,profiel!$A$3:$F$297,4,FALSE))/2,VLOOKUP(C$7,profiel!$A$3:$F$297,4,FALSE))))/1000*Z1210*D$36)</f>
        <v>-17853.52367957569</v>
      </c>
      <c r="AB1210" s="30">
        <f t="shared" si="593"/>
        <v>75826.107527274464</v>
      </c>
      <c r="AC1210" s="35">
        <f t="shared" si="591"/>
        <v>15165.221505454892</v>
      </c>
      <c r="AD1210" s="32">
        <f t="shared" si="592"/>
        <v>2.7851776991368947E-2</v>
      </c>
      <c r="AE1210" s="32">
        <f t="shared" si="566"/>
        <v>735.50388221841638</v>
      </c>
      <c r="AF1210" s="204">
        <f t="shared" si="567"/>
        <v>4501.5865925920534</v>
      </c>
    </row>
    <row r="1211" spans="1:32" ht="12" customHeight="1" x14ac:dyDescent="0.15">
      <c r="A1211" s="199">
        <f t="shared" si="568"/>
        <v>735.50388221841638</v>
      </c>
      <c r="B1211" s="38">
        <f t="shared" si="569"/>
        <v>5810</v>
      </c>
      <c r="C1211" s="200">
        <f t="shared" ref="C1211:C1274" si="594">B1211/60</f>
        <v>96.833333333333329</v>
      </c>
      <c r="D1211" s="36">
        <f t="shared" ref="D1211:D1274" si="595">20+345*LOG10(8*C1211+1)</f>
        <v>1016.9379193556383</v>
      </c>
      <c r="E1211" s="36">
        <f t="shared" ref="E1211:E1274" si="596">20+660*(1-0.687*EXP(-0.32*C1211)-0.313*EXP(-3.8*C1211))</f>
        <v>679.9999999999842</v>
      </c>
      <c r="F1211" s="37">
        <f t="shared" si="570"/>
        <v>2.8597577921036232E-2</v>
      </c>
      <c r="G1211" s="42">
        <f t="shared" si="571"/>
        <v>2717.581009154158</v>
      </c>
      <c r="H1211" s="43">
        <f t="shared" si="572"/>
        <v>2717.581009154158</v>
      </c>
      <c r="I1211" s="42">
        <f t="shared" si="573"/>
        <v>0</v>
      </c>
      <c r="J1211" s="44">
        <f t="shared" si="574"/>
        <v>0</v>
      </c>
      <c r="K1211" s="216">
        <f t="shared" si="575"/>
        <v>2.7167699024984421E-2</v>
      </c>
      <c r="L1211" s="42">
        <f t="shared" si="576"/>
        <v>2718.9028268663742</v>
      </c>
      <c r="M1211" s="43">
        <f t="shared" si="577"/>
        <v>2582.9576855230557</v>
      </c>
      <c r="N1211" s="42">
        <f t="shared" si="578"/>
        <v>0</v>
      </c>
      <c r="O1211" s="44">
        <f t="shared" si="579"/>
        <v>0</v>
      </c>
      <c r="P1211" s="37">
        <f t="shared" si="580"/>
        <v>2.8597577921036232E-2</v>
      </c>
      <c r="Q1211" s="42">
        <f t="shared" si="581"/>
        <v>2717.581009154158</v>
      </c>
      <c r="R1211" s="43">
        <f t="shared" si="582"/>
        <v>2717.581009154158</v>
      </c>
      <c r="S1211" s="42">
        <f t="shared" si="583"/>
        <v>0</v>
      </c>
      <c r="T1211" s="44">
        <f t="shared" si="584"/>
        <v>0</v>
      </c>
      <c r="U1211" s="37">
        <f t="shared" si="585"/>
        <v>0</v>
      </c>
      <c r="V1211" s="42" t="e">
        <f t="shared" si="586"/>
        <v>#DIV/0!</v>
      </c>
      <c r="W1211" s="43" t="e">
        <f t="shared" si="587"/>
        <v>#DIV/0!</v>
      </c>
      <c r="X1211" s="42">
        <f t="shared" si="588"/>
        <v>0</v>
      </c>
      <c r="Y1211" s="44">
        <f t="shared" si="589"/>
        <v>0</v>
      </c>
      <c r="Z1211" s="42">
        <f t="shared" si="590"/>
        <v>-9706.9505763854104</v>
      </c>
      <c r="AA1211" s="44">
        <f>IF(C1211&lt;C$13,0,(IF(VLOOKUP(C$7,profiel!$A$3:$F$297,2,FALSE)&gt;4,VLOOKUP($C$7,profiel!$A$3:$F$297,3,FALSE),IF(B$9="flens loodrecht op gevel",(VLOOKUP(C$7,profiel!$A$3:$F$297,6,FALSE)-2*VLOOKUP(C$7,profiel!$A$3:$F$297,4,FALSE))/2,VLOOKUP(C$7,profiel!$A$3:$F$297,4,FALSE))))/1000*Z1211*D$36)</f>
        <v>-17863.151138478126</v>
      </c>
      <c r="AB1211" s="42">
        <f t="shared" si="593"/>
        <v>75867.990806898524</v>
      </c>
      <c r="AC1211" s="44">
        <f t="shared" si="591"/>
        <v>15173.598161379705</v>
      </c>
      <c r="AD1211" s="41">
        <f t="shared" si="592"/>
        <v>2.8011783488085765E-2</v>
      </c>
      <c r="AE1211" s="41">
        <f t="shared" ref="AE1211:AE1274" si="597">AE1210+AD1211</f>
        <v>735.53189400190445</v>
      </c>
      <c r="AF1211" s="201">
        <f t="shared" ref="AF1211:AF1274" si="598">IF(AE1211&lt;600,425+0.773*AE1211-0.00169*AE1211^2+0.00000222*AE1211^3,IF(AE1211&lt;735,666+(13002/(738-AE1211)),IF(AE1211&lt;900,545+(17820/(AE1211-731)),650)))</f>
        <v>4477.1308028191888</v>
      </c>
    </row>
    <row r="1212" spans="1:32" ht="12" customHeight="1" x14ac:dyDescent="0.15">
      <c r="A1212" s="202">
        <f t="shared" si="568"/>
        <v>735.53189400190445</v>
      </c>
      <c r="B1212" s="54">
        <f t="shared" si="569"/>
        <v>5815</v>
      </c>
      <c r="C1212" s="133">
        <f t="shared" si="594"/>
        <v>96.916666666666671</v>
      </c>
      <c r="D1212" s="30">
        <f t="shared" si="595"/>
        <v>1017.0666406661812</v>
      </c>
      <c r="E1212" s="30">
        <f t="shared" si="596"/>
        <v>679.99999999998465</v>
      </c>
      <c r="F1212" s="31">
        <f t="shared" si="570"/>
        <v>2.8753788758836541E-2</v>
      </c>
      <c r="G1212" s="30">
        <f t="shared" si="571"/>
        <v>2718.4945101480994</v>
      </c>
      <c r="H1212" s="34">
        <f t="shared" si="572"/>
        <v>2718.4945101480998</v>
      </c>
      <c r="I1212" s="33">
        <f t="shared" si="573"/>
        <v>0</v>
      </c>
      <c r="J1212" s="35">
        <f t="shared" si="574"/>
        <v>0</v>
      </c>
      <c r="K1212" s="60">
        <f t="shared" si="575"/>
        <v>2.7316099320894714E-2</v>
      </c>
      <c r="L1212" s="30">
        <f t="shared" si="576"/>
        <v>2719.8238843953063</v>
      </c>
      <c r="M1212" s="34">
        <f t="shared" si="577"/>
        <v>2583.8326901755408</v>
      </c>
      <c r="N1212" s="33">
        <f t="shared" si="578"/>
        <v>0</v>
      </c>
      <c r="O1212" s="35">
        <f t="shared" si="579"/>
        <v>0</v>
      </c>
      <c r="P1212" s="31">
        <f t="shared" si="580"/>
        <v>2.8753788758836541E-2</v>
      </c>
      <c r="Q1212" s="30">
        <f t="shared" si="581"/>
        <v>2718.4945101480994</v>
      </c>
      <c r="R1212" s="34">
        <f t="shared" si="582"/>
        <v>2718.4945101480998</v>
      </c>
      <c r="S1212" s="33">
        <f t="shared" si="583"/>
        <v>0</v>
      </c>
      <c r="T1212" s="35">
        <f t="shared" si="584"/>
        <v>0</v>
      </c>
      <c r="U1212" s="31">
        <f t="shared" si="585"/>
        <v>0</v>
      </c>
      <c r="V1212" s="30" t="e">
        <f t="shared" si="586"/>
        <v>#DIV/0!</v>
      </c>
      <c r="W1212" s="34" t="e">
        <f t="shared" si="587"/>
        <v>#DIV/0!</v>
      </c>
      <c r="X1212" s="33">
        <f t="shared" si="588"/>
        <v>0</v>
      </c>
      <c r="Y1212" s="35">
        <f t="shared" si="589"/>
        <v>0</v>
      </c>
      <c r="Z1212" s="30">
        <f t="shared" si="590"/>
        <v>-9712.2126334470668</v>
      </c>
      <c r="AA1212" s="35">
        <f>IF(C1212&lt;C$13,0,(IF(VLOOKUP(C$7,profiel!$A$3:$F$297,2,FALSE)&gt;4,VLOOKUP($C$7,profiel!$A$3:$F$297,3,FALSE),IF(B$9="flens loodrecht op gevel",(VLOOKUP(C$7,profiel!$A$3:$F$297,6,FALSE)-2*VLOOKUP(C$7,profiel!$A$3:$F$297,4,FALSE))/2,VLOOKUP(C$7,profiel!$A$3:$F$297,4,FALSE))))/1000*Z1212*D$36)</f>
        <v>-17872.834603934345</v>
      </c>
      <c r="AB1212" s="30">
        <f t="shared" si="593"/>
        <v>75909.816312215116</v>
      </c>
      <c r="AC1212" s="35">
        <f t="shared" si="591"/>
        <v>15181.963262443023</v>
      </c>
      <c r="AD1212" s="32">
        <f t="shared" si="592"/>
        <v>2.8172107905284162E-2</v>
      </c>
      <c r="AE1212" s="32">
        <f t="shared" si="597"/>
        <v>735.56006610980978</v>
      </c>
      <c r="AF1212" s="204">
        <f t="shared" si="598"/>
        <v>4452.8380819227514</v>
      </c>
    </row>
    <row r="1213" spans="1:32" ht="12" customHeight="1" x14ac:dyDescent="0.15">
      <c r="A1213" s="199">
        <f t="shared" si="568"/>
        <v>735.56006610980978</v>
      </c>
      <c r="B1213" s="38">
        <f t="shared" si="569"/>
        <v>5820</v>
      </c>
      <c r="C1213" s="200">
        <f t="shared" si="594"/>
        <v>97</v>
      </c>
      <c r="D1213" s="36">
        <f t="shared" si="595"/>
        <v>1017.1952514863153</v>
      </c>
      <c r="E1213" s="36">
        <f t="shared" si="596"/>
        <v>679.99999999998499</v>
      </c>
      <c r="F1213" s="37">
        <f t="shared" si="570"/>
        <v>2.8910656750032824E-2</v>
      </c>
      <c r="G1213" s="42">
        <f t="shared" si="571"/>
        <v>2719.4045306947014</v>
      </c>
      <c r="H1213" s="43">
        <f t="shared" si="572"/>
        <v>2719.4045306947014</v>
      </c>
      <c r="I1213" s="42">
        <f t="shared" si="573"/>
        <v>0</v>
      </c>
      <c r="J1213" s="44">
        <f t="shared" si="574"/>
        <v>0</v>
      </c>
      <c r="K1213" s="216">
        <f t="shared" si="575"/>
        <v>2.7465123912531184E-2</v>
      </c>
      <c r="L1213" s="42">
        <f t="shared" si="576"/>
        <v>2720.741493608069</v>
      </c>
      <c r="M1213" s="43">
        <f t="shared" si="577"/>
        <v>2584.7044189276658</v>
      </c>
      <c r="N1213" s="42">
        <f t="shared" si="578"/>
        <v>0</v>
      </c>
      <c r="O1213" s="44">
        <f t="shared" si="579"/>
        <v>0</v>
      </c>
      <c r="P1213" s="37">
        <f t="shared" si="580"/>
        <v>2.8910656750032824E-2</v>
      </c>
      <c r="Q1213" s="42">
        <f t="shared" si="581"/>
        <v>2719.4045306947014</v>
      </c>
      <c r="R1213" s="43">
        <f t="shared" si="582"/>
        <v>2719.4045306947014</v>
      </c>
      <c r="S1213" s="42">
        <f t="shared" si="583"/>
        <v>0</v>
      </c>
      <c r="T1213" s="44">
        <f t="shared" si="584"/>
        <v>0</v>
      </c>
      <c r="U1213" s="37">
        <f t="shared" si="585"/>
        <v>0</v>
      </c>
      <c r="V1213" s="42" t="e">
        <f t="shared" si="586"/>
        <v>#DIV/0!</v>
      </c>
      <c r="W1213" s="43" t="e">
        <f t="shared" si="587"/>
        <v>#DIV/0!</v>
      </c>
      <c r="X1213" s="42">
        <f t="shared" si="588"/>
        <v>0</v>
      </c>
      <c r="Y1213" s="44">
        <f t="shared" si="589"/>
        <v>0</v>
      </c>
      <c r="Z1213" s="42">
        <f t="shared" si="590"/>
        <v>-9717.5051910915008</v>
      </c>
      <c r="AA1213" s="44">
        <f>IF(C1213&lt;C$13,0,(IF(VLOOKUP(C$7,profiel!$A$3:$F$297,2,FALSE)&gt;4,VLOOKUP($C$7,profiel!$A$3:$F$297,3,FALSE),IF(B$9="flens loodrecht op gevel",(VLOOKUP(C$7,profiel!$A$3:$F$297,6,FALSE)-2*VLOOKUP(C$7,profiel!$A$3:$F$297,4,FALSE))/2,VLOOKUP(C$7,profiel!$A$3:$F$297,4,FALSE))))/1000*Z1213*D$36)</f>
        <v>-17882.574197884853</v>
      </c>
      <c r="AB1213" s="42">
        <f t="shared" si="593"/>
        <v>75951.584015242872</v>
      </c>
      <c r="AC1213" s="44">
        <f t="shared" si="591"/>
        <v>15190.316803048574</v>
      </c>
      <c r="AD1213" s="41">
        <f t="shared" si="592"/>
        <v>2.8332741679018152E-2</v>
      </c>
      <c r="AE1213" s="41">
        <f t="shared" si="597"/>
        <v>735.58839885148882</v>
      </c>
      <c r="AF1213" s="201">
        <f t="shared" si="598"/>
        <v>4428.7077108538342</v>
      </c>
    </row>
    <row r="1214" spans="1:32" ht="12" customHeight="1" x14ac:dyDescent="0.15">
      <c r="A1214" s="202">
        <f t="shared" si="568"/>
        <v>735.58839885148882</v>
      </c>
      <c r="B1214" s="54">
        <f t="shared" si="569"/>
        <v>5825</v>
      </c>
      <c r="C1214" s="133">
        <f t="shared" si="594"/>
        <v>97.083333333333329</v>
      </c>
      <c r="D1214" s="30">
        <f t="shared" si="595"/>
        <v>1017.3237520055611</v>
      </c>
      <c r="E1214" s="30">
        <f t="shared" si="596"/>
        <v>679.99999999998545</v>
      </c>
      <c r="F1214" s="31">
        <f t="shared" si="570"/>
        <v>2.9068180100132145E-2</v>
      </c>
      <c r="G1214" s="30">
        <f t="shared" si="571"/>
        <v>2720.3110715073108</v>
      </c>
      <c r="H1214" s="34">
        <f t="shared" si="572"/>
        <v>2720.3110715073108</v>
      </c>
      <c r="I1214" s="33">
        <f t="shared" si="573"/>
        <v>0</v>
      </c>
      <c r="J1214" s="35">
        <f t="shared" si="574"/>
        <v>0</v>
      </c>
      <c r="K1214" s="60">
        <f t="shared" si="575"/>
        <v>2.7614771095125539E-2</v>
      </c>
      <c r="L1214" s="30">
        <f t="shared" si="576"/>
        <v>2721.6556551278045</v>
      </c>
      <c r="M1214" s="34">
        <f t="shared" si="577"/>
        <v>2585.5728723714146</v>
      </c>
      <c r="N1214" s="33">
        <f t="shared" si="578"/>
        <v>0</v>
      </c>
      <c r="O1214" s="35">
        <f t="shared" si="579"/>
        <v>0</v>
      </c>
      <c r="P1214" s="31">
        <f t="shared" si="580"/>
        <v>2.9068180100132145E-2</v>
      </c>
      <c r="Q1214" s="30">
        <f t="shared" si="581"/>
        <v>2720.3110715073108</v>
      </c>
      <c r="R1214" s="34">
        <f t="shared" si="582"/>
        <v>2720.3110715073108</v>
      </c>
      <c r="S1214" s="33">
        <f t="shared" si="583"/>
        <v>0</v>
      </c>
      <c r="T1214" s="35">
        <f t="shared" si="584"/>
        <v>0</v>
      </c>
      <c r="U1214" s="31">
        <f t="shared" si="585"/>
        <v>0</v>
      </c>
      <c r="V1214" s="30" t="e">
        <f t="shared" si="586"/>
        <v>#DIV/0!</v>
      </c>
      <c r="W1214" s="34" t="e">
        <f t="shared" si="587"/>
        <v>#DIV/0!</v>
      </c>
      <c r="X1214" s="33">
        <f t="shared" si="588"/>
        <v>0</v>
      </c>
      <c r="Y1214" s="35">
        <f t="shared" si="589"/>
        <v>0</v>
      </c>
      <c r="Z1214" s="30">
        <f t="shared" si="590"/>
        <v>-9722.8283140281928</v>
      </c>
      <c r="AA1214" s="35">
        <f>IF(C1214&lt;C$13,0,(IF(VLOOKUP(C$7,profiel!$A$3:$F$297,2,FALSE)&gt;4,VLOOKUP($C$7,profiel!$A$3:$F$297,3,FALSE),IF(B$9="flens loodrecht op gevel",(VLOOKUP(C$7,profiel!$A$3:$F$297,6,FALSE)-2*VLOOKUP(C$7,profiel!$A$3:$F$297,4,FALSE))/2,VLOOKUP(C$7,profiel!$A$3:$F$297,4,FALSE))))/1000*Z1214*D$36)</f>
        <v>-17892.370039410835</v>
      </c>
      <c r="AB1214" s="30">
        <f t="shared" si="593"/>
        <v>75993.293889468332</v>
      </c>
      <c r="AC1214" s="35">
        <f t="shared" si="591"/>
        <v>15198.658777893666</v>
      </c>
      <c r="AD1214" s="32">
        <f t="shared" si="592"/>
        <v>2.8493676128398711E-2</v>
      </c>
      <c r="AE1214" s="32">
        <f t="shared" si="597"/>
        <v>735.61689252761721</v>
      </c>
      <c r="AF1214" s="204">
        <f t="shared" si="598"/>
        <v>4404.7389680190245</v>
      </c>
    </row>
    <row r="1215" spans="1:32" ht="12" customHeight="1" x14ac:dyDescent="0.15">
      <c r="A1215" s="199">
        <f t="shared" si="568"/>
        <v>735.61689252761721</v>
      </c>
      <c r="B1215" s="38">
        <f t="shared" si="569"/>
        <v>5830</v>
      </c>
      <c r="C1215" s="200">
        <f t="shared" si="594"/>
        <v>97.166666666666671</v>
      </c>
      <c r="D1215" s="36">
        <f t="shared" si="595"/>
        <v>1017.4521424129516</v>
      </c>
      <c r="E1215" s="36">
        <f t="shared" si="596"/>
        <v>679.99999999998579</v>
      </c>
      <c r="F1215" s="37">
        <f t="shared" si="570"/>
        <v>2.9226356949783094E-2</v>
      </c>
      <c r="G1215" s="42">
        <f t="shared" si="571"/>
        <v>2721.2141334457883</v>
      </c>
      <c r="H1215" s="43">
        <f t="shared" si="572"/>
        <v>2721.2141334457883</v>
      </c>
      <c r="I1215" s="42">
        <f t="shared" si="573"/>
        <v>0</v>
      </c>
      <c r="J1215" s="44">
        <f t="shared" si="574"/>
        <v>0</v>
      </c>
      <c r="K1215" s="216">
        <f t="shared" si="575"/>
        <v>2.7765039102293939E-2</v>
      </c>
      <c r="L1215" s="42">
        <f t="shared" si="576"/>
        <v>2722.5663697209734</v>
      </c>
      <c r="M1215" s="43">
        <f t="shared" si="577"/>
        <v>2586.4380512349248</v>
      </c>
      <c r="N1215" s="42">
        <f t="shared" si="578"/>
        <v>0</v>
      </c>
      <c r="O1215" s="44">
        <f t="shared" si="579"/>
        <v>0</v>
      </c>
      <c r="P1215" s="37">
        <f t="shared" si="580"/>
        <v>2.9226356949783094E-2</v>
      </c>
      <c r="Q1215" s="42">
        <f t="shared" si="581"/>
        <v>2721.2141334457883</v>
      </c>
      <c r="R1215" s="43">
        <f t="shared" si="582"/>
        <v>2721.2141334457883</v>
      </c>
      <c r="S1215" s="42">
        <f t="shared" si="583"/>
        <v>0</v>
      </c>
      <c r="T1215" s="44">
        <f t="shared" si="584"/>
        <v>0</v>
      </c>
      <c r="U1215" s="37">
        <f t="shared" si="585"/>
        <v>0</v>
      </c>
      <c r="V1215" s="42" t="e">
        <f t="shared" si="586"/>
        <v>#DIV/0!</v>
      </c>
      <c r="W1215" s="43" t="e">
        <f t="shared" si="587"/>
        <v>#DIV/0!</v>
      </c>
      <c r="X1215" s="42">
        <f t="shared" si="588"/>
        <v>0</v>
      </c>
      <c r="Y1215" s="44">
        <f t="shared" si="589"/>
        <v>0</v>
      </c>
      <c r="Z1215" s="42">
        <f t="shared" si="590"/>
        <v>-9728.1820653907671</v>
      </c>
      <c r="AA1215" s="44">
        <f>IF(C1215&lt;C$13,0,(IF(VLOOKUP(C$7,profiel!$A$3:$F$297,2,FALSE)&gt;4,VLOOKUP($C$7,profiel!$A$3:$F$297,3,FALSE),IF(B$9="flens loodrecht op gevel",(VLOOKUP(C$7,profiel!$A$3:$F$297,6,FALSE)-2*VLOOKUP(C$7,profiel!$A$3:$F$297,4,FALSE))/2,VLOOKUP(C$7,profiel!$A$3:$F$297,4,FALSE))))/1000*Z1215*D$36)</f>
        <v>-17902.222244693527</v>
      </c>
      <c r="AB1215" s="42">
        <f t="shared" si="593"/>
        <v>76034.945909868518</v>
      </c>
      <c r="AC1215" s="44">
        <f t="shared" si="591"/>
        <v>15206.989181973704</v>
      </c>
      <c r="AD1215" s="41">
        <f t="shared" si="592"/>
        <v>2.8654902456203901E-2</v>
      </c>
      <c r="AE1215" s="41">
        <f t="shared" si="597"/>
        <v>735.64554743007341</v>
      </c>
      <c r="AF1215" s="201">
        <f t="shared" si="598"/>
        <v>4380.9311293735773</v>
      </c>
    </row>
    <row r="1216" spans="1:32" ht="12" customHeight="1" x14ac:dyDescent="0.15">
      <c r="A1216" s="202">
        <f t="shared" si="568"/>
        <v>735.64554743007341</v>
      </c>
      <c r="B1216" s="54">
        <f t="shared" si="569"/>
        <v>5835</v>
      </c>
      <c r="C1216" s="133">
        <f t="shared" si="594"/>
        <v>97.25</v>
      </c>
      <c r="D1216" s="30">
        <f t="shared" si="595"/>
        <v>1017.5804228970347</v>
      </c>
      <c r="E1216" s="30">
        <f t="shared" si="596"/>
        <v>679.99999999998613</v>
      </c>
      <c r="F1216" s="31">
        <f t="shared" si="570"/>
        <v>2.9385185374587421E-2</v>
      </c>
      <c r="G1216" s="30">
        <f t="shared" si="571"/>
        <v>2722.1137175174749</v>
      </c>
      <c r="H1216" s="34">
        <f t="shared" si="572"/>
        <v>2722.1137175174749</v>
      </c>
      <c r="I1216" s="33">
        <f t="shared" si="573"/>
        <v>0</v>
      </c>
      <c r="J1216" s="35">
        <f t="shared" si="574"/>
        <v>0</v>
      </c>
      <c r="K1216" s="60">
        <f t="shared" si="575"/>
        <v>2.7915926105858052E-2</v>
      </c>
      <c r="L1216" s="30">
        <f t="shared" si="576"/>
        <v>2723.4736382982728</v>
      </c>
      <c r="M1216" s="34">
        <f t="shared" si="577"/>
        <v>2587.2999563833591</v>
      </c>
      <c r="N1216" s="33">
        <f t="shared" si="578"/>
        <v>0</v>
      </c>
      <c r="O1216" s="35">
        <f t="shared" si="579"/>
        <v>0</v>
      </c>
      <c r="P1216" s="31">
        <f t="shared" si="580"/>
        <v>2.9385185374587421E-2</v>
      </c>
      <c r="Q1216" s="30">
        <f t="shared" si="581"/>
        <v>2722.1137175174749</v>
      </c>
      <c r="R1216" s="34">
        <f t="shared" si="582"/>
        <v>2722.1137175174749</v>
      </c>
      <c r="S1216" s="33">
        <f t="shared" si="583"/>
        <v>0</v>
      </c>
      <c r="T1216" s="35">
        <f t="shared" si="584"/>
        <v>0</v>
      </c>
      <c r="U1216" s="31">
        <f t="shared" si="585"/>
        <v>0</v>
      </c>
      <c r="V1216" s="30" t="e">
        <f t="shared" si="586"/>
        <v>#DIV/0!</v>
      </c>
      <c r="W1216" s="34" t="e">
        <f t="shared" si="587"/>
        <v>#DIV/0!</v>
      </c>
      <c r="X1216" s="33">
        <f t="shared" si="588"/>
        <v>0</v>
      </c>
      <c r="Y1216" s="35">
        <f t="shared" si="589"/>
        <v>0</v>
      </c>
      <c r="Z1216" s="30">
        <f t="shared" si="590"/>
        <v>-9733.5665067146183</v>
      </c>
      <c r="AA1216" s="35">
        <f>IF(C1216&lt;C$13,0,(IF(VLOOKUP(C$7,profiel!$A$3:$F$297,2,FALSE)&gt;4,VLOOKUP($C$7,profiel!$A$3:$F$297,3,FALSE),IF(B$9="flens loodrecht op gevel",(VLOOKUP(C$7,profiel!$A$3:$F$297,6,FALSE)-2*VLOOKUP(C$7,profiel!$A$3:$F$297,4,FALSE))/2,VLOOKUP(C$7,profiel!$A$3:$F$297,4,FALSE))))/1000*Z1216*D$36)</f>
        <v>-17912.130926973026</v>
      </c>
      <c r="AB1216" s="30">
        <f t="shared" si="593"/>
        <v>76076.540052933618</v>
      </c>
      <c r="AC1216" s="35">
        <f t="shared" si="591"/>
        <v>15215.308010586723</v>
      </c>
      <c r="AD1216" s="32">
        <f t="shared" si="592"/>
        <v>2.8816411749532457E-2</v>
      </c>
      <c r="AE1216" s="32">
        <f t="shared" si="597"/>
        <v>735.67436384182292</v>
      </c>
      <c r="AF1216" s="204">
        <f t="shared" si="598"/>
        <v>4357.2834685137605</v>
      </c>
    </row>
    <row r="1217" spans="1:32" ht="12" customHeight="1" x14ac:dyDescent="0.15">
      <c r="A1217" s="199">
        <f t="shared" si="568"/>
        <v>735.67436384182292</v>
      </c>
      <c r="B1217" s="38">
        <f t="shared" si="569"/>
        <v>5840</v>
      </c>
      <c r="C1217" s="200">
        <f t="shared" si="594"/>
        <v>97.333333333333329</v>
      </c>
      <c r="D1217" s="36">
        <f t="shared" si="595"/>
        <v>1017.7085936458743</v>
      </c>
      <c r="E1217" s="36">
        <f t="shared" si="596"/>
        <v>679.99999999998647</v>
      </c>
      <c r="F1217" s="37">
        <f t="shared" si="570"/>
        <v>2.9544663384926312E-2</v>
      </c>
      <c r="G1217" s="42">
        <f t="shared" si="571"/>
        <v>2723.0098248792915</v>
      </c>
      <c r="H1217" s="43">
        <f t="shared" si="572"/>
        <v>2723.0098248792915</v>
      </c>
      <c r="I1217" s="42">
        <f t="shared" si="573"/>
        <v>0</v>
      </c>
      <c r="J1217" s="44">
        <f t="shared" si="574"/>
        <v>0</v>
      </c>
      <c r="K1217" s="216">
        <f t="shared" si="575"/>
        <v>2.8067430215679996E-2</v>
      </c>
      <c r="L1217" s="42">
        <f t="shared" si="576"/>
        <v>2724.377461916743</v>
      </c>
      <c r="M1217" s="43">
        <f t="shared" si="577"/>
        <v>2588.1585888209061</v>
      </c>
      <c r="N1217" s="42">
        <f t="shared" si="578"/>
        <v>0</v>
      </c>
      <c r="O1217" s="44">
        <f t="shared" si="579"/>
        <v>0</v>
      </c>
      <c r="P1217" s="37">
        <f t="shared" si="580"/>
        <v>2.9544663384926312E-2</v>
      </c>
      <c r="Q1217" s="42">
        <f t="shared" si="581"/>
        <v>2723.0098248792915</v>
      </c>
      <c r="R1217" s="43">
        <f t="shared" si="582"/>
        <v>2723.0098248792915</v>
      </c>
      <c r="S1217" s="42">
        <f t="shared" si="583"/>
        <v>0</v>
      </c>
      <c r="T1217" s="44">
        <f t="shared" si="584"/>
        <v>0</v>
      </c>
      <c r="U1217" s="37">
        <f t="shared" si="585"/>
        <v>0</v>
      </c>
      <c r="V1217" s="42" t="e">
        <f t="shared" si="586"/>
        <v>#DIV/0!</v>
      </c>
      <c r="W1217" s="43" t="e">
        <f t="shared" si="587"/>
        <v>#DIV/0!</v>
      </c>
      <c r="X1217" s="42">
        <f t="shared" si="588"/>
        <v>0</v>
      </c>
      <c r="Y1217" s="44">
        <f t="shared" si="589"/>
        <v>0</v>
      </c>
      <c r="Z1217" s="42">
        <f t="shared" si="590"/>
        <v>-9738.9816979149055</v>
      </c>
      <c r="AA1217" s="44">
        <f>IF(C1217&lt;C$13,0,(IF(VLOOKUP(C$7,profiel!$A$3:$F$297,2,FALSE)&gt;4,VLOOKUP($C$7,profiel!$A$3:$F$297,3,FALSE),IF(B$9="flens loodrecht op gevel",(VLOOKUP(C$7,profiel!$A$3:$F$297,6,FALSE)-2*VLOOKUP(C$7,profiel!$A$3:$F$297,4,FALSE))/2,VLOOKUP(C$7,profiel!$A$3:$F$297,4,FALSE))))/1000*Z1217*D$36)</f>
        <v>-17922.09619650781</v>
      </c>
      <c r="AB1217" s="42">
        <f t="shared" si="593"/>
        <v>76118.076296689309</v>
      </c>
      <c r="AC1217" s="44">
        <f t="shared" si="591"/>
        <v>15223.615259337861</v>
      </c>
      <c r="AD1217" s="41">
        <f t="shared" si="592"/>
        <v>2.8978194980515546E-2</v>
      </c>
      <c r="AE1217" s="41">
        <f t="shared" si="597"/>
        <v>735.70334203680341</v>
      </c>
      <c r="AF1217" s="201">
        <f t="shared" si="598"/>
        <v>4333.7952567683642</v>
      </c>
    </row>
    <row r="1218" spans="1:32" ht="12" customHeight="1" x14ac:dyDescent="0.15">
      <c r="A1218" s="202">
        <f t="shared" si="568"/>
        <v>735.70334203680341</v>
      </c>
      <c r="B1218" s="54">
        <f t="shared" si="569"/>
        <v>5845</v>
      </c>
      <c r="C1218" s="133">
        <f t="shared" si="594"/>
        <v>97.416666666666671</v>
      </c>
      <c r="D1218" s="30">
        <f t="shared" si="595"/>
        <v>1017.8366548470518</v>
      </c>
      <c r="E1218" s="30">
        <f t="shared" si="596"/>
        <v>679.99999999998693</v>
      </c>
      <c r="F1218" s="31">
        <f t="shared" si="570"/>
        <v>2.9704788925801324E-2</v>
      </c>
      <c r="G1218" s="30">
        <f t="shared" si="571"/>
        <v>2723.9024568386785</v>
      </c>
      <c r="H1218" s="34">
        <f t="shared" si="572"/>
        <v>2723.9024568386785</v>
      </c>
      <c r="I1218" s="33">
        <f t="shared" si="573"/>
        <v>0</v>
      </c>
      <c r="J1218" s="35">
        <f t="shared" si="574"/>
        <v>0</v>
      </c>
      <c r="K1218" s="60">
        <f t="shared" si="575"/>
        <v>2.8219549479511257E-2</v>
      </c>
      <c r="L1218" s="30">
        <f t="shared" si="576"/>
        <v>2725.2778417807049</v>
      </c>
      <c r="M1218" s="34">
        <f t="shared" si="577"/>
        <v>2589.0139496916699</v>
      </c>
      <c r="N1218" s="33">
        <f t="shared" si="578"/>
        <v>0</v>
      </c>
      <c r="O1218" s="35">
        <f t="shared" si="579"/>
        <v>0</v>
      </c>
      <c r="P1218" s="31">
        <f t="shared" si="580"/>
        <v>2.9704788925801324E-2</v>
      </c>
      <c r="Q1218" s="30">
        <f t="shared" si="581"/>
        <v>2723.9024568386785</v>
      </c>
      <c r="R1218" s="34">
        <f t="shared" si="582"/>
        <v>2723.9024568386785</v>
      </c>
      <c r="S1218" s="33">
        <f t="shared" si="583"/>
        <v>0</v>
      </c>
      <c r="T1218" s="35">
        <f t="shared" si="584"/>
        <v>0</v>
      </c>
      <c r="U1218" s="31">
        <f t="shared" si="585"/>
        <v>0</v>
      </c>
      <c r="V1218" s="30" t="e">
        <f t="shared" si="586"/>
        <v>#DIV/0!</v>
      </c>
      <c r="W1218" s="34" t="e">
        <f t="shared" si="587"/>
        <v>#DIV/0!</v>
      </c>
      <c r="X1218" s="33">
        <f t="shared" si="588"/>
        <v>0</v>
      </c>
      <c r="Y1218" s="35">
        <f t="shared" si="589"/>
        <v>0</v>
      </c>
      <c r="Z1218" s="30">
        <f t="shared" si="590"/>
        <v>-9744.427697264493</v>
      </c>
      <c r="AA1218" s="35">
        <f>IF(C1218&lt;C$13,0,(IF(VLOOKUP(C$7,profiel!$A$3:$F$297,2,FALSE)&gt;4,VLOOKUP($C$7,profiel!$A$3:$F$297,3,FALSE),IF(B$9="flens loodrecht op gevel",(VLOOKUP(C$7,profiel!$A$3:$F$297,6,FALSE)-2*VLOOKUP(C$7,profiel!$A$3:$F$297,4,FALSE))/2,VLOOKUP(C$7,profiel!$A$3:$F$297,4,FALSE))))/1000*Z1218*D$36)</f>
        <v>-17932.118160534123</v>
      </c>
      <c r="AB1218" s="30">
        <f t="shared" si="593"/>
        <v>76159.554620718642</v>
      </c>
      <c r="AC1218" s="35">
        <f t="shared" si="591"/>
        <v>15231.910924143729</v>
      </c>
      <c r="AD1218" s="32">
        <f t="shared" si="592"/>
        <v>2.9140243007054679E-2</v>
      </c>
      <c r="AE1218" s="32">
        <f t="shared" si="597"/>
        <v>735.73248227981048</v>
      </c>
      <c r="AF1218" s="204">
        <f t="shared" si="598"/>
        <v>4310.4657632893704</v>
      </c>
    </row>
    <row r="1219" spans="1:32" ht="12" customHeight="1" x14ac:dyDescent="0.15">
      <c r="A1219" s="199">
        <f t="shared" si="568"/>
        <v>735.73248227981048</v>
      </c>
      <c r="B1219" s="38">
        <f t="shared" si="569"/>
        <v>5850</v>
      </c>
      <c r="C1219" s="200">
        <f t="shared" si="594"/>
        <v>97.5</v>
      </c>
      <c r="D1219" s="36">
        <f t="shared" si="595"/>
        <v>1017.9646066876686</v>
      </c>
      <c r="E1219" s="36">
        <f t="shared" si="596"/>
        <v>679.99999999998727</v>
      </c>
      <c r="F1219" s="37">
        <f t="shared" si="570"/>
        <v>2.9865559876690526E-2</v>
      </c>
      <c r="G1219" s="42">
        <f t="shared" si="571"/>
        <v>2724.7916148545833</v>
      </c>
      <c r="H1219" s="43">
        <f t="shared" si="572"/>
        <v>2724.7916148545837</v>
      </c>
      <c r="I1219" s="42">
        <f t="shared" si="573"/>
        <v>0</v>
      </c>
      <c r="J1219" s="44">
        <f t="shared" si="574"/>
        <v>0</v>
      </c>
      <c r="K1219" s="216">
        <f t="shared" si="575"/>
        <v>2.8372281882855999E-2</v>
      </c>
      <c r="L1219" s="42">
        <f t="shared" si="576"/>
        <v>2726.1747792427486</v>
      </c>
      <c r="M1219" s="43">
        <f t="shared" si="577"/>
        <v>2589.8660402806108</v>
      </c>
      <c r="N1219" s="42">
        <f t="shared" si="578"/>
        <v>0</v>
      </c>
      <c r="O1219" s="44">
        <f t="shared" si="579"/>
        <v>0</v>
      </c>
      <c r="P1219" s="37">
        <f t="shared" si="580"/>
        <v>2.9865559876690526E-2</v>
      </c>
      <c r="Q1219" s="42">
        <f t="shared" si="581"/>
        <v>2724.7916148545833</v>
      </c>
      <c r="R1219" s="43">
        <f t="shared" si="582"/>
        <v>2724.7916148545837</v>
      </c>
      <c r="S1219" s="42">
        <f t="shared" si="583"/>
        <v>0</v>
      </c>
      <c r="T1219" s="44">
        <f t="shared" si="584"/>
        <v>0</v>
      </c>
      <c r="U1219" s="37">
        <f t="shared" si="585"/>
        <v>0</v>
      </c>
      <c r="V1219" s="42" t="e">
        <f t="shared" si="586"/>
        <v>#DIV/0!</v>
      </c>
      <c r="W1219" s="43" t="e">
        <f t="shared" si="587"/>
        <v>#DIV/0!</v>
      </c>
      <c r="X1219" s="42">
        <f t="shared" si="588"/>
        <v>0</v>
      </c>
      <c r="Y1219" s="44">
        <f t="shared" si="589"/>
        <v>0</v>
      </c>
      <c r="Z1219" s="42">
        <f t="shared" si="590"/>
        <v>-9749.9045613721773</v>
      </c>
      <c r="AA1219" s="44">
        <f>IF(C1219&lt;C$13,0,(IF(VLOOKUP(C$7,profiel!$A$3:$F$297,2,FALSE)&gt;4,VLOOKUP($C$7,profiel!$A$3:$F$297,3,FALSE),IF(B$9="flens loodrecht op gevel",(VLOOKUP(C$7,profiel!$A$3:$F$297,6,FALSE)-2*VLOOKUP(C$7,profiel!$A$3:$F$297,4,FALSE))/2,VLOOKUP(C$7,profiel!$A$3:$F$297,4,FALSE))))/1000*Z1219*D$36)</f>
        <v>-17942.196923225929</v>
      </c>
      <c r="AB1219" s="42">
        <f t="shared" si="593"/>
        <v>76200.975006184846</v>
      </c>
      <c r="AC1219" s="44">
        <f t="shared" si="591"/>
        <v>15240.195001236969</v>
      </c>
      <c r="AD1219" s="41">
        <f t="shared" si="592"/>
        <v>2.9302546573603212E-2</v>
      </c>
      <c r="AE1219" s="41">
        <f t="shared" si="597"/>
        <v>735.76178482638409</v>
      </c>
      <c r="AF1219" s="201">
        <f t="shared" si="598"/>
        <v>4287.294255142102</v>
      </c>
    </row>
    <row r="1220" spans="1:32" ht="12" customHeight="1" x14ac:dyDescent="0.15">
      <c r="A1220" s="202">
        <f t="shared" si="568"/>
        <v>735.76178482638409</v>
      </c>
      <c r="B1220" s="54">
        <f t="shared" si="569"/>
        <v>5855</v>
      </c>
      <c r="C1220" s="133">
        <f t="shared" si="594"/>
        <v>97.583333333333329</v>
      </c>
      <c r="D1220" s="30">
        <f t="shared" si="595"/>
        <v>1018.0924493543466</v>
      </c>
      <c r="E1220" s="30">
        <f t="shared" si="596"/>
        <v>679.99999999998749</v>
      </c>
      <c r="F1220" s="31">
        <f t="shared" si="570"/>
        <v>3.00269740514175E-2</v>
      </c>
      <c r="G1220" s="30">
        <f t="shared" si="571"/>
        <v>2725.6773005396435</v>
      </c>
      <c r="H1220" s="34">
        <f t="shared" si="572"/>
        <v>2725.6773005396435</v>
      </c>
      <c r="I1220" s="33">
        <f t="shared" si="573"/>
        <v>0</v>
      </c>
      <c r="J1220" s="35">
        <f t="shared" si="574"/>
        <v>0</v>
      </c>
      <c r="K1220" s="60">
        <f t="shared" si="575"/>
        <v>2.8525625348846624E-2</v>
      </c>
      <c r="L1220" s="30">
        <f t="shared" si="576"/>
        <v>2727.0682758058915</v>
      </c>
      <c r="M1220" s="34">
        <f t="shared" si="577"/>
        <v>2590.7148620155972</v>
      </c>
      <c r="N1220" s="33">
        <f t="shared" si="578"/>
        <v>0</v>
      </c>
      <c r="O1220" s="35">
        <f t="shared" si="579"/>
        <v>0</v>
      </c>
      <c r="P1220" s="31">
        <f t="shared" si="580"/>
        <v>3.00269740514175E-2</v>
      </c>
      <c r="Q1220" s="30">
        <f t="shared" si="581"/>
        <v>2725.6773005396435</v>
      </c>
      <c r="R1220" s="34">
        <f t="shared" si="582"/>
        <v>2725.6773005396435</v>
      </c>
      <c r="S1220" s="33">
        <f t="shared" si="583"/>
        <v>0</v>
      </c>
      <c r="T1220" s="35">
        <f t="shared" si="584"/>
        <v>0</v>
      </c>
      <c r="U1220" s="31">
        <f t="shared" si="585"/>
        <v>0</v>
      </c>
      <c r="V1220" s="30" t="e">
        <f t="shared" si="586"/>
        <v>#DIV/0!</v>
      </c>
      <c r="W1220" s="34" t="e">
        <f t="shared" si="587"/>
        <v>#DIV/0!</v>
      </c>
      <c r="X1220" s="33">
        <f t="shared" si="588"/>
        <v>0</v>
      </c>
      <c r="Y1220" s="35">
        <f t="shared" si="589"/>
        <v>0</v>
      </c>
      <c r="Z1220" s="30">
        <f t="shared" si="590"/>
        <v>-9755.412345160832</v>
      </c>
      <c r="AA1220" s="35">
        <f>IF(C1220&lt;C$13,0,(IF(VLOOKUP(C$7,profiel!$A$3:$F$297,2,FALSE)&gt;4,VLOOKUP($C$7,profiel!$A$3:$F$297,3,FALSE),IF(B$9="flens loodrecht op gevel",(VLOOKUP(C$7,profiel!$A$3:$F$297,6,FALSE)-2*VLOOKUP(C$7,profiel!$A$3:$F$297,4,FALSE))/2,VLOOKUP(C$7,profiel!$A$3:$F$297,4,FALSE))))/1000*Z1220*D$36)</f>
        <v>-17952.33258565468</v>
      </c>
      <c r="AB1220" s="30">
        <f t="shared" si="593"/>
        <v>76242.337435852707</v>
      </c>
      <c r="AC1220" s="35">
        <f t="shared" si="591"/>
        <v>15248.467487170543</v>
      </c>
      <c r="AD1220" s="32">
        <f t="shared" si="592"/>
        <v>2.94650963120093E-2</v>
      </c>
      <c r="AE1220" s="32">
        <f t="shared" si="597"/>
        <v>735.79124992269612</v>
      </c>
      <c r="AF1220" s="204">
        <f t="shared" si="598"/>
        <v>4264.2799973941583</v>
      </c>
    </row>
    <row r="1221" spans="1:32" ht="12" customHeight="1" x14ac:dyDescent="0.15">
      <c r="A1221" s="199">
        <f t="shared" si="568"/>
        <v>735.79124992269612</v>
      </c>
      <c r="B1221" s="38">
        <f t="shared" si="569"/>
        <v>5860</v>
      </c>
      <c r="C1221" s="200">
        <f t="shared" si="594"/>
        <v>97.666666666666671</v>
      </c>
      <c r="D1221" s="36">
        <f t="shared" si="595"/>
        <v>1018.2201830332309</v>
      </c>
      <c r="E1221" s="36">
        <f t="shared" si="596"/>
        <v>679.99999999998795</v>
      </c>
      <c r="F1221" s="37">
        <f t="shared" si="570"/>
        <v>3.0189029198038366E-2</v>
      </c>
      <c r="G1221" s="42">
        <f t="shared" si="571"/>
        <v>2726.55951566043</v>
      </c>
      <c r="H1221" s="43">
        <f t="shared" si="572"/>
        <v>2726.5595156604304</v>
      </c>
      <c r="I1221" s="42">
        <f t="shared" si="573"/>
        <v>0</v>
      </c>
      <c r="J1221" s="44">
        <f t="shared" si="574"/>
        <v>0</v>
      </c>
      <c r="K1221" s="216">
        <f t="shared" si="575"/>
        <v>2.8679577738136446E-2</v>
      </c>
      <c r="L1221" s="42">
        <f t="shared" si="576"/>
        <v>2727.9583331238373</v>
      </c>
      <c r="M1221" s="43">
        <f t="shared" si="577"/>
        <v>2591.5604164676456</v>
      </c>
      <c r="N1221" s="42">
        <f t="shared" si="578"/>
        <v>0</v>
      </c>
      <c r="O1221" s="44">
        <f t="shared" si="579"/>
        <v>0</v>
      </c>
      <c r="P1221" s="37">
        <f t="shared" si="580"/>
        <v>3.0189029198038366E-2</v>
      </c>
      <c r="Q1221" s="42">
        <f t="shared" si="581"/>
        <v>2726.55951566043</v>
      </c>
      <c r="R1221" s="43">
        <f t="shared" si="582"/>
        <v>2726.5595156604304</v>
      </c>
      <c r="S1221" s="42">
        <f t="shared" si="583"/>
        <v>0</v>
      </c>
      <c r="T1221" s="44">
        <f t="shared" si="584"/>
        <v>0</v>
      </c>
      <c r="U1221" s="37">
        <f t="shared" si="585"/>
        <v>0</v>
      </c>
      <c r="V1221" s="42" t="e">
        <f t="shared" si="586"/>
        <v>#DIV/0!</v>
      </c>
      <c r="W1221" s="43" t="e">
        <f t="shared" si="587"/>
        <v>#DIV/0!</v>
      </c>
      <c r="X1221" s="42">
        <f t="shared" si="588"/>
        <v>0</v>
      </c>
      <c r="Y1221" s="44">
        <f t="shared" si="589"/>
        <v>0</v>
      </c>
      <c r="Z1221" s="42">
        <f t="shared" si="590"/>
        <v>-9760.9511018457706</v>
      </c>
      <c r="AA1221" s="44">
        <f>IF(C1221&lt;C$13,0,(IF(VLOOKUP(C$7,profiel!$A$3:$F$297,2,FALSE)&gt;4,VLOOKUP($C$7,profiel!$A$3:$F$297,3,FALSE),IF(B$9="flens loodrecht op gevel",(VLOOKUP(C$7,profiel!$A$3:$F$297,6,FALSE)-2*VLOOKUP(C$7,profiel!$A$3:$F$297,4,FALSE))/2,VLOOKUP(C$7,profiel!$A$3:$F$297,4,FALSE))))/1000*Z1221*D$36)</f>
        <v>-17962.525245749497</v>
      </c>
      <c r="AB1221" s="42">
        <f t="shared" si="593"/>
        <v>76283.641894110799</v>
      </c>
      <c r="AC1221" s="44">
        <f t="shared" si="591"/>
        <v>15256.728378822161</v>
      </c>
      <c r="AD1221" s="41">
        <f t="shared" si="592"/>
        <v>2.9627882742374323E-2</v>
      </c>
      <c r="AE1221" s="41">
        <f t="shared" si="597"/>
        <v>735.8208778054385</v>
      </c>
      <c r="AF1221" s="201">
        <f t="shared" si="598"/>
        <v>4241.422253203973</v>
      </c>
    </row>
    <row r="1222" spans="1:32" ht="12" customHeight="1" x14ac:dyDescent="0.15">
      <c r="A1222" s="202">
        <f t="shared" si="568"/>
        <v>735.8208778054385</v>
      </c>
      <c r="B1222" s="54">
        <f t="shared" si="569"/>
        <v>5865</v>
      </c>
      <c r="C1222" s="133">
        <f t="shared" si="594"/>
        <v>97.75</v>
      </c>
      <c r="D1222" s="30">
        <f t="shared" si="595"/>
        <v>1018.3478079099905</v>
      </c>
      <c r="E1222" s="30">
        <f t="shared" si="596"/>
        <v>679.99999999998818</v>
      </c>
      <c r="F1222" s="31">
        <f t="shared" si="570"/>
        <v>3.0351722998741077E-2</v>
      </c>
      <c r="G1222" s="30">
        <f t="shared" si="571"/>
        <v>2727.438262139538</v>
      </c>
      <c r="H1222" s="34">
        <f t="shared" si="572"/>
        <v>2727.438262139538</v>
      </c>
      <c r="I1222" s="33">
        <f t="shared" si="573"/>
        <v>0</v>
      </c>
      <c r="J1222" s="35">
        <f t="shared" si="574"/>
        <v>0</v>
      </c>
      <c r="K1222" s="60">
        <f t="shared" si="575"/>
        <v>2.8834136848804023E-2</v>
      </c>
      <c r="L1222" s="30">
        <f t="shared" si="576"/>
        <v>2728.8449530030612</v>
      </c>
      <c r="M1222" s="34">
        <f t="shared" si="577"/>
        <v>2592.402705352908</v>
      </c>
      <c r="N1222" s="33">
        <f t="shared" si="578"/>
        <v>0</v>
      </c>
      <c r="O1222" s="35">
        <f t="shared" si="579"/>
        <v>0</v>
      </c>
      <c r="P1222" s="31">
        <f t="shared" si="580"/>
        <v>3.0351722998741077E-2</v>
      </c>
      <c r="Q1222" s="30">
        <f t="shared" si="581"/>
        <v>2727.438262139538</v>
      </c>
      <c r="R1222" s="34">
        <f t="shared" si="582"/>
        <v>2727.438262139538</v>
      </c>
      <c r="S1222" s="33">
        <f t="shared" si="583"/>
        <v>0</v>
      </c>
      <c r="T1222" s="35">
        <f t="shared" si="584"/>
        <v>0</v>
      </c>
      <c r="U1222" s="31">
        <f t="shared" si="585"/>
        <v>0</v>
      </c>
      <c r="V1222" s="30" t="e">
        <f t="shared" si="586"/>
        <v>#DIV/0!</v>
      </c>
      <c r="W1222" s="34" t="e">
        <f t="shared" si="587"/>
        <v>#DIV/0!</v>
      </c>
      <c r="X1222" s="33">
        <f t="shared" si="588"/>
        <v>0</v>
      </c>
      <c r="Y1222" s="35">
        <f t="shared" si="589"/>
        <v>0</v>
      </c>
      <c r="Z1222" s="30">
        <f t="shared" si="590"/>
        <v>-9766.5208829135227</v>
      </c>
      <c r="AA1222" s="35">
        <f>IF(C1222&lt;C$13,0,(IF(VLOOKUP(C$7,profiel!$A$3:$F$297,2,FALSE)&gt;4,VLOOKUP($C$7,profiel!$A$3:$F$297,3,FALSE),IF(B$9="flens loodrecht op gevel",(VLOOKUP(C$7,profiel!$A$3:$F$297,6,FALSE)-2*VLOOKUP(C$7,profiel!$A$3:$F$297,4,FALSE))/2,VLOOKUP(C$7,profiel!$A$3:$F$297,4,FALSE))))/1000*Z1222*D$36)</f>
        <v>-17972.77499825813</v>
      </c>
      <c r="AB1222" s="30">
        <f t="shared" si="593"/>
        <v>76324.888366992876</v>
      </c>
      <c r="AC1222" s="35">
        <f t="shared" si="591"/>
        <v>15264.977673398575</v>
      </c>
      <c r="AD1222" s="32">
        <f t="shared" si="592"/>
        <v>2.9790896273978518E-2</v>
      </c>
      <c r="AE1222" s="32">
        <f t="shared" si="597"/>
        <v>735.85066870171249</v>
      </c>
      <c r="AF1222" s="204">
        <f t="shared" si="598"/>
        <v>4218.7202839082329</v>
      </c>
    </row>
    <row r="1223" spans="1:32" ht="12" customHeight="1" x14ac:dyDescent="0.15">
      <c r="A1223" s="199">
        <f t="shared" si="568"/>
        <v>735.85066870171249</v>
      </c>
      <c r="B1223" s="38">
        <f t="shared" si="569"/>
        <v>5870</v>
      </c>
      <c r="C1223" s="200">
        <f t="shared" si="594"/>
        <v>97.833333333333329</v>
      </c>
      <c r="D1223" s="36">
        <f t="shared" si="595"/>
        <v>1018.4753241698205</v>
      </c>
      <c r="E1223" s="36">
        <f t="shared" si="596"/>
        <v>679.99999999998852</v>
      </c>
      <c r="F1223" s="37">
        <f t="shared" si="570"/>
        <v>3.0515053069762495E-2</v>
      </c>
      <c r="G1223" s="42">
        <f t="shared" si="571"/>
        <v>2728.3135420561448</v>
      </c>
      <c r="H1223" s="43">
        <f t="shared" si="572"/>
        <v>2728.3135420561448</v>
      </c>
      <c r="I1223" s="42">
        <f t="shared" si="573"/>
        <v>0</v>
      </c>
      <c r="J1223" s="44">
        <f t="shared" si="574"/>
        <v>0</v>
      </c>
      <c r="K1223" s="216">
        <f t="shared" si="575"/>
        <v>2.8989300416274368E-2</v>
      </c>
      <c r="L1223" s="42">
        <f t="shared" si="576"/>
        <v>2729.72813740335</v>
      </c>
      <c r="M1223" s="43">
        <f t="shared" si="577"/>
        <v>2593.2417305331824</v>
      </c>
      <c r="N1223" s="42">
        <f t="shared" si="578"/>
        <v>0</v>
      </c>
      <c r="O1223" s="44">
        <f t="shared" si="579"/>
        <v>0</v>
      </c>
      <c r="P1223" s="37">
        <f t="shared" si="580"/>
        <v>3.0515053069762495E-2</v>
      </c>
      <c r="Q1223" s="42">
        <f t="shared" si="581"/>
        <v>2728.3135420561448</v>
      </c>
      <c r="R1223" s="43">
        <f t="shared" si="582"/>
        <v>2728.3135420561448</v>
      </c>
      <c r="S1223" s="42">
        <f t="shared" si="583"/>
        <v>0</v>
      </c>
      <c r="T1223" s="44">
        <f t="shared" si="584"/>
        <v>0</v>
      </c>
      <c r="U1223" s="37">
        <f t="shared" si="585"/>
        <v>0</v>
      </c>
      <c r="V1223" s="42" t="e">
        <f t="shared" si="586"/>
        <v>#DIV/0!</v>
      </c>
      <c r="W1223" s="43" t="e">
        <f t="shared" si="587"/>
        <v>#DIV/0!</v>
      </c>
      <c r="X1223" s="42">
        <f t="shared" si="588"/>
        <v>0</v>
      </c>
      <c r="Y1223" s="44">
        <f t="shared" si="589"/>
        <v>0</v>
      </c>
      <c r="Z1223" s="42">
        <f t="shared" si="590"/>
        <v>-9772.1217381001588</v>
      </c>
      <c r="AA1223" s="44">
        <f>IF(C1223&lt;C$13,0,(IF(VLOOKUP(C$7,profiel!$A$3:$F$297,2,FALSE)&gt;4,VLOOKUP($C$7,profiel!$A$3:$F$297,3,FALSE),IF(B$9="flens loodrecht op gevel",(VLOOKUP(C$7,profiel!$A$3:$F$297,6,FALSE)-2*VLOOKUP(C$7,profiel!$A$3:$F$297,4,FALSE))/2,VLOOKUP(C$7,profiel!$A$3:$F$297,4,FALSE))))/1000*Z1223*D$36)</f>
        <v>-17983.08193470705</v>
      </c>
      <c r="AB1223" s="42">
        <f t="shared" si="593"/>
        <v>76366.076842199967</v>
      </c>
      <c r="AC1223" s="44">
        <f t="shared" si="591"/>
        <v>15273.215368439993</v>
      </c>
      <c r="AD1223" s="41">
        <f t="shared" si="592"/>
        <v>2.9954127206234988E-2</v>
      </c>
      <c r="AE1223" s="41">
        <f t="shared" si="597"/>
        <v>735.88062282891872</v>
      </c>
      <c r="AF1223" s="201">
        <f t="shared" si="598"/>
        <v>4196.1733491087962</v>
      </c>
    </row>
    <row r="1224" spans="1:32" ht="12" customHeight="1" x14ac:dyDescent="0.15">
      <c r="A1224" s="202">
        <f t="shared" si="568"/>
        <v>735.88062282891872</v>
      </c>
      <c r="B1224" s="54">
        <f t="shared" si="569"/>
        <v>5875</v>
      </c>
      <c r="C1224" s="133">
        <f t="shared" si="594"/>
        <v>97.916666666666671</v>
      </c>
      <c r="D1224" s="30">
        <f t="shared" si="595"/>
        <v>1018.6027319974438</v>
      </c>
      <c r="E1224" s="30">
        <f t="shared" si="596"/>
        <v>679.99999999998875</v>
      </c>
      <c r="F1224" s="31">
        <f t="shared" si="570"/>
        <v>3.0679016961318931E-2</v>
      </c>
      <c r="G1224" s="30">
        <f t="shared" si="571"/>
        <v>2729.1853576475423</v>
      </c>
      <c r="H1224" s="34">
        <f t="shared" si="572"/>
        <v>2729.1853576475428</v>
      </c>
      <c r="I1224" s="33">
        <f t="shared" si="573"/>
        <v>0</v>
      </c>
      <c r="J1224" s="35">
        <f t="shared" si="574"/>
        <v>0</v>
      </c>
      <c r="K1224" s="60">
        <f t="shared" si="575"/>
        <v>2.9145066113252984E-2</v>
      </c>
      <c r="L1224" s="30">
        <f t="shared" si="576"/>
        <v>2730.6078884393642</v>
      </c>
      <c r="M1224" s="34">
        <f t="shared" si="577"/>
        <v>2594.077494017396</v>
      </c>
      <c r="N1224" s="33">
        <f t="shared" si="578"/>
        <v>0</v>
      </c>
      <c r="O1224" s="35">
        <f t="shared" si="579"/>
        <v>0</v>
      </c>
      <c r="P1224" s="31">
        <f t="shared" si="580"/>
        <v>3.0679016961318931E-2</v>
      </c>
      <c r="Q1224" s="30">
        <f t="shared" si="581"/>
        <v>2729.1853576475423</v>
      </c>
      <c r="R1224" s="34">
        <f t="shared" si="582"/>
        <v>2729.1853576475428</v>
      </c>
      <c r="S1224" s="33">
        <f t="shared" si="583"/>
        <v>0</v>
      </c>
      <c r="T1224" s="35">
        <f t="shared" si="584"/>
        <v>0</v>
      </c>
      <c r="U1224" s="31">
        <f t="shared" si="585"/>
        <v>0</v>
      </c>
      <c r="V1224" s="30" t="e">
        <f t="shared" si="586"/>
        <v>#DIV/0!</v>
      </c>
      <c r="W1224" s="34" t="e">
        <f t="shared" si="587"/>
        <v>#DIV/0!</v>
      </c>
      <c r="X1224" s="33">
        <f t="shared" si="588"/>
        <v>0</v>
      </c>
      <c r="Y1224" s="35">
        <f t="shared" si="589"/>
        <v>0</v>
      </c>
      <c r="Z1224" s="30">
        <f t="shared" si="590"/>
        <v>-9777.7537153704725</v>
      </c>
      <c r="AA1224" s="35">
        <f>IF(C1224&lt;C$13,0,(IF(VLOOKUP(C$7,profiel!$A$3:$F$297,2,FALSE)&gt;4,VLOOKUP($C$7,profiel!$A$3:$F$297,3,FALSE),IF(B$9="flens loodrecht op gevel",(VLOOKUP(C$7,profiel!$A$3:$F$297,6,FALSE)-2*VLOOKUP(C$7,profiel!$A$3:$F$297,4,FALSE))/2,VLOOKUP(C$7,profiel!$A$3:$F$297,4,FALSE))))/1000*Z1224*D$36)</f>
        <v>-17993.446143363148</v>
      </c>
      <c r="AB1224" s="30">
        <f t="shared" si="593"/>
        <v>76407.207309121368</v>
      </c>
      <c r="AC1224" s="35">
        <f t="shared" si="591"/>
        <v>15281.441461824274</v>
      </c>
      <c r="AD1224" s="32">
        <f t="shared" si="592"/>
        <v>3.011756572969345E-2</v>
      </c>
      <c r="AE1224" s="32">
        <f t="shared" si="597"/>
        <v>735.91074039464843</v>
      </c>
      <c r="AF1224" s="204">
        <f t="shared" si="598"/>
        <v>4173.7807067585327</v>
      </c>
    </row>
    <row r="1225" spans="1:32" ht="12" customHeight="1" x14ac:dyDescent="0.15">
      <c r="A1225" s="199">
        <f t="shared" si="568"/>
        <v>735.91074039464843</v>
      </c>
      <c r="B1225" s="38">
        <f t="shared" si="569"/>
        <v>5880</v>
      </c>
      <c r="C1225" s="200">
        <f t="shared" si="594"/>
        <v>98</v>
      </c>
      <c r="D1225" s="36">
        <f t="shared" si="595"/>
        <v>1018.7300315771122</v>
      </c>
      <c r="E1225" s="36">
        <f t="shared" si="596"/>
        <v>679.99999999998909</v>
      </c>
      <c r="F1225" s="37">
        <f t="shared" si="570"/>
        <v>3.0843612157554337E-2</v>
      </c>
      <c r="G1225" s="42">
        <f t="shared" si="571"/>
        <v>2730.0537113103633</v>
      </c>
      <c r="H1225" s="43">
        <f t="shared" si="572"/>
        <v>2730.0537113103633</v>
      </c>
      <c r="I1225" s="42">
        <f t="shared" si="573"/>
        <v>0</v>
      </c>
      <c r="J1225" s="44">
        <f t="shared" si="574"/>
        <v>0</v>
      </c>
      <c r="K1225" s="216">
        <f t="shared" si="575"/>
        <v>2.930143154967662E-2</v>
      </c>
      <c r="L1225" s="42">
        <f t="shared" si="576"/>
        <v>2731.4842083818157</v>
      </c>
      <c r="M1225" s="43">
        <f t="shared" si="577"/>
        <v>2594.9099979627249</v>
      </c>
      <c r="N1225" s="42">
        <f t="shared" si="578"/>
        <v>0</v>
      </c>
      <c r="O1225" s="44">
        <f t="shared" si="579"/>
        <v>0</v>
      </c>
      <c r="P1225" s="37">
        <f t="shared" si="580"/>
        <v>3.0843612157554337E-2</v>
      </c>
      <c r="Q1225" s="42">
        <f t="shared" si="581"/>
        <v>2730.0537113103633</v>
      </c>
      <c r="R1225" s="43">
        <f t="shared" si="582"/>
        <v>2730.0537113103633</v>
      </c>
      <c r="S1225" s="42">
        <f t="shared" si="583"/>
        <v>0</v>
      </c>
      <c r="T1225" s="44">
        <f t="shared" si="584"/>
        <v>0</v>
      </c>
      <c r="U1225" s="37">
        <f t="shared" si="585"/>
        <v>0</v>
      </c>
      <c r="V1225" s="42" t="e">
        <f t="shared" si="586"/>
        <v>#DIV/0!</v>
      </c>
      <c r="W1225" s="43" t="e">
        <f t="shared" si="587"/>
        <v>#DIV/0!</v>
      </c>
      <c r="X1225" s="42">
        <f t="shared" si="588"/>
        <v>0</v>
      </c>
      <c r="Y1225" s="44">
        <f t="shared" si="589"/>
        <v>0</v>
      </c>
      <c r="Z1225" s="42">
        <f t="shared" si="590"/>
        <v>-9783.4168608967739</v>
      </c>
      <c r="AA1225" s="44">
        <f>IF(C1225&lt;C$13,0,(IF(VLOOKUP(C$7,profiel!$A$3:$F$297,2,FALSE)&gt;4,VLOOKUP($C$7,profiel!$A$3:$F$297,3,FALSE),IF(B$9="flens loodrecht op gevel",(VLOOKUP(C$7,profiel!$A$3:$F$297,6,FALSE)-2*VLOOKUP(C$7,profiel!$A$3:$F$297,4,FALSE))/2,VLOOKUP(C$7,profiel!$A$3:$F$297,4,FALSE))))/1000*Z1225*D$36)</f>
        <v>-18003.86770919471</v>
      </c>
      <c r="AB1225" s="42">
        <f t="shared" si="593"/>
        <v>76448.279758855933</v>
      </c>
      <c r="AC1225" s="44">
        <f t="shared" si="591"/>
        <v>15289.655951771187</v>
      </c>
      <c r="AD1225" s="41">
        <f t="shared" si="592"/>
        <v>3.0281201927090922E-2</v>
      </c>
      <c r="AE1225" s="41">
        <f t="shared" si="597"/>
        <v>735.94102159657552</v>
      </c>
      <c r="AF1225" s="201">
        <f t="shared" si="598"/>
        <v>4151.5416132466435</v>
      </c>
    </row>
    <row r="1226" spans="1:32" ht="12" customHeight="1" x14ac:dyDescent="0.15">
      <c r="A1226" s="202">
        <f t="shared" si="568"/>
        <v>735.94102159657552</v>
      </c>
      <c r="B1226" s="54">
        <f t="shared" si="569"/>
        <v>5885</v>
      </c>
      <c r="C1226" s="133">
        <f t="shared" si="594"/>
        <v>98.083333333333329</v>
      </c>
      <c r="D1226" s="30">
        <f t="shared" si="595"/>
        <v>1018.8572230926081</v>
      </c>
      <c r="E1226" s="30">
        <f t="shared" si="596"/>
        <v>679.99999999998943</v>
      </c>
      <c r="F1226" s="31">
        <f t="shared" si="570"/>
        <v>3.1008836076502334E-2</v>
      </c>
      <c r="G1226" s="30">
        <f t="shared" si="571"/>
        <v>2730.9186056015174</v>
      </c>
      <c r="H1226" s="34">
        <f t="shared" si="572"/>
        <v>2730.9186056015178</v>
      </c>
      <c r="I1226" s="33">
        <f t="shared" si="573"/>
        <v>0</v>
      </c>
      <c r="J1226" s="35">
        <f t="shared" si="574"/>
        <v>0</v>
      </c>
      <c r="K1226" s="60">
        <f t="shared" si="575"/>
        <v>2.9458394272677216E-2</v>
      </c>
      <c r="L1226" s="30">
        <f t="shared" si="576"/>
        <v>2732.3570996584567</v>
      </c>
      <c r="M1226" s="34">
        <f t="shared" si="577"/>
        <v>2595.7392446755339</v>
      </c>
      <c r="N1226" s="33">
        <f t="shared" si="578"/>
        <v>0</v>
      </c>
      <c r="O1226" s="35">
        <f t="shared" si="579"/>
        <v>0</v>
      </c>
      <c r="P1226" s="31">
        <f t="shared" si="580"/>
        <v>3.1008836076502334E-2</v>
      </c>
      <c r="Q1226" s="30">
        <f t="shared" si="581"/>
        <v>2730.9186056015174</v>
      </c>
      <c r="R1226" s="34">
        <f t="shared" si="582"/>
        <v>2730.9186056015178</v>
      </c>
      <c r="S1226" s="33">
        <f t="shared" si="583"/>
        <v>0</v>
      </c>
      <c r="T1226" s="35">
        <f t="shared" si="584"/>
        <v>0</v>
      </c>
      <c r="U1226" s="31">
        <f t="shared" si="585"/>
        <v>0</v>
      </c>
      <c r="V1226" s="30" t="e">
        <f t="shared" si="586"/>
        <v>#DIV/0!</v>
      </c>
      <c r="W1226" s="34" t="e">
        <f t="shared" si="587"/>
        <v>#DIV/0!</v>
      </c>
      <c r="X1226" s="33">
        <f t="shared" si="588"/>
        <v>0</v>
      </c>
      <c r="Y1226" s="35">
        <f t="shared" si="589"/>
        <v>0</v>
      </c>
      <c r="Z1226" s="30">
        <f t="shared" si="590"/>
        <v>-9789.1112190381664</v>
      </c>
      <c r="AA1226" s="35">
        <f>IF(C1226&lt;C$13,0,(IF(VLOOKUP(C$7,profiel!$A$3:$F$297,2,FALSE)&gt;4,VLOOKUP($C$7,profiel!$A$3:$F$297,3,FALSE),IF(B$9="flens loodrecht op gevel",(VLOOKUP(C$7,profiel!$A$3:$F$297,6,FALSE)-2*VLOOKUP(C$7,profiel!$A$3:$F$297,4,FALSE))/2,VLOOKUP(C$7,profiel!$A$3:$F$297,4,FALSE))))/1000*Z1226*D$36)</f>
        <v>-18014.346713833282</v>
      </c>
      <c r="AB1226" s="30">
        <f t="shared" si="593"/>
        <v>76489.29418423312</v>
      </c>
      <c r="AC1226" s="35">
        <f t="shared" si="591"/>
        <v>15297.858836846624</v>
      </c>
      <c r="AD1226" s="32">
        <f t="shared" si="592"/>
        <v>3.0445025774437157E-2</v>
      </c>
      <c r="AE1226" s="32">
        <f t="shared" si="597"/>
        <v>735.97146662234991</v>
      </c>
      <c r="AF1226" s="204">
        <f t="shared" si="598"/>
        <v>4129.4553234829646</v>
      </c>
    </row>
    <row r="1227" spans="1:32" ht="12" customHeight="1" x14ac:dyDescent="0.15">
      <c r="A1227" s="199">
        <f t="shared" si="568"/>
        <v>735.97146662234991</v>
      </c>
      <c r="B1227" s="38">
        <f t="shared" si="569"/>
        <v>5890</v>
      </c>
      <c r="C1227" s="200">
        <f t="shared" si="594"/>
        <v>98.166666666666671</v>
      </c>
      <c r="D1227" s="36">
        <f t="shared" si="595"/>
        <v>1018.9843067272468</v>
      </c>
      <c r="E1227" s="36">
        <f t="shared" si="596"/>
        <v>679.99999999998965</v>
      </c>
      <c r="F1227" s="37">
        <f t="shared" si="570"/>
        <v>3.1174686070065748E-2</v>
      </c>
      <c r="G1227" s="42">
        <f t="shared" si="571"/>
        <v>2731.780043239185</v>
      </c>
      <c r="H1227" s="43">
        <f t="shared" si="572"/>
        <v>2731.780043239185</v>
      </c>
      <c r="I1227" s="42">
        <f t="shared" si="573"/>
        <v>0</v>
      </c>
      <c r="J1227" s="44">
        <f t="shared" si="574"/>
        <v>0</v>
      </c>
      <c r="K1227" s="216">
        <f t="shared" si="575"/>
        <v>2.9615951766562461E-2</v>
      </c>
      <c r="L1227" s="42">
        <f t="shared" si="576"/>
        <v>2733.2265648550456</v>
      </c>
      <c r="M1227" s="43">
        <f t="shared" si="577"/>
        <v>2596.5652366122936</v>
      </c>
      <c r="N1227" s="42">
        <f t="shared" si="578"/>
        <v>0</v>
      </c>
      <c r="O1227" s="44">
        <f t="shared" si="579"/>
        <v>0</v>
      </c>
      <c r="P1227" s="37">
        <f t="shared" si="580"/>
        <v>3.1174686070065748E-2</v>
      </c>
      <c r="Q1227" s="42">
        <f t="shared" si="581"/>
        <v>2731.780043239185</v>
      </c>
      <c r="R1227" s="43">
        <f t="shared" si="582"/>
        <v>2731.780043239185</v>
      </c>
      <c r="S1227" s="42">
        <f t="shared" si="583"/>
        <v>0</v>
      </c>
      <c r="T1227" s="44">
        <f t="shared" si="584"/>
        <v>0</v>
      </c>
      <c r="U1227" s="37">
        <f t="shared" si="585"/>
        <v>0</v>
      </c>
      <c r="V1227" s="42" t="e">
        <f t="shared" si="586"/>
        <v>#DIV/0!</v>
      </c>
      <c r="W1227" s="43" t="e">
        <f t="shared" si="587"/>
        <v>#DIV/0!</v>
      </c>
      <c r="X1227" s="42">
        <f t="shared" si="588"/>
        <v>0</v>
      </c>
      <c r="Y1227" s="44">
        <f t="shared" si="589"/>
        <v>0</v>
      </c>
      <c r="Z1227" s="42">
        <f t="shared" si="590"/>
        <v>-9794.8368323199666</v>
      </c>
      <c r="AA1227" s="44">
        <f>IF(C1227&lt;C$13,0,(IF(VLOOKUP(C$7,profiel!$A$3:$F$297,2,FALSE)&gt;4,VLOOKUP($C$7,profiel!$A$3:$F$297,3,FALSE),IF(B$9="flens loodrecht op gevel",(VLOOKUP(C$7,profiel!$A$3:$F$297,6,FALSE)-2*VLOOKUP(C$7,profiel!$A$3:$F$297,4,FALSE))/2,VLOOKUP(C$7,profiel!$A$3:$F$297,4,FALSE))))/1000*Z1227*D$36)</f>
        <v>-18024.883235535788</v>
      </c>
      <c r="AB1227" s="42">
        <f t="shared" si="593"/>
        <v>76530.250579834057</v>
      </c>
      <c r="AC1227" s="44">
        <f t="shared" si="591"/>
        <v>15306.050115966811</v>
      </c>
      <c r="AD1227" s="41">
        <f t="shared" si="592"/>
        <v>3.060902714214675E-2</v>
      </c>
      <c r="AE1227" s="41">
        <f t="shared" si="597"/>
        <v>736.0020756494921</v>
      </c>
      <c r="AF1227" s="201">
        <f t="shared" si="598"/>
        <v>4107.5210909813832</v>
      </c>
    </row>
    <row r="1228" spans="1:32" ht="12" customHeight="1" x14ac:dyDescent="0.15">
      <c r="A1228" s="202">
        <f t="shared" si="568"/>
        <v>736.0020756494921</v>
      </c>
      <c r="B1228" s="54">
        <f t="shared" si="569"/>
        <v>5895</v>
      </c>
      <c r="C1228" s="133">
        <f t="shared" si="594"/>
        <v>98.25</v>
      </c>
      <c r="D1228" s="30">
        <f t="shared" si="595"/>
        <v>1019.1112826638773</v>
      </c>
      <c r="E1228" s="30">
        <f t="shared" si="596"/>
        <v>679.99999999999</v>
      </c>
      <c r="F1228" s="31">
        <f t="shared" si="570"/>
        <v>3.1341159424012971E-2</v>
      </c>
      <c r="G1228" s="30">
        <f t="shared" si="571"/>
        <v>2732.638027104178</v>
      </c>
      <c r="H1228" s="34">
        <f t="shared" si="572"/>
        <v>2732.638027104178</v>
      </c>
      <c r="I1228" s="33">
        <f t="shared" si="573"/>
        <v>0</v>
      </c>
      <c r="J1228" s="35">
        <f t="shared" si="574"/>
        <v>0</v>
      </c>
      <c r="K1228" s="60">
        <f t="shared" si="575"/>
        <v>2.9774101452812323E-2</v>
      </c>
      <c r="L1228" s="30">
        <f t="shared" si="576"/>
        <v>2734.0926067167143</v>
      </c>
      <c r="M1228" s="34">
        <f t="shared" si="577"/>
        <v>2597.3879763808786</v>
      </c>
      <c r="N1228" s="33">
        <f t="shared" si="578"/>
        <v>0</v>
      </c>
      <c r="O1228" s="35">
        <f t="shared" si="579"/>
        <v>0</v>
      </c>
      <c r="P1228" s="31">
        <f t="shared" si="580"/>
        <v>3.1341159424012971E-2</v>
      </c>
      <c r="Q1228" s="30">
        <f t="shared" si="581"/>
        <v>2732.638027104178</v>
      </c>
      <c r="R1228" s="34">
        <f t="shared" si="582"/>
        <v>2732.638027104178</v>
      </c>
      <c r="S1228" s="33">
        <f t="shared" si="583"/>
        <v>0</v>
      </c>
      <c r="T1228" s="35">
        <f t="shared" si="584"/>
        <v>0</v>
      </c>
      <c r="U1228" s="31">
        <f t="shared" si="585"/>
        <v>0</v>
      </c>
      <c r="V1228" s="30" t="e">
        <f t="shared" si="586"/>
        <v>#DIV/0!</v>
      </c>
      <c r="W1228" s="34" t="e">
        <f t="shared" si="587"/>
        <v>#DIV/0!</v>
      </c>
      <c r="X1228" s="33">
        <f t="shared" si="588"/>
        <v>0</v>
      </c>
      <c r="Y1228" s="35">
        <f t="shared" si="589"/>
        <v>0</v>
      </c>
      <c r="Z1228" s="30">
        <f t="shared" si="590"/>
        <v>-9800.5937414131331</v>
      </c>
      <c r="AA1228" s="35">
        <f>IF(C1228&lt;C$13,0,(IF(VLOOKUP(C$7,profiel!$A$3:$F$297,2,FALSE)&gt;4,VLOOKUP($C$7,profiel!$A$3:$F$297,3,FALSE),IF(B$9="flens loodrecht op gevel",(VLOOKUP(C$7,profiel!$A$3:$F$297,6,FALSE)-2*VLOOKUP(C$7,profiel!$A$3:$F$297,4,FALSE))/2,VLOOKUP(C$7,profiel!$A$3:$F$297,4,FALSE))))/1000*Z1228*D$36)</f>
        <v>-18035.477349146702</v>
      </c>
      <c r="AB1228" s="30">
        <f t="shared" si="593"/>
        <v>76571.14894201218</v>
      </c>
      <c r="AC1228" s="35">
        <f t="shared" si="591"/>
        <v>15314.229788402436</v>
      </c>
      <c r="AD1228" s="32">
        <f t="shared" si="592"/>
        <v>3.0773195796224211E-2</v>
      </c>
      <c r="AE1228" s="32">
        <f t="shared" si="597"/>
        <v>736.0328488452883</v>
      </c>
      <c r="AF1228" s="204">
        <f t="shared" si="598"/>
        <v>4085.7381679429732</v>
      </c>
    </row>
    <row r="1229" spans="1:32" ht="12" customHeight="1" x14ac:dyDescent="0.15">
      <c r="A1229" s="199">
        <f t="shared" si="568"/>
        <v>736.0328488452883</v>
      </c>
      <c r="B1229" s="38">
        <f t="shared" si="569"/>
        <v>5900</v>
      </c>
      <c r="C1229" s="200">
        <f t="shared" si="594"/>
        <v>98.333333333333329</v>
      </c>
      <c r="D1229" s="36">
        <f t="shared" si="595"/>
        <v>1019.2381510848837</v>
      </c>
      <c r="E1229" s="36">
        <f t="shared" si="596"/>
        <v>679.99999999999022</v>
      </c>
      <c r="F1229" s="37">
        <f t="shared" si="570"/>
        <v>3.1508253357986606E-2</v>
      </c>
      <c r="G1229" s="42">
        <f t="shared" si="571"/>
        <v>2733.4925602412509</v>
      </c>
      <c r="H1229" s="43">
        <f t="shared" si="572"/>
        <v>2733.4925602412513</v>
      </c>
      <c r="I1229" s="42">
        <f t="shared" si="573"/>
        <v>0</v>
      </c>
      <c r="J1229" s="44">
        <f t="shared" si="574"/>
        <v>0</v>
      </c>
      <c r="K1229" s="216">
        <f t="shared" si="575"/>
        <v>2.9932840690087274E-2</v>
      </c>
      <c r="L1229" s="42">
        <f t="shared" si="576"/>
        <v>2734.9552281492802</v>
      </c>
      <c r="M1229" s="43">
        <f t="shared" si="577"/>
        <v>2598.2074667418165</v>
      </c>
      <c r="N1229" s="42">
        <f t="shared" si="578"/>
        <v>0</v>
      </c>
      <c r="O1229" s="44">
        <f t="shared" si="579"/>
        <v>0</v>
      </c>
      <c r="P1229" s="37">
        <f t="shared" si="580"/>
        <v>3.1508253357986606E-2</v>
      </c>
      <c r="Q1229" s="42">
        <f t="shared" si="581"/>
        <v>2733.4925602412509</v>
      </c>
      <c r="R1229" s="43">
        <f t="shared" si="582"/>
        <v>2733.4925602412513</v>
      </c>
      <c r="S1229" s="42">
        <f t="shared" si="583"/>
        <v>0</v>
      </c>
      <c r="T1229" s="44">
        <f t="shared" si="584"/>
        <v>0</v>
      </c>
      <c r="U1229" s="37">
        <f t="shared" si="585"/>
        <v>0</v>
      </c>
      <c r="V1229" s="42" t="e">
        <f t="shared" si="586"/>
        <v>#DIV/0!</v>
      </c>
      <c r="W1229" s="43" t="e">
        <f t="shared" si="587"/>
        <v>#DIV/0!</v>
      </c>
      <c r="X1229" s="42">
        <f t="shared" si="588"/>
        <v>0</v>
      </c>
      <c r="Y1229" s="44">
        <f t="shared" si="589"/>
        <v>0</v>
      </c>
      <c r="Z1229" s="42">
        <f t="shared" si="590"/>
        <v>-9806.3819851141689</v>
      </c>
      <c r="AA1229" s="44">
        <f>IF(C1229&lt;C$13,0,(IF(VLOOKUP(C$7,profiel!$A$3:$F$297,2,FALSE)&gt;4,VLOOKUP($C$7,profiel!$A$3:$F$297,3,FALSE),IF(B$9="flens loodrecht op gevel",(VLOOKUP(C$7,profiel!$A$3:$F$297,6,FALSE)-2*VLOOKUP(C$7,profiel!$A$3:$F$297,4,FALSE))/2,VLOOKUP(C$7,profiel!$A$3:$F$297,4,FALSE))))/1000*Z1229*D$36)</f>
        <v>-18046.129126061016</v>
      </c>
      <c r="AB1229" s="42">
        <f t="shared" si="593"/>
        <v>76611.989268913312</v>
      </c>
      <c r="AC1229" s="44">
        <f t="shared" si="591"/>
        <v>15322.397853782661</v>
      </c>
      <c r="AD1229" s="41">
        <f t="shared" si="592"/>
        <v>3.0937521399485607E-2</v>
      </c>
      <c r="AE1229" s="41">
        <f t="shared" si="597"/>
        <v>736.06378636668774</v>
      </c>
      <c r="AF1229" s="201">
        <f t="shared" si="598"/>
        <v>4064.1058053375591</v>
      </c>
    </row>
    <row r="1230" spans="1:32" ht="12" customHeight="1" x14ac:dyDescent="0.15">
      <c r="A1230" s="202">
        <f t="shared" si="568"/>
        <v>736.06378636668774</v>
      </c>
      <c r="B1230" s="54">
        <f t="shared" si="569"/>
        <v>5905</v>
      </c>
      <c r="C1230" s="133">
        <f t="shared" si="594"/>
        <v>98.416666666666671</v>
      </c>
      <c r="D1230" s="30">
        <f t="shared" si="595"/>
        <v>1019.364912172188</v>
      </c>
      <c r="E1230" s="30">
        <f t="shared" si="596"/>
        <v>679.99999999999045</v>
      </c>
      <c r="F1230" s="31">
        <f t="shared" si="570"/>
        <v>3.1675965025534249E-2</v>
      </c>
      <c r="G1230" s="30">
        <f t="shared" si="571"/>
        <v>2734.3436458589422</v>
      </c>
      <c r="H1230" s="34">
        <f t="shared" si="572"/>
        <v>2734.3436458589422</v>
      </c>
      <c r="I1230" s="33">
        <f t="shared" si="573"/>
        <v>0</v>
      </c>
      <c r="J1230" s="35">
        <f t="shared" si="574"/>
        <v>0</v>
      </c>
      <c r="K1230" s="60">
        <f t="shared" si="575"/>
        <v>3.0092166774257533E-2</v>
      </c>
      <c r="L1230" s="30">
        <f t="shared" si="576"/>
        <v>2735.8144322190979</v>
      </c>
      <c r="M1230" s="34">
        <f t="shared" si="577"/>
        <v>2599.0237106081431</v>
      </c>
      <c r="N1230" s="33">
        <f t="shared" si="578"/>
        <v>0</v>
      </c>
      <c r="O1230" s="35">
        <f t="shared" si="579"/>
        <v>0</v>
      </c>
      <c r="P1230" s="31">
        <f t="shared" si="580"/>
        <v>3.1675965025534249E-2</v>
      </c>
      <c r="Q1230" s="30">
        <f t="shared" si="581"/>
        <v>2734.3436458589422</v>
      </c>
      <c r="R1230" s="34">
        <f t="shared" si="582"/>
        <v>2734.3436458589422</v>
      </c>
      <c r="S1230" s="33">
        <f t="shared" si="583"/>
        <v>0</v>
      </c>
      <c r="T1230" s="35">
        <f t="shared" si="584"/>
        <v>0</v>
      </c>
      <c r="U1230" s="31">
        <f t="shared" si="585"/>
        <v>0</v>
      </c>
      <c r="V1230" s="30" t="e">
        <f t="shared" si="586"/>
        <v>#DIV/0!</v>
      </c>
      <c r="W1230" s="34" t="e">
        <f t="shared" si="587"/>
        <v>#DIV/0!</v>
      </c>
      <c r="X1230" s="33">
        <f t="shared" si="588"/>
        <v>0</v>
      </c>
      <c r="Y1230" s="35">
        <f t="shared" si="589"/>
        <v>0</v>
      </c>
      <c r="Z1230" s="30">
        <f t="shared" si="590"/>
        <v>-9812.2016003250101</v>
      </c>
      <c r="AA1230" s="35">
        <f>IF(C1230&lt;C$13,0,(IF(VLOOKUP(C$7,profiel!$A$3:$F$297,2,FALSE)&gt;4,VLOOKUP($C$7,profiel!$A$3:$F$297,3,FALSE),IF(B$9="flens loodrecht op gevel",(VLOOKUP(C$7,profiel!$A$3:$F$297,6,FALSE)-2*VLOOKUP(C$7,profiel!$A$3:$F$297,4,FALSE))/2,VLOOKUP(C$7,profiel!$A$3:$F$297,4,FALSE))))/1000*Z1230*D$36)</f>
        <v>-18056.838634187283</v>
      </c>
      <c r="AB1230" s="30">
        <f t="shared" si="593"/>
        <v>76652.771560496854</v>
      </c>
      <c r="AC1230" s="35">
        <f t="shared" si="591"/>
        <v>15330.554312099373</v>
      </c>
      <c r="AD1230" s="32">
        <f t="shared" si="592"/>
        <v>3.1101993512808485E-2</v>
      </c>
      <c r="AE1230" s="32">
        <f t="shared" si="597"/>
        <v>736.09488836020057</v>
      </c>
      <c r="AF1230" s="204">
        <f t="shared" si="598"/>
        <v>4042.623252984974</v>
      </c>
    </row>
    <row r="1231" spans="1:32" ht="12" customHeight="1" x14ac:dyDescent="0.15">
      <c r="A1231" s="199">
        <f t="shared" si="568"/>
        <v>736.09488836020057</v>
      </c>
      <c r="B1231" s="38">
        <f t="shared" si="569"/>
        <v>5910</v>
      </c>
      <c r="C1231" s="200">
        <f t="shared" si="594"/>
        <v>98.5</v>
      </c>
      <c r="D1231" s="36">
        <f t="shared" si="595"/>
        <v>1019.4915661072499</v>
      </c>
      <c r="E1231" s="36">
        <f t="shared" si="596"/>
        <v>679.99999999999068</v>
      </c>
      <c r="F1231" s="37">
        <f t="shared" si="570"/>
        <v>3.1844291514152065E-2</v>
      </c>
      <c r="G1231" s="42">
        <f t="shared" si="571"/>
        <v>2735.1912873323963</v>
      </c>
      <c r="H1231" s="43">
        <f t="shared" si="572"/>
        <v>2735.1912873323963</v>
      </c>
      <c r="I1231" s="42">
        <f t="shared" si="573"/>
        <v>0</v>
      </c>
      <c r="J1231" s="44">
        <f t="shared" si="574"/>
        <v>0</v>
      </c>
      <c r="K1231" s="216">
        <f t="shared" si="575"/>
        <v>3.025207693844446E-2</v>
      </c>
      <c r="L1231" s="42">
        <f t="shared" si="576"/>
        <v>2736.6702221558735</v>
      </c>
      <c r="M1231" s="43">
        <f t="shared" si="577"/>
        <v>2599.8367110480795</v>
      </c>
      <c r="N1231" s="42">
        <f t="shared" si="578"/>
        <v>0</v>
      </c>
      <c r="O1231" s="44">
        <f t="shared" si="579"/>
        <v>0</v>
      </c>
      <c r="P1231" s="37">
        <f t="shared" si="580"/>
        <v>3.1844291514152065E-2</v>
      </c>
      <c r="Q1231" s="42">
        <f t="shared" si="581"/>
        <v>2735.1912873323963</v>
      </c>
      <c r="R1231" s="43">
        <f t="shared" si="582"/>
        <v>2735.1912873323963</v>
      </c>
      <c r="S1231" s="42">
        <f t="shared" si="583"/>
        <v>0</v>
      </c>
      <c r="T1231" s="44">
        <f t="shared" si="584"/>
        <v>0</v>
      </c>
      <c r="U1231" s="37">
        <f t="shared" si="585"/>
        <v>0</v>
      </c>
      <c r="V1231" s="42" t="e">
        <f t="shared" si="586"/>
        <v>#DIV/0!</v>
      </c>
      <c r="W1231" s="43" t="e">
        <f t="shared" si="587"/>
        <v>#DIV/0!</v>
      </c>
      <c r="X1231" s="42">
        <f t="shared" si="588"/>
        <v>0</v>
      </c>
      <c r="Y1231" s="44">
        <f t="shared" si="589"/>
        <v>0</v>
      </c>
      <c r="Z1231" s="42">
        <f t="shared" si="590"/>
        <v>-9818.0526220332849</v>
      </c>
      <c r="AA1231" s="44">
        <f>IF(C1231&lt;C$13,0,(IF(VLOOKUP(C$7,profiel!$A$3:$F$297,2,FALSE)&gt;4,VLOOKUP($C$7,profiel!$A$3:$F$297,3,FALSE),IF(B$9="flens loodrecht op gevel",(VLOOKUP(C$7,profiel!$A$3:$F$297,6,FALSE)-2*VLOOKUP(C$7,profiel!$A$3:$F$297,4,FALSE))/2,VLOOKUP(C$7,profiel!$A$3:$F$297,4,FALSE))))/1000*Z1231*D$36)</f>
        <v>-18067.605937911241</v>
      </c>
      <c r="AB1231" s="42">
        <f t="shared" si="593"/>
        <v>76693.49581855454</v>
      </c>
      <c r="AC1231" s="44">
        <f t="shared" si="591"/>
        <v>15338.699163710908</v>
      </c>
      <c r="AD1231" s="41">
        <f t="shared" si="592"/>
        <v>3.1266601596469296E-2</v>
      </c>
      <c r="AE1231" s="41">
        <f t="shared" si="597"/>
        <v>736.12615496179706</v>
      </c>
      <c r="AF1231" s="201">
        <f t="shared" si="598"/>
        <v>4021.2897596355365</v>
      </c>
    </row>
    <row r="1232" spans="1:32" ht="12" customHeight="1" x14ac:dyDescent="0.15">
      <c r="A1232" s="202">
        <f t="shared" si="568"/>
        <v>736.12615496179706</v>
      </c>
      <c r="B1232" s="54">
        <f t="shared" si="569"/>
        <v>5915</v>
      </c>
      <c r="C1232" s="133">
        <f t="shared" si="594"/>
        <v>98.583333333333329</v>
      </c>
      <c r="D1232" s="30">
        <f t="shared" si="595"/>
        <v>1019.6181130710703</v>
      </c>
      <c r="E1232" s="30">
        <f t="shared" si="596"/>
        <v>679.99999999999102</v>
      </c>
      <c r="F1232" s="31">
        <f t="shared" si="570"/>
        <v>3.201322984534466E-2</v>
      </c>
      <c r="G1232" s="30">
        <f t="shared" si="571"/>
        <v>2736.0354882021675</v>
      </c>
      <c r="H1232" s="34">
        <f t="shared" si="572"/>
        <v>2736.0354882021675</v>
      </c>
      <c r="I1232" s="33">
        <f t="shared" si="573"/>
        <v>0</v>
      </c>
      <c r="J1232" s="35">
        <f t="shared" si="574"/>
        <v>0</v>
      </c>
      <c r="K1232" s="60">
        <f t="shared" si="575"/>
        <v>3.0412568353077426E-2</v>
      </c>
      <c r="L1232" s="30">
        <f t="shared" si="576"/>
        <v>2737.5226013515066</v>
      </c>
      <c r="M1232" s="34">
        <f t="shared" si="577"/>
        <v>2600.6464712839311</v>
      </c>
      <c r="N1232" s="33">
        <f t="shared" si="578"/>
        <v>0</v>
      </c>
      <c r="O1232" s="35">
        <f t="shared" si="579"/>
        <v>0</v>
      </c>
      <c r="P1232" s="31">
        <f t="shared" si="580"/>
        <v>3.201322984534466E-2</v>
      </c>
      <c r="Q1232" s="30">
        <f t="shared" si="581"/>
        <v>2736.0354882021675</v>
      </c>
      <c r="R1232" s="34">
        <f t="shared" si="582"/>
        <v>2736.0354882021675</v>
      </c>
      <c r="S1232" s="33">
        <f t="shared" si="583"/>
        <v>0</v>
      </c>
      <c r="T1232" s="35">
        <f t="shared" si="584"/>
        <v>0</v>
      </c>
      <c r="U1232" s="31">
        <f t="shared" si="585"/>
        <v>0</v>
      </c>
      <c r="V1232" s="30" t="e">
        <f t="shared" si="586"/>
        <v>#DIV/0!</v>
      </c>
      <c r="W1232" s="34" t="e">
        <f t="shared" si="587"/>
        <v>#DIV/0!</v>
      </c>
      <c r="X1232" s="33">
        <f t="shared" si="588"/>
        <v>0</v>
      </c>
      <c r="Y1232" s="35">
        <f t="shared" si="589"/>
        <v>0</v>
      </c>
      <c r="Z1232" s="30">
        <f t="shared" si="590"/>
        <v>-9823.9350832926248</v>
      </c>
      <c r="AA1232" s="35">
        <f>IF(C1232&lt;C$13,0,(IF(VLOOKUP(C$7,profiel!$A$3:$F$297,2,FALSE)&gt;4,VLOOKUP($C$7,profiel!$A$3:$F$297,3,FALSE),IF(B$9="flens loodrecht op gevel",(VLOOKUP(C$7,profiel!$A$3:$F$297,6,FALSE)-2*VLOOKUP(C$7,profiel!$A$3:$F$297,4,FALSE))/2,VLOOKUP(C$7,profiel!$A$3:$F$297,4,FALSE))))/1000*Z1232*D$36)</f>
        <v>-18078.431098059627</v>
      </c>
      <c r="AB1232" s="30">
        <f t="shared" si="593"/>
        <v>76734.162046731464</v>
      </c>
      <c r="AC1232" s="35">
        <f t="shared" si="591"/>
        <v>15346.832409346294</v>
      </c>
      <c r="AD1232" s="32">
        <f t="shared" si="592"/>
        <v>3.1431335011460768E-2</v>
      </c>
      <c r="AE1232" s="32">
        <f t="shared" si="597"/>
        <v>736.15758629680852</v>
      </c>
      <c r="AF1232" s="204">
        <f t="shared" si="598"/>
        <v>4000.1045730493943</v>
      </c>
    </row>
    <row r="1233" spans="1:32" ht="12" customHeight="1" x14ac:dyDescent="0.15">
      <c r="A1233" s="199">
        <f t="shared" si="568"/>
        <v>736.15758629680852</v>
      </c>
      <c r="B1233" s="38">
        <f t="shared" si="569"/>
        <v>5920</v>
      </c>
      <c r="C1233" s="200">
        <f t="shared" si="594"/>
        <v>98.666666666666671</v>
      </c>
      <c r="D1233" s="36">
        <f t="shared" si="595"/>
        <v>1019.7445532441914</v>
      </c>
      <c r="E1233" s="36">
        <f t="shared" si="596"/>
        <v>679.99999999999125</v>
      </c>
      <c r="F1233" s="37">
        <f t="shared" si="570"/>
        <v>3.2182776974704244E-2</v>
      </c>
      <c r="G1233" s="42">
        <f t="shared" si="571"/>
        <v>2736.8762521771355</v>
      </c>
      <c r="H1233" s="43">
        <f t="shared" si="572"/>
        <v>2736.8762521771355</v>
      </c>
      <c r="I1233" s="42">
        <f t="shared" si="573"/>
        <v>0</v>
      </c>
      <c r="J1233" s="44">
        <f t="shared" si="574"/>
        <v>0</v>
      </c>
      <c r="K1233" s="216">
        <f t="shared" si="575"/>
        <v>3.0573638125969034E-2</v>
      </c>
      <c r="L1233" s="42">
        <f t="shared" si="576"/>
        <v>2738.3715733629597</v>
      </c>
      <c r="M1233" s="43">
        <f t="shared" si="577"/>
        <v>2601.4529946948119</v>
      </c>
      <c r="N1233" s="42">
        <f t="shared" si="578"/>
        <v>0</v>
      </c>
      <c r="O1233" s="44">
        <f t="shared" si="579"/>
        <v>0</v>
      </c>
      <c r="P1233" s="37">
        <f t="shared" si="580"/>
        <v>3.2182776974704244E-2</v>
      </c>
      <c r="Q1233" s="42">
        <f t="shared" si="581"/>
        <v>2736.8762521771355</v>
      </c>
      <c r="R1233" s="43">
        <f t="shared" si="582"/>
        <v>2736.8762521771355</v>
      </c>
      <c r="S1233" s="42">
        <f t="shared" si="583"/>
        <v>0</v>
      </c>
      <c r="T1233" s="44">
        <f t="shared" si="584"/>
        <v>0</v>
      </c>
      <c r="U1233" s="37">
        <f t="shared" si="585"/>
        <v>0</v>
      </c>
      <c r="V1233" s="42" t="e">
        <f t="shared" si="586"/>
        <v>#DIV/0!</v>
      </c>
      <c r="W1233" s="43" t="e">
        <f t="shared" si="587"/>
        <v>#DIV/0!</v>
      </c>
      <c r="X1233" s="42">
        <f t="shared" si="588"/>
        <v>0</v>
      </c>
      <c r="Y1233" s="44">
        <f t="shared" si="589"/>
        <v>0</v>
      </c>
      <c r="Z1233" s="42">
        <f t="shared" si="590"/>
        <v>-9829.8490152034756</v>
      </c>
      <c r="AA1233" s="44">
        <f>IF(C1233&lt;C$13,0,(IF(VLOOKUP(C$7,profiel!$A$3:$F$297,2,FALSE)&gt;4,VLOOKUP($C$7,profiel!$A$3:$F$297,3,FALSE),IF(B$9="flens loodrecht op gevel",(VLOOKUP(C$7,profiel!$A$3:$F$297,6,FALSE)-2*VLOOKUP(C$7,profiel!$A$3:$F$297,4,FALSE))/2,VLOOKUP(C$7,profiel!$A$3:$F$297,4,FALSE))))/1000*Z1233*D$36)</f>
        <v>-18089.314171864822</v>
      </c>
      <c r="AB1233" s="42">
        <f t="shared" si="593"/>
        <v>76774.770250545262</v>
      </c>
      <c r="AC1233" s="44">
        <f t="shared" si="591"/>
        <v>15354.954050109052</v>
      </c>
      <c r="AD1233" s="41">
        <f t="shared" si="592"/>
        <v>3.1596183020921112E-2</v>
      </c>
      <c r="AE1233" s="41">
        <f t="shared" si="597"/>
        <v>736.18918247982947</v>
      </c>
      <c r="AF1233" s="201">
        <f t="shared" si="598"/>
        <v>3979.066940075234</v>
      </c>
    </row>
    <row r="1234" spans="1:32" ht="12" customHeight="1" x14ac:dyDescent="0.15">
      <c r="A1234" s="202">
        <f t="shared" si="568"/>
        <v>736.18918247982947</v>
      </c>
      <c r="B1234" s="54">
        <f t="shared" si="569"/>
        <v>5925</v>
      </c>
      <c r="C1234" s="133">
        <f t="shared" si="594"/>
        <v>98.75</v>
      </c>
      <c r="D1234" s="30">
        <f t="shared" si="595"/>
        <v>1019.8708868066984</v>
      </c>
      <c r="E1234" s="30">
        <f t="shared" si="596"/>
        <v>679.99999999999147</v>
      </c>
      <c r="F1234" s="31">
        <f t="shared" si="570"/>
        <v>3.2352929792005249E-2</v>
      </c>
      <c r="G1234" s="30">
        <f t="shared" si="571"/>
        <v>2737.7135831343785</v>
      </c>
      <c r="H1234" s="34">
        <f t="shared" si="572"/>
        <v>2737.7135831343785</v>
      </c>
      <c r="I1234" s="33">
        <f t="shared" si="573"/>
        <v>0</v>
      </c>
      <c r="J1234" s="35">
        <f t="shared" si="574"/>
        <v>0</v>
      </c>
      <c r="K1234" s="60">
        <f t="shared" si="575"/>
        <v>3.0735283302404989E-2</v>
      </c>
      <c r="L1234" s="30">
        <f t="shared" si="576"/>
        <v>2739.2171419121905</v>
      </c>
      <c r="M1234" s="34">
        <f t="shared" si="577"/>
        <v>2602.2562848165808</v>
      </c>
      <c r="N1234" s="33">
        <f t="shared" si="578"/>
        <v>0</v>
      </c>
      <c r="O1234" s="35">
        <f t="shared" si="579"/>
        <v>0</v>
      </c>
      <c r="P1234" s="31">
        <f t="shared" si="580"/>
        <v>3.2352929792005249E-2</v>
      </c>
      <c r="Q1234" s="30">
        <f t="shared" si="581"/>
        <v>2737.7135831343785</v>
      </c>
      <c r="R1234" s="34">
        <f t="shared" si="582"/>
        <v>2737.7135831343785</v>
      </c>
      <c r="S1234" s="33">
        <f t="shared" si="583"/>
        <v>0</v>
      </c>
      <c r="T1234" s="35">
        <f t="shared" si="584"/>
        <v>0</v>
      </c>
      <c r="U1234" s="31">
        <f t="shared" si="585"/>
        <v>0</v>
      </c>
      <c r="V1234" s="30" t="e">
        <f t="shared" si="586"/>
        <v>#DIV/0!</v>
      </c>
      <c r="W1234" s="34" t="e">
        <f t="shared" si="587"/>
        <v>#DIV/0!</v>
      </c>
      <c r="X1234" s="33">
        <f t="shared" si="588"/>
        <v>0</v>
      </c>
      <c r="Y1234" s="35">
        <f t="shared" si="589"/>
        <v>0</v>
      </c>
      <c r="Z1234" s="30">
        <f t="shared" si="590"/>
        <v>-9835.7944468938385</v>
      </c>
      <c r="AA1234" s="35">
        <f>IF(C1234&lt;C$13,0,(IF(VLOOKUP(C$7,profiel!$A$3:$F$297,2,FALSE)&gt;4,VLOOKUP($C$7,profiel!$A$3:$F$297,3,FALSE),IF(B$9="flens loodrecht op gevel",(VLOOKUP(C$7,profiel!$A$3:$F$297,6,FALSE)-2*VLOOKUP(C$7,profiel!$A$3:$F$297,4,FALSE))/2,VLOOKUP(C$7,profiel!$A$3:$F$297,4,FALSE))))/1000*Z1234*D$36)</f>
        <v>-18100.255212929442</v>
      </c>
      <c r="AB1234" s="30">
        <f t="shared" si="593"/>
        <v>76815.320437404967</v>
      </c>
      <c r="AC1234" s="35">
        <f t="shared" si="591"/>
        <v>15363.064087480994</v>
      </c>
      <c r="AD1234" s="32">
        <f t="shared" si="592"/>
        <v>3.1761134791557559E-2</v>
      </c>
      <c r="AE1234" s="32">
        <f t="shared" si="597"/>
        <v>736.22094361462098</v>
      </c>
      <c r="AF1234" s="204">
        <f t="shared" si="598"/>
        <v>3958.1761067282982</v>
      </c>
    </row>
    <row r="1235" spans="1:32" ht="12" customHeight="1" x14ac:dyDescent="0.15">
      <c r="A1235" s="199">
        <f t="shared" si="568"/>
        <v>736.22094361462098</v>
      </c>
      <c r="B1235" s="38">
        <f t="shared" si="569"/>
        <v>5930</v>
      </c>
      <c r="C1235" s="200">
        <f t="shared" si="594"/>
        <v>98.833333333333329</v>
      </c>
      <c r="D1235" s="36">
        <f t="shared" si="595"/>
        <v>1019.9971139382219</v>
      </c>
      <c r="E1235" s="36">
        <f t="shared" si="596"/>
        <v>679.9999999999917</v>
      </c>
      <c r="F1235" s="37">
        <f t="shared" si="570"/>
        <v>3.2523685121314878E-2</v>
      </c>
      <c r="G1235" s="42">
        <f t="shared" si="571"/>
        <v>2738.5474851199419</v>
      </c>
      <c r="H1235" s="43">
        <f t="shared" si="572"/>
        <v>2738.5474851199424</v>
      </c>
      <c r="I1235" s="42">
        <f t="shared" si="573"/>
        <v>0</v>
      </c>
      <c r="J1235" s="44">
        <f t="shared" si="574"/>
        <v>0</v>
      </c>
      <c r="K1235" s="216">
        <f t="shared" si="575"/>
        <v>3.0897500865249134E-2</v>
      </c>
      <c r="L1235" s="42">
        <f t="shared" si="576"/>
        <v>2740.0593108868948</v>
      </c>
      <c r="M1235" s="43">
        <f t="shared" si="577"/>
        <v>2603.0563453425498</v>
      </c>
      <c r="N1235" s="42">
        <f t="shared" si="578"/>
        <v>0</v>
      </c>
      <c r="O1235" s="44">
        <f t="shared" si="579"/>
        <v>0</v>
      </c>
      <c r="P1235" s="37">
        <f t="shared" si="580"/>
        <v>3.2523685121314878E-2</v>
      </c>
      <c r="Q1235" s="42">
        <f t="shared" si="581"/>
        <v>2738.5474851199419</v>
      </c>
      <c r="R1235" s="43">
        <f t="shared" si="582"/>
        <v>2738.5474851199424</v>
      </c>
      <c r="S1235" s="42">
        <f t="shared" si="583"/>
        <v>0</v>
      </c>
      <c r="T1235" s="44">
        <f t="shared" si="584"/>
        <v>0</v>
      </c>
      <c r="U1235" s="37">
        <f t="shared" si="585"/>
        <v>0</v>
      </c>
      <c r="V1235" s="42" t="e">
        <f t="shared" si="586"/>
        <v>#DIV/0!</v>
      </c>
      <c r="W1235" s="43" t="e">
        <f t="shared" si="587"/>
        <v>#DIV/0!</v>
      </c>
      <c r="X1235" s="42">
        <f t="shared" si="588"/>
        <v>0</v>
      </c>
      <c r="Y1235" s="44">
        <f t="shared" si="589"/>
        <v>0</v>
      </c>
      <c r="Z1235" s="42">
        <f t="shared" si="590"/>
        <v>-9841.7714055004453</v>
      </c>
      <c r="AA1235" s="44">
        <f>IF(C1235&lt;C$13,0,(IF(VLOOKUP(C$7,profiel!$A$3:$F$297,2,FALSE)&gt;4,VLOOKUP($C$7,profiel!$A$3:$F$297,3,FALSE),IF(B$9="flens loodrecht op gevel",(VLOOKUP(C$7,profiel!$A$3:$F$297,6,FALSE)-2*VLOOKUP(C$7,profiel!$A$3:$F$297,4,FALSE))/2,VLOOKUP(C$7,profiel!$A$3:$F$297,4,FALSE))))/1000*Z1235*D$36)</f>
        <v>-18111.254271191672</v>
      </c>
      <c r="AB1235" s="42">
        <f t="shared" si="593"/>
        <v>76855.812616630981</v>
      </c>
      <c r="AC1235" s="44">
        <f t="shared" si="591"/>
        <v>15371.162523326195</v>
      </c>
      <c r="AD1235" s="41">
        <f t="shared" si="592"/>
        <v>3.1926179395127062E-2</v>
      </c>
      <c r="AE1235" s="41">
        <f t="shared" si="597"/>
        <v>736.25286979401608</v>
      </c>
      <c r="AF1235" s="201">
        <f t="shared" si="598"/>
        <v>3937.4313182672154</v>
      </c>
    </row>
    <row r="1236" spans="1:32" ht="12" customHeight="1" x14ac:dyDescent="0.15">
      <c r="A1236" s="202">
        <f t="shared" si="568"/>
        <v>736.25286979401608</v>
      </c>
      <c r="B1236" s="54">
        <f t="shared" si="569"/>
        <v>5935</v>
      </c>
      <c r="C1236" s="133">
        <f t="shared" si="594"/>
        <v>98.916666666666671</v>
      </c>
      <c r="D1236" s="30">
        <f t="shared" si="595"/>
        <v>1020.1232348179386</v>
      </c>
      <c r="E1236" s="30">
        <f t="shared" si="596"/>
        <v>679.99999999999181</v>
      </c>
      <c r="F1236" s="31">
        <f t="shared" si="570"/>
        <v>3.2695039721123739E-2</v>
      </c>
      <c r="G1236" s="30">
        <f t="shared" si="571"/>
        <v>2739.3779623500791</v>
      </c>
      <c r="H1236" s="34">
        <f t="shared" si="572"/>
        <v>2739.3779623500791</v>
      </c>
      <c r="I1236" s="33">
        <f t="shared" si="573"/>
        <v>0</v>
      </c>
      <c r="J1236" s="35">
        <f t="shared" si="574"/>
        <v>0</v>
      </c>
      <c r="K1236" s="60">
        <f t="shared" si="575"/>
        <v>3.1060287735067551E-2</v>
      </c>
      <c r="L1236" s="30">
        <f t="shared" si="576"/>
        <v>2740.8980843417617</v>
      </c>
      <c r="M1236" s="34">
        <f t="shared" si="577"/>
        <v>2603.8531801246736</v>
      </c>
      <c r="N1236" s="33">
        <f t="shared" si="578"/>
        <v>0</v>
      </c>
      <c r="O1236" s="35">
        <f t="shared" si="579"/>
        <v>0</v>
      </c>
      <c r="P1236" s="31">
        <f t="shared" si="580"/>
        <v>3.2695039721123739E-2</v>
      </c>
      <c r="Q1236" s="30">
        <f t="shared" si="581"/>
        <v>2739.3779623500791</v>
      </c>
      <c r="R1236" s="34">
        <f t="shared" si="582"/>
        <v>2739.3779623500791</v>
      </c>
      <c r="S1236" s="33">
        <f t="shared" si="583"/>
        <v>0</v>
      </c>
      <c r="T1236" s="35">
        <f t="shared" si="584"/>
        <v>0</v>
      </c>
      <c r="U1236" s="31">
        <f t="shared" si="585"/>
        <v>0</v>
      </c>
      <c r="V1236" s="30" t="e">
        <f t="shared" si="586"/>
        <v>#DIV/0!</v>
      </c>
      <c r="W1236" s="34" t="e">
        <f t="shared" si="587"/>
        <v>#DIV/0!</v>
      </c>
      <c r="X1236" s="33">
        <f t="shared" si="588"/>
        <v>0</v>
      </c>
      <c r="Y1236" s="35">
        <f t="shared" si="589"/>
        <v>0</v>
      </c>
      <c r="Z1236" s="30">
        <f t="shared" si="590"/>
        <v>-9847.779916150248</v>
      </c>
      <c r="AA1236" s="35">
        <f>IF(C1236&lt;C$13,0,(IF(VLOOKUP(C$7,profiel!$A$3:$F$297,2,FALSE)&gt;4,VLOOKUP($C$7,profiel!$A$3:$F$297,3,FALSE),IF(B$9="flens loodrecht op gevel",(VLOOKUP(C$7,profiel!$A$3:$F$297,6,FALSE)-2*VLOOKUP(C$7,profiel!$A$3:$F$297,4,FALSE))/2,VLOOKUP(C$7,profiel!$A$3:$F$297,4,FALSE))))/1000*Z1236*D$36)</f>
        <v>-18122.311392891217</v>
      </c>
      <c r="AB1236" s="30">
        <f t="shared" si="593"/>
        <v>76896.246799473171</v>
      </c>
      <c r="AC1236" s="35">
        <f t="shared" si="591"/>
        <v>15379.249359894635</v>
      </c>
      <c r="AD1236" s="32">
        <f t="shared" si="592"/>
        <v>3.2091305809969592E-2</v>
      </c>
      <c r="AE1236" s="32">
        <f t="shared" si="597"/>
        <v>736.28496109982609</v>
      </c>
      <c r="AF1236" s="204">
        <f t="shared" si="598"/>
        <v>3916.8318192704182</v>
      </c>
    </row>
    <row r="1237" spans="1:32" ht="12" customHeight="1" x14ac:dyDescent="0.15">
      <c r="A1237" s="199">
        <f t="shared" si="568"/>
        <v>736.28496109982609</v>
      </c>
      <c r="B1237" s="38">
        <f t="shared" si="569"/>
        <v>5940</v>
      </c>
      <c r="C1237" s="200">
        <f t="shared" si="594"/>
        <v>99</v>
      </c>
      <c r="D1237" s="36">
        <f t="shared" si="595"/>
        <v>1020.2492496245733</v>
      </c>
      <c r="E1237" s="36">
        <f t="shared" si="596"/>
        <v>679.99999999999204</v>
      </c>
      <c r="F1237" s="37">
        <f t="shared" si="570"/>
        <v>3.2866990284490277E-2</v>
      </c>
      <c r="G1237" s="42">
        <f t="shared" si="571"/>
        <v>2740.2050192119295</v>
      </c>
      <c r="H1237" s="43">
        <f t="shared" si="572"/>
        <v>2740.20501921193</v>
      </c>
      <c r="I1237" s="42">
        <f t="shared" si="573"/>
        <v>0</v>
      </c>
      <c r="J1237" s="44">
        <f t="shared" si="574"/>
        <v>0</v>
      </c>
      <c r="K1237" s="216">
        <f t="shared" si="575"/>
        <v>3.1223640770265765E-2</v>
      </c>
      <c r="L1237" s="42">
        <f t="shared" si="576"/>
        <v>2741.7334664991758</v>
      </c>
      <c r="M1237" s="43">
        <f t="shared" si="577"/>
        <v>2604.6467931742172</v>
      </c>
      <c r="N1237" s="42">
        <f t="shared" si="578"/>
        <v>0</v>
      </c>
      <c r="O1237" s="44">
        <f t="shared" si="579"/>
        <v>0</v>
      </c>
      <c r="P1237" s="37">
        <f t="shared" si="580"/>
        <v>3.2866990284490277E-2</v>
      </c>
      <c r="Q1237" s="42">
        <f t="shared" si="581"/>
        <v>2740.2050192119295</v>
      </c>
      <c r="R1237" s="43">
        <f t="shared" si="582"/>
        <v>2740.20501921193</v>
      </c>
      <c r="S1237" s="42">
        <f t="shared" si="583"/>
        <v>0</v>
      </c>
      <c r="T1237" s="44">
        <f t="shared" si="584"/>
        <v>0</v>
      </c>
      <c r="U1237" s="37">
        <f t="shared" si="585"/>
        <v>0</v>
      </c>
      <c r="V1237" s="42" t="e">
        <f t="shared" si="586"/>
        <v>#DIV/0!</v>
      </c>
      <c r="W1237" s="43" t="e">
        <f t="shared" si="587"/>
        <v>#DIV/0!</v>
      </c>
      <c r="X1237" s="42">
        <f t="shared" si="588"/>
        <v>0</v>
      </c>
      <c r="Y1237" s="44">
        <f t="shared" si="589"/>
        <v>0</v>
      </c>
      <c r="Z1237" s="42">
        <f t="shared" si="590"/>
        <v>-9853.8200019419401</v>
      </c>
      <c r="AA1237" s="44">
        <f>IF(C1237&lt;C$13,0,(IF(VLOOKUP(C$7,profiel!$A$3:$F$297,2,FALSE)&gt;4,VLOOKUP($C$7,profiel!$A$3:$F$297,3,FALSE),IF(B$9="flens loodrecht op gevel",(VLOOKUP(C$7,profiel!$A$3:$F$297,6,FALSE)-2*VLOOKUP(C$7,profiel!$A$3:$F$297,4,FALSE))/2,VLOOKUP(C$7,profiel!$A$3:$F$297,4,FALSE))))/1000*Z1237*D$36)</f>
        <v>-18133.426620535298</v>
      </c>
      <c r="AB1237" s="42">
        <f t="shared" si="593"/>
        <v>76936.622999129831</v>
      </c>
      <c r="AC1237" s="44">
        <f t="shared" si="591"/>
        <v>15387.324599825966</v>
      </c>
      <c r="AD1237" s="41">
        <f t="shared" si="592"/>
        <v>3.2256502922575918E-2</v>
      </c>
      <c r="AE1237" s="41">
        <f t="shared" si="597"/>
        <v>736.31721760274866</v>
      </c>
      <c r="AF1237" s="201">
        <f t="shared" si="598"/>
        <v>3896.3768537116516</v>
      </c>
    </row>
    <row r="1238" spans="1:32" ht="12" customHeight="1" x14ac:dyDescent="0.15">
      <c r="A1238" s="202">
        <f t="shared" si="568"/>
        <v>736.31721760274866</v>
      </c>
      <c r="B1238" s="54">
        <f t="shared" si="569"/>
        <v>5945</v>
      </c>
      <c r="C1238" s="133">
        <f t="shared" si="594"/>
        <v>99.083333333333329</v>
      </c>
      <c r="D1238" s="30">
        <f t="shared" si="595"/>
        <v>1020.3751585363999</v>
      </c>
      <c r="E1238" s="30">
        <f t="shared" si="596"/>
        <v>679.99999999999227</v>
      </c>
      <c r="F1238" s="31">
        <f t="shared" si="570"/>
        <v>3.3039533439203135E-2</v>
      </c>
      <c r="G1238" s="30">
        <f t="shared" si="571"/>
        <v>2741.0286602642827</v>
      </c>
      <c r="H1238" s="34">
        <f t="shared" si="572"/>
        <v>2741.0286602642827</v>
      </c>
      <c r="I1238" s="33">
        <f t="shared" si="573"/>
        <v>0</v>
      </c>
      <c r="J1238" s="35">
        <f t="shared" si="574"/>
        <v>0</v>
      </c>
      <c r="K1238" s="60">
        <f t="shared" si="575"/>
        <v>3.1387556767242981E-2</v>
      </c>
      <c r="L1238" s="30">
        <f t="shared" si="576"/>
        <v>2742.5654617499827</v>
      </c>
      <c r="M1238" s="34">
        <f t="shared" si="577"/>
        <v>2605.4371886624835</v>
      </c>
      <c r="N1238" s="33">
        <f t="shared" si="578"/>
        <v>0</v>
      </c>
      <c r="O1238" s="35">
        <f t="shared" si="579"/>
        <v>0</v>
      </c>
      <c r="P1238" s="31">
        <f t="shared" si="580"/>
        <v>3.3039533439203135E-2</v>
      </c>
      <c r="Q1238" s="30">
        <f t="shared" si="581"/>
        <v>2741.0286602642827</v>
      </c>
      <c r="R1238" s="34">
        <f t="shared" si="582"/>
        <v>2741.0286602642827</v>
      </c>
      <c r="S1238" s="33">
        <f t="shared" si="583"/>
        <v>0</v>
      </c>
      <c r="T1238" s="35">
        <f t="shared" si="584"/>
        <v>0</v>
      </c>
      <c r="U1238" s="31">
        <f t="shared" si="585"/>
        <v>0</v>
      </c>
      <c r="V1238" s="30" t="e">
        <f t="shared" si="586"/>
        <v>#DIV/0!</v>
      </c>
      <c r="W1238" s="34" t="e">
        <f t="shared" si="587"/>
        <v>#DIV/0!</v>
      </c>
      <c r="X1238" s="33">
        <f t="shared" si="588"/>
        <v>0</v>
      </c>
      <c r="Y1238" s="35">
        <f t="shared" si="589"/>
        <v>0</v>
      </c>
      <c r="Z1238" s="30">
        <f t="shared" si="590"/>
        <v>-9859.8916839279882</v>
      </c>
      <c r="AA1238" s="35">
        <f>IF(C1238&lt;C$13,0,(IF(VLOOKUP(C$7,profiel!$A$3:$F$297,2,FALSE)&gt;4,VLOOKUP($C$7,profiel!$A$3:$F$297,3,FALSE),IF(B$9="flens loodrecht op gevel",(VLOOKUP(C$7,profiel!$A$3:$F$297,6,FALSE)-2*VLOOKUP(C$7,profiel!$A$3:$F$297,4,FALSE))/2,VLOOKUP(C$7,profiel!$A$3:$F$297,4,FALSE))))/1000*Z1238*D$36)</f>
        <v>-18144.599992865576</v>
      </c>
      <c r="AB1238" s="30">
        <f t="shared" si="593"/>
        <v>76976.94123076617</v>
      </c>
      <c r="AC1238" s="35">
        <f t="shared" si="591"/>
        <v>15395.388246153234</v>
      </c>
      <c r="AD1238" s="32">
        <f t="shared" si="592"/>
        <v>3.2421759529197958E-2</v>
      </c>
      <c r="AE1238" s="32">
        <f t="shared" si="597"/>
        <v>736.3496393622778</v>
      </c>
      <c r="AF1238" s="204">
        <f t="shared" si="598"/>
        <v>3876.0656650343817</v>
      </c>
    </row>
    <row r="1239" spans="1:32" ht="12" customHeight="1" x14ac:dyDescent="0.15">
      <c r="A1239" s="199">
        <f t="shared" si="568"/>
        <v>736.3496393622778</v>
      </c>
      <c r="B1239" s="38">
        <f t="shared" si="569"/>
        <v>5950</v>
      </c>
      <c r="C1239" s="200">
        <f t="shared" si="594"/>
        <v>99.166666666666671</v>
      </c>
      <c r="D1239" s="36">
        <f t="shared" si="595"/>
        <v>1020.5009617312438</v>
      </c>
      <c r="E1239" s="36">
        <f t="shared" si="596"/>
        <v>679.9999999999925</v>
      </c>
      <c r="F1239" s="37">
        <f t="shared" si="570"/>
        <v>3.3212665747963097E-2</v>
      </c>
      <c r="G1239" s="42">
        <f t="shared" si="571"/>
        <v>2741.8488902380559</v>
      </c>
      <c r="H1239" s="43">
        <f t="shared" si="572"/>
        <v>2741.8488902380564</v>
      </c>
      <c r="I1239" s="42">
        <f t="shared" si="573"/>
        <v>0</v>
      </c>
      <c r="J1239" s="44">
        <f t="shared" si="574"/>
        <v>0</v>
      </c>
      <c r="K1239" s="216">
        <f t="shared" si="575"/>
        <v>3.1552032460564941E-2</v>
      </c>
      <c r="L1239" s="42">
        <f t="shared" si="576"/>
        <v>2743.3940746539743</v>
      </c>
      <c r="M1239" s="43">
        <f t="shared" si="577"/>
        <v>2606.2243709212753</v>
      </c>
      <c r="N1239" s="42">
        <f t="shared" si="578"/>
        <v>0</v>
      </c>
      <c r="O1239" s="44">
        <f t="shared" si="579"/>
        <v>0</v>
      </c>
      <c r="P1239" s="37">
        <f t="shared" si="580"/>
        <v>3.3212665747963097E-2</v>
      </c>
      <c r="Q1239" s="42">
        <f t="shared" si="581"/>
        <v>2741.8488902380559</v>
      </c>
      <c r="R1239" s="43">
        <f t="shared" si="582"/>
        <v>2741.8488902380564</v>
      </c>
      <c r="S1239" s="42">
        <f t="shared" si="583"/>
        <v>0</v>
      </c>
      <c r="T1239" s="44">
        <f t="shared" si="584"/>
        <v>0</v>
      </c>
      <c r="U1239" s="37">
        <f t="shared" si="585"/>
        <v>0</v>
      </c>
      <c r="V1239" s="42" t="e">
        <f t="shared" si="586"/>
        <v>#DIV/0!</v>
      </c>
      <c r="W1239" s="43" t="e">
        <f t="shared" si="587"/>
        <v>#DIV/0!</v>
      </c>
      <c r="X1239" s="42">
        <f t="shared" si="588"/>
        <v>0</v>
      </c>
      <c r="Y1239" s="44">
        <f t="shared" si="589"/>
        <v>0</v>
      </c>
      <c r="Z1239" s="42">
        <f t="shared" si="590"/>
        <v>-9865.9949810968101</v>
      </c>
      <c r="AA1239" s="44">
        <f>IF(C1239&lt;C$13,0,(IF(VLOOKUP(C$7,profiel!$A$3:$F$297,2,FALSE)&gt;4,VLOOKUP($C$7,profiel!$A$3:$F$297,3,FALSE),IF(B$9="flens loodrecht op gevel",(VLOOKUP(C$7,profiel!$A$3:$F$297,6,FALSE)-2*VLOOKUP(C$7,profiel!$A$3:$F$297,4,FALSE))/2,VLOOKUP(C$7,profiel!$A$3:$F$297,4,FALSE))))/1000*Z1239*D$36)</f>
        <v>-18155.83154482536</v>
      </c>
      <c r="AB1239" s="42">
        <f t="shared" si="593"/>
        <v>77017.201511531952</v>
      </c>
      <c r="AC1239" s="44">
        <f t="shared" si="591"/>
        <v>15403.44030230639</v>
      </c>
      <c r="AD1239" s="41">
        <f t="shared" si="592"/>
        <v>3.2587064337500103E-2</v>
      </c>
      <c r="AE1239" s="41">
        <f t="shared" si="597"/>
        <v>736.38222642661526</v>
      </c>
      <c r="AF1239" s="201">
        <f t="shared" si="598"/>
        <v>3855.8974962256507</v>
      </c>
    </row>
    <row r="1240" spans="1:32" ht="12" customHeight="1" x14ac:dyDescent="0.15">
      <c r="A1240" s="202">
        <f t="shared" si="568"/>
        <v>736.38222642661526</v>
      </c>
      <c r="B1240" s="54">
        <f t="shared" si="569"/>
        <v>5955</v>
      </c>
      <c r="C1240" s="133">
        <f t="shared" si="594"/>
        <v>99.25</v>
      </c>
      <c r="D1240" s="30">
        <f t="shared" si="595"/>
        <v>1020.6266593864823</v>
      </c>
      <c r="E1240" s="30">
        <f t="shared" si="596"/>
        <v>679.99999999999272</v>
      </c>
      <c r="F1240" s="31">
        <f t="shared" si="570"/>
        <v>3.3386383708580193E-2</v>
      </c>
      <c r="G1240" s="30">
        <f t="shared" si="571"/>
        <v>2742.6657140376719</v>
      </c>
      <c r="H1240" s="34">
        <f t="shared" si="572"/>
        <v>2742.6657140376719</v>
      </c>
      <c r="I1240" s="33">
        <f t="shared" si="573"/>
        <v>0</v>
      </c>
      <c r="J1240" s="35">
        <f t="shared" si="574"/>
        <v>0</v>
      </c>
      <c r="K1240" s="60">
        <f t="shared" si="575"/>
        <v>3.1717064523151178E-2</v>
      </c>
      <c r="L1240" s="30">
        <f t="shared" si="576"/>
        <v>2744.2193099412889</v>
      </c>
      <c r="M1240" s="34">
        <f t="shared" si="577"/>
        <v>2607.0083444442248</v>
      </c>
      <c r="N1240" s="33">
        <f t="shared" si="578"/>
        <v>0</v>
      </c>
      <c r="O1240" s="35">
        <f t="shared" si="579"/>
        <v>0</v>
      </c>
      <c r="P1240" s="31">
        <f t="shared" si="580"/>
        <v>3.3386383708580193E-2</v>
      </c>
      <c r="Q1240" s="30">
        <f t="shared" si="581"/>
        <v>2742.6657140376719</v>
      </c>
      <c r="R1240" s="34">
        <f t="shared" si="582"/>
        <v>2742.6657140376719</v>
      </c>
      <c r="S1240" s="33">
        <f t="shared" si="583"/>
        <v>0</v>
      </c>
      <c r="T1240" s="35">
        <f t="shared" si="584"/>
        <v>0</v>
      </c>
      <c r="U1240" s="31">
        <f t="shared" si="585"/>
        <v>0</v>
      </c>
      <c r="V1240" s="30" t="e">
        <f t="shared" si="586"/>
        <v>#DIV/0!</v>
      </c>
      <c r="W1240" s="34" t="e">
        <f t="shared" si="587"/>
        <v>#DIV/0!</v>
      </c>
      <c r="X1240" s="33">
        <f t="shared" si="588"/>
        <v>0</v>
      </c>
      <c r="Y1240" s="35">
        <f t="shared" si="589"/>
        <v>0</v>
      </c>
      <c r="Z1240" s="30">
        <f t="shared" si="590"/>
        <v>-9872.1299103553156</v>
      </c>
      <c r="AA1240" s="35">
        <f>IF(C1240&lt;C$13,0,(IF(VLOOKUP(C$7,profiel!$A$3:$F$297,2,FALSE)&gt;4,VLOOKUP($C$7,profiel!$A$3:$F$297,3,FALSE),IF(B$9="flens loodrecht op gevel",(VLOOKUP(C$7,profiel!$A$3:$F$297,6,FALSE)-2*VLOOKUP(C$7,profiel!$A$3:$F$297,4,FALSE))/2,VLOOKUP(C$7,profiel!$A$3:$F$297,4,FALSE))))/1000*Z1240*D$36)</f>
        <v>-18167.121307527475</v>
      </c>
      <c r="AB1240" s="30">
        <f t="shared" si="593"/>
        <v>77057.40386057907</v>
      </c>
      <c r="AC1240" s="35">
        <f t="shared" si="591"/>
        <v>15411.480772115814</v>
      </c>
      <c r="AD1240" s="32">
        <f t="shared" si="592"/>
        <v>3.2752405968266868E-2</v>
      </c>
      <c r="AE1240" s="32">
        <f t="shared" si="597"/>
        <v>736.41497883258353</v>
      </c>
      <c r="AF1240" s="204">
        <f t="shared" si="598"/>
        <v>3835.8715898891037</v>
      </c>
    </row>
    <row r="1241" spans="1:32" ht="12" customHeight="1" x14ac:dyDescent="0.15">
      <c r="A1241" s="199">
        <f t="shared" si="568"/>
        <v>736.41497883258353</v>
      </c>
      <c r="B1241" s="38">
        <f t="shared" si="569"/>
        <v>5960</v>
      </c>
      <c r="C1241" s="200">
        <f t="shared" si="594"/>
        <v>99.333333333333329</v>
      </c>
      <c r="D1241" s="36">
        <f t="shared" si="595"/>
        <v>1020.7522516790467</v>
      </c>
      <c r="E1241" s="36">
        <f t="shared" si="596"/>
        <v>679.99999999999284</v>
      </c>
      <c r="F1241" s="37">
        <f t="shared" si="570"/>
        <v>3.3560683754188178E-2</v>
      </c>
      <c r="G1241" s="42">
        <f t="shared" si="571"/>
        <v>2743.479136740897</v>
      </c>
      <c r="H1241" s="43">
        <f t="shared" si="572"/>
        <v>2743.4791367408975</v>
      </c>
      <c r="I1241" s="42">
        <f t="shared" si="573"/>
        <v>0</v>
      </c>
      <c r="J1241" s="44">
        <f t="shared" si="574"/>
        <v>0</v>
      </c>
      <c r="K1241" s="216">
        <f t="shared" si="575"/>
        <v>3.1882649566478766E-2</v>
      </c>
      <c r="L1241" s="42">
        <f t="shared" si="576"/>
        <v>2745.0411725122517</v>
      </c>
      <c r="M1241" s="43">
        <f t="shared" si="577"/>
        <v>2607.7891138866389</v>
      </c>
      <c r="N1241" s="42">
        <f t="shared" si="578"/>
        <v>0</v>
      </c>
      <c r="O1241" s="44">
        <f t="shared" si="579"/>
        <v>0</v>
      </c>
      <c r="P1241" s="37">
        <f t="shared" si="580"/>
        <v>3.3560683754188178E-2</v>
      </c>
      <c r="Q1241" s="42">
        <f t="shared" si="581"/>
        <v>2743.479136740897</v>
      </c>
      <c r="R1241" s="43">
        <f t="shared" si="582"/>
        <v>2743.4791367408975</v>
      </c>
      <c r="S1241" s="42">
        <f t="shared" si="583"/>
        <v>0</v>
      </c>
      <c r="T1241" s="44">
        <f t="shared" si="584"/>
        <v>0</v>
      </c>
      <c r="U1241" s="37">
        <f t="shared" si="585"/>
        <v>0</v>
      </c>
      <c r="V1241" s="42" t="e">
        <f t="shared" si="586"/>
        <v>#DIV/0!</v>
      </c>
      <c r="W1241" s="43" t="e">
        <f t="shared" si="587"/>
        <v>#DIV/0!</v>
      </c>
      <c r="X1241" s="42">
        <f t="shared" si="588"/>
        <v>0</v>
      </c>
      <c r="Y1241" s="44">
        <f t="shared" si="589"/>
        <v>0</v>
      </c>
      <c r="Z1241" s="42">
        <f t="shared" si="590"/>
        <v>-9878.2964865117156</v>
      </c>
      <c r="AA1241" s="44">
        <f>IF(C1241&lt;C$13,0,(IF(VLOOKUP(C$7,profiel!$A$3:$F$297,2,FALSE)&gt;4,VLOOKUP($C$7,profiel!$A$3:$F$297,3,FALSE),IF(B$9="flens loodrecht op gevel",(VLOOKUP(C$7,profiel!$A$3:$F$297,6,FALSE)-2*VLOOKUP(C$7,profiel!$A$3:$F$297,4,FALSE))/2,VLOOKUP(C$7,profiel!$A$3:$F$297,4,FALSE))))/1000*Z1241*D$36)</f>
        <v>-18178.469308222633</v>
      </c>
      <c r="AB1241" s="42">
        <f t="shared" si="593"/>
        <v>77097.548299079659</v>
      </c>
      <c r="AC1241" s="44">
        <f t="shared" si="591"/>
        <v>15419.509659815931</v>
      </c>
      <c r="AD1241" s="41">
        <f t="shared" si="592"/>
        <v>3.2917772957126737E-2</v>
      </c>
      <c r="AE1241" s="41">
        <f t="shared" si="597"/>
        <v>736.44789660554068</v>
      </c>
      <c r="AF1241" s="201">
        <f t="shared" si="598"/>
        <v>3815.9871883171418</v>
      </c>
    </row>
    <row r="1242" spans="1:32" ht="12" customHeight="1" x14ac:dyDescent="0.15">
      <c r="A1242" s="202">
        <f t="shared" si="568"/>
        <v>736.44789660554068</v>
      </c>
      <c r="B1242" s="54">
        <f t="shared" si="569"/>
        <v>5965</v>
      </c>
      <c r="C1242" s="133">
        <f t="shared" si="594"/>
        <v>99.416666666666671</v>
      </c>
      <c r="D1242" s="30">
        <f t="shared" si="595"/>
        <v>1020.8777387854243</v>
      </c>
      <c r="E1242" s="30">
        <f t="shared" si="596"/>
        <v>679.99999999999307</v>
      </c>
      <c r="F1242" s="31">
        <f t="shared" si="570"/>
        <v>3.3735562253476896E-2</v>
      </c>
      <c r="G1242" s="30">
        <f t="shared" si="571"/>
        <v>2744.2891635997426</v>
      </c>
      <c r="H1242" s="34">
        <f t="shared" si="572"/>
        <v>2744.2891635997426</v>
      </c>
      <c r="I1242" s="33">
        <f t="shared" si="573"/>
        <v>0</v>
      </c>
      <c r="J1242" s="35">
        <f t="shared" si="574"/>
        <v>0</v>
      </c>
      <c r="K1242" s="60">
        <f t="shared" si="575"/>
        <v>3.2048784140803054E-2</v>
      </c>
      <c r="L1242" s="30">
        <f t="shared" si="576"/>
        <v>2745.8596674382957</v>
      </c>
      <c r="M1242" s="34">
        <f t="shared" si="577"/>
        <v>2608.5666840663812</v>
      </c>
      <c r="N1242" s="33">
        <f t="shared" si="578"/>
        <v>0</v>
      </c>
      <c r="O1242" s="35">
        <f t="shared" si="579"/>
        <v>0</v>
      </c>
      <c r="P1242" s="31">
        <f t="shared" si="580"/>
        <v>3.3735562253476896E-2</v>
      </c>
      <c r="Q1242" s="30">
        <f t="shared" si="581"/>
        <v>2744.2891635997426</v>
      </c>
      <c r="R1242" s="34">
        <f t="shared" si="582"/>
        <v>2744.2891635997426</v>
      </c>
      <c r="S1242" s="33">
        <f t="shared" si="583"/>
        <v>0</v>
      </c>
      <c r="T1242" s="35">
        <f t="shared" si="584"/>
        <v>0</v>
      </c>
      <c r="U1242" s="31">
        <f t="shared" si="585"/>
        <v>0</v>
      </c>
      <c r="V1242" s="30" t="e">
        <f t="shared" si="586"/>
        <v>#DIV/0!</v>
      </c>
      <c r="W1242" s="34" t="e">
        <f t="shared" si="587"/>
        <v>#DIV/0!</v>
      </c>
      <c r="X1242" s="33">
        <f t="shared" si="588"/>
        <v>0</v>
      </c>
      <c r="Y1242" s="35">
        <f t="shared" si="589"/>
        <v>0</v>
      </c>
      <c r="Z1242" s="30">
        <f t="shared" si="590"/>
        <v>-9884.4947222585106</v>
      </c>
      <c r="AA1242" s="35">
        <f>IF(C1242&lt;C$13,0,(IF(VLOOKUP(C$7,profiel!$A$3:$F$297,2,FALSE)&gt;4,VLOOKUP($C$7,profiel!$A$3:$F$297,3,FALSE),IF(B$9="flens loodrecht op gevel",(VLOOKUP(C$7,profiel!$A$3:$F$297,6,FALSE)-2*VLOOKUP(C$7,profiel!$A$3:$F$297,4,FALSE))/2,VLOOKUP(C$7,profiel!$A$3:$F$297,4,FALSE))))/1000*Z1242*D$36)</f>
        <v>-18189.87557026813</v>
      </c>
      <c r="AB1242" s="30">
        <f t="shared" si="593"/>
        <v>77137.634850242655</v>
      </c>
      <c r="AC1242" s="35">
        <f t="shared" si="591"/>
        <v>15427.52697004853</v>
      </c>
      <c r="AD1242" s="32">
        <f t="shared" si="592"/>
        <v>3.308315375633758E-2</v>
      </c>
      <c r="AE1242" s="32">
        <f t="shared" si="597"/>
        <v>736.48097975929704</v>
      </c>
      <c r="AF1242" s="204">
        <f t="shared" si="598"/>
        <v>3796.243533562234</v>
      </c>
    </row>
    <row r="1243" spans="1:32" ht="12" customHeight="1" x14ac:dyDescent="0.15">
      <c r="A1243" s="199">
        <f t="shared" si="568"/>
        <v>736.48097975929704</v>
      </c>
      <c r="B1243" s="38">
        <f t="shared" si="569"/>
        <v>5970</v>
      </c>
      <c r="C1243" s="200">
        <f t="shared" si="594"/>
        <v>99.5</v>
      </c>
      <c r="D1243" s="36">
        <f t="shared" si="595"/>
        <v>1021.0031208816587</v>
      </c>
      <c r="E1243" s="36">
        <f t="shared" si="596"/>
        <v>679.99999999999329</v>
      </c>
      <c r="F1243" s="37">
        <f t="shared" si="570"/>
        <v>3.3911015510942277E-2</v>
      </c>
      <c r="G1243" s="42">
        <f t="shared" si="571"/>
        <v>2745.0958000416376</v>
      </c>
      <c r="H1243" s="43">
        <f t="shared" si="572"/>
        <v>2745.0958000416376</v>
      </c>
      <c r="I1243" s="42">
        <f t="shared" si="573"/>
        <v>0</v>
      </c>
      <c r="J1243" s="44">
        <f t="shared" si="574"/>
        <v>0</v>
      </c>
      <c r="K1243" s="216">
        <f t="shared" si="575"/>
        <v>3.2215464735395161E-2</v>
      </c>
      <c r="L1243" s="42">
        <f t="shared" si="576"/>
        <v>2746.6747999631543</v>
      </c>
      <c r="M1243" s="43">
        <f t="shared" si="577"/>
        <v>2609.3410599649969</v>
      </c>
      <c r="N1243" s="42">
        <f t="shared" si="578"/>
        <v>0</v>
      </c>
      <c r="O1243" s="44">
        <f t="shared" si="579"/>
        <v>0</v>
      </c>
      <c r="P1243" s="37">
        <f t="shared" si="580"/>
        <v>3.3911015510942277E-2</v>
      </c>
      <c r="Q1243" s="42">
        <f t="shared" si="581"/>
        <v>2745.0958000416376</v>
      </c>
      <c r="R1243" s="43">
        <f t="shared" si="582"/>
        <v>2745.0958000416376</v>
      </c>
      <c r="S1243" s="42">
        <f t="shared" si="583"/>
        <v>0</v>
      </c>
      <c r="T1243" s="44">
        <f t="shared" si="584"/>
        <v>0</v>
      </c>
      <c r="U1243" s="37">
        <f t="shared" si="585"/>
        <v>0</v>
      </c>
      <c r="V1243" s="42" t="e">
        <f t="shared" si="586"/>
        <v>#DIV/0!</v>
      </c>
      <c r="W1243" s="43" t="e">
        <f t="shared" si="587"/>
        <v>#DIV/0!</v>
      </c>
      <c r="X1243" s="42">
        <f t="shared" si="588"/>
        <v>0</v>
      </c>
      <c r="Y1243" s="44">
        <f t="shared" si="589"/>
        <v>0</v>
      </c>
      <c r="Z1243" s="42">
        <f t="shared" si="590"/>
        <v>-9890.7246281560801</v>
      </c>
      <c r="AA1243" s="44">
        <f>IF(C1243&lt;C$13,0,(IF(VLOOKUP(C$7,profiel!$A$3:$F$297,2,FALSE)&gt;4,VLOOKUP($C$7,profiel!$A$3:$F$297,3,FALSE),IF(B$9="flens loodrecht op gevel",(VLOOKUP(C$7,profiel!$A$3:$F$297,6,FALSE)-2*VLOOKUP(C$7,profiel!$A$3:$F$297,4,FALSE))/2,VLOOKUP(C$7,profiel!$A$3:$F$297,4,FALSE))))/1000*Z1243*D$36)</f>
        <v>-18201.340113097627</v>
      </c>
      <c r="AB1243" s="42">
        <f t="shared" si="593"/>
        <v>77177.663539330824</v>
      </c>
      <c r="AC1243" s="44">
        <f t="shared" si="591"/>
        <v>15435.532707866165</v>
      </c>
      <c r="AD1243" s="41">
        <f t="shared" si="592"/>
        <v>3.3248536736617172E-2</v>
      </c>
      <c r="AE1243" s="41">
        <f t="shared" si="597"/>
        <v>736.51422829603371</v>
      </c>
      <c r="AF1243" s="201">
        <f t="shared" si="598"/>
        <v>3776.6398675074138</v>
      </c>
    </row>
    <row r="1244" spans="1:32" ht="12" customHeight="1" x14ac:dyDescent="0.15">
      <c r="A1244" s="202">
        <f t="shared" si="568"/>
        <v>736.51422829603371</v>
      </c>
      <c r="B1244" s="54">
        <f t="shared" si="569"/>
        <v>5975</v>
      </c>
      <c r="C1244" s="133">
        <f t="shared" si="594"/>
        <v>99.583333333333329</v>
      </c>
      <c r="D1244" s="30">
        <f t="shared" si="595"/>
        <v>1021.1283981433523</v>
      </c>
      <c r="E1244" s="30">
        <f t="shared" si="596"/>
        <v>679.99999999999341</v>
      </c>
      <c r="F1244" s="31">
        <f t="shared" si="570"/>
        <v>3.408703976715368E-2</v>
      </c>
      <c r="G1244" s="30">
        <f t="shared" si="571"/>
        <v>2745.8990516689496</v>
      </c>
      <c r="H1244" s="34">
        <f t="shared" si="572"/>
        <v>2745.8990516689501</v>
      </c>
      <c r="I1244" s="33">
        <f t="shared" si="573"/>
        <v>0</v>
      </c>
      <c r="J1244" s="35">
        <f t="shared" si="574"/>
        <v>0</v>
      </c>
      <c r="K1244" s="60">
        <f t="shared" si="575"/>
        <v>3.2382687778795993E-2</v>
      </c>
      <c r="L1244" s="30">
        <f t="shared" si="576"/>
        <v>2747.4865755023943</v>
      </c>
      <c r="M1244" s="34">
        <f t="shared" si="577"/>
        <v>2610.1122467272744</v>
      </c>
      <c r="N1244" s="33">
        <f t="shared" si="578"/>
        <v>0</v>
      </c>
      <c r="O1244" s="35">
        <f t="shared" si="579"/>
        <v>0</v>
      </c>
      <c r="P1244" s="31">
        <f t="shared" si="580"/>
        <v>3.408703976715368E-2</v>
      </c>
      <c r="Q1244" s="30">
        <f t="shared" si="581"/>
        <v>2745.8990516689496</v>
      </c>
      <c r="R1244" s="34">
        <f t="shared" si="582"/>
        <v>2745.8990516689501</v>
      </c>
      <c r="S1244" s="33">
        <f t="shared" si="583"/>
        <v>0</v>
      </c>
      <c r="T1244" s="35">
        <f t="shared" si="584"/>
        <v>0</v>
      </c>
      <c r="U1244" s="31">
        <f t="shared" si="585"/>
        <v>0</v>
      </c>
      <c r="V1244" s="30" t="e">
        <f t="shared" si="586"/>
        <v>#DIV/0!</v>
      </c>
      <c r="W1244" s="34" t="e">
        <f t="shared" si="587"/>
        <v>#DIV/0!</v>
      </c>
      <c r="X1244" s="33">
        <f t="shared" si="588"/>
        <v>0</v>
      </c>
      <c r="Y1244" s="35">
        <f t="shared" si="589"/>
        <v>0</v>
      </c>
      <c r="Z1244" s="30">
        <f t="shared" si="590"/>
        <v>-9896.9862126163407</v>
      </c>
      <c r="AA1244" s="35">
        <f>IF(C1244&lt;C$13,0,(IF(VLOOKUP(C$7,profiel!$A$3:$F$297,2,FALSE)&gt;4,VLOOKUP($C$7,profiel!$A$3:$F$297,3,FALSE),IF(B$9="flens loodrecht op gevel",(VLOOKUP(C$7,profiel!$A$3:$F$297,6,FALSE)-2*VLOOKUP(C$7,profiel!$A$3:$F$297,4,FALSE))/2,VLOOKUP(C$7,profiel!$A$3:$F$297,4,FALSE))))/1000*Z1244*D$36)</f>
        <v>-18212.862952191099</v>
      </c>
      <c r="AB1244" s="30">
        <f t="shared" si="593"/>
        <v>77217.634393677392</v>
      </c>
      <c r="AC1244" s="35">
        <f t="shared" si="591"/>
        <v>15443.52687873548</v>
      </c>
      <c r="AD1244" s="32">
        <f t="shared" si="592"/>
        <v>3.3413910188987254E-2</v>
      </c>
      <c r="AE1244" s="32">
        <f t="shared" si="597"/>
        <v>736.54764220622269</v>
      </c>
      <c r="AF1244" s="204">
        <f t="shared" si="598"/>
        <v>3757.1754319360443</v>
      </c>
    </row>
    <row r="1245" spans="1:32" ht="12" customHeight="1" x14ac:dyDescent="0.15">
      <c r="A1245" s="199">
        <f t="shared" si="568"/>
        <v>736.54764220622269</v>
      </c>
      <c r="B1245" s="38">
        <f t="shared" si="569"/>
        <v>5980</v>
      </c>
      <c r="C1245" s="200">
        <f t="shared" si="594"/>
        <v>99.666666666666671</v>
      </c>
      <c r="D1245" s="36">
        <f t="shared" si="595"/>
        <v>1021.2535707456674</v>
      </c>
      <c r="E1245" s="36">
        <f t="shared" si="596"/>
        <v>679.99999999999363</v>
      </c>
      <c r="F1245" s="37">
        <f t="shared" si="570"/>
        <v>3.426363119903808E-2</v>
      </c>
      <c r="G1245" s="42">
        <f t="shared" si="571"/>
        <v>2746.6989242604782</v>
      </c>
      <c r="H1245" s="43">
        <f t="shared" si="572"/>
        <v>2746.6989242604786</v>
      </c>
      <c r="I1245" s="42">
        <f t="shared" si="573"/>
        <v>0</v>
      </c>
      <c r="J1245" s="44">
        <f t="shared" si="574"/>
        <v>0</v>
      </c>
      <c r="K1245" s="216">
        <f t="shared" si="575"/>
        <v>3.2550449639086175E-2</v>
      </c>
      <c r="L1245" s="42">
        <f t="shared" si="576"/>
        <v>2748.2949996449242</v>
      </c>
      <c r="M1245" s="43">
        <f t="shared" si="577"/>
        <v>2610.8802496626781</v>
      </c>
      <c r="N1245" s="42">
        <f t="shared" si="578"/>
        <v>0</v>
      </c>
      <c r="O1245" s="44">
        <f t="shared" si="579"/>
        <v>0</v>
      </c>
      <c r="P1245" s="37">
        <f t="shared" si="580"/>
        <v>3.426363119903808E-2</v>
      </c>
      <c r="Q1245" s="42">
        <f t="shared" si="581"/>
        <v>2746.6989242604782</v>
      </c>
      <c r="R1245" s="43">
        <f t="shared" si="582"/>
        <v>2746.6989242604786</v>
      </c>
      <c r="S1245" s="42">
        <f t="shared" si="583"/>
        <v>0</v>
      </c>
      <c r="T1245" s="44">
        <f t="shared" si="584"/>
        <v>0</v>
      </c>
      <c r="U1245" s="37">
        <f t="shared" si="585"/>
        <v>0</v>
      </c>
      <c r="V1245" s="42" t="e">
        <f t="shared" si="586"/>
        <v>#DIV/0!</v>
      </c>
      <c r="W1245" s="43" t="e">
        <f t="shared" si="587"/>
        <v>#DIV/0!</v>
      </c>
      <c r="X1245" s="42">
        <f t="shared" si="588"/>
        <v>0</v>
      </c>
      <c r="Y1245" s="44">
        <f t="shared" si="589"/>
        <v>0</v>
      </c>
      <c r="Z1245" s="42">
        <f t="shared" si="590"/>
        <v>-9903.2794818867824</v>
      </c>
      <c r="AA1245" s="44">
        <f>IF(C1245&lt;C$13,0,(IF(VLOOKUP(C$7,profiel!$A$3:$F$297,2,FALSE)&gt;4,VLOOKUP($C$7,profiel!$A$3:$F$297,3,FALSE),IF(B$9="flens loodrecht op gevel",(VLOOKUP(C$7,profiel!$A$3:$F$297,6,FALSE)-2*VLOOKUP(C$7,profiel!$A$3:$F$297,4,FALSE))/2,VLOOKUP(C$7,profiel!$A$3:$F$297,4,FALSE))))/1000*Z1245*D$36)</f>
        <v>-18224.44409904545</v>
      </c>
      <c r="AB1245" s="42">
        <f t="shared" si="593"/>
        <v>77257.547442701718</v>
      </c>
      <c r="AC1245" s="44">
        <f t="shared" si="591"/>
        <v>15451.509488540343</v>
      </c>
      <c r="AD1245" s="41">
        <f t="shared" si="592"/>
        <v>3.3579262326693123E-2</v>
      </c>
      <c r="AE1245" s="41">
        <f t="shared" si="597"/>
        <v>736.58122146854942</v>
      </c>
      <c r="AF1245" s="201">
        <f t="shared" si="598"/>
        <v>3737.8494686005533</v>
      </c>
    </row>
    <row r="1246" spans="1:32" ht="12" customHeight="1" x14ac:dyDescent="0.15">
      <c r="A1246" s="202">
        <f t="shared" si="568"/>
        <v>736.58122146854942</v>
      </c>
      <c r="B1246" s="54">
        <f t="shared" si="569"/>
        <v>5985</v>
      </c>
      <c r="C1246" s="133">
        <f t="shared" si="594"/>
        <v>99.75</v>
      </c>
      <c r="D1246" s="30">
        <f t="shared" si="595"/>
        <v>1021.378638863327</v>
      </c>
      <c r="E1246" s="30">
        <f t="shared" si="596"/>
        <v>679.99999999999375</v>
      </c>
      <c r="F1246" s="31">
        <f t="shared" si="570"/>
        <v>3.4440785920183473E-2</v>
      </c>
      <c r="G1246" s="30">
        <f t="shared" si="571"/>
        <v>2747.4954237714937</v>
      </c>
      <c r="H1246" s="34">
        <f t="shared" si="572"/>
        <v>2747.4954237714937</v>
      </c>
      <c r="I1246" s="33">
        <f t="shared" si="573"/>
        <v>0</v>
      </c>
      <c r="J1246" s="35">
        <f t="shared" si="574"/>
        <v>0</v>
      </c>
      <c r="K1246" s="60">
        <f t="shared" si="575"/>
        <v>3.2718746624174302E-2</v>
      </c>
      <c r="L1246" s="30">
        <f t="shared" si="576"/>
        <v>2749.1000781530479</v>
      </c>
      <c r="M1246" s="34">
        <f t="shared" si="577"/>
        <v>2611.6450742453958</v>
      </c>
      <c r="N1246" s="33">
        <f t="shared" si="578"/>
        <v>0</v>
      </c>
      <c r="O1246" s="35">
        <f t="shared" si="579"/>
        <v>0</v>
      </c>
      <c r="P1246" s="31">
        <f t="shared" si="580"/>
        <v>3.4440785920183473E-2</v>
      </c>
      <c r="Q1246" s="30">
        <f t="shared" si="581"/>
        <v>2747.4954237714937</v>
      </c>
      <c r="R1246" s="34">
        <f t="shared" si="582"/>
        <v>2747.4954237714937</v>
      </c>
      <c r="S1246" s="33">
        <f t="shared" si="583"/>
        <v>0</v>
      </c>
      <c r="T1246" s="35">
        <f t="shared" si="584"/>
        <v>0</v>
      </c>
      <c r="U1246" s="31">
        <f t="shared" si="585"/>
        <v>0</v>
      </c>
      <c r="V1246" s="30" t="e">
        <f t="shared" si="586"/>
        <v>#DIV/0!</v>
      </c>
      <c r="W1246" s="34" t="e">
        <f t="shared" si="587"/>
        <v>#DIV/0!</v>
      </c>
      <c r="X1246" s="33">
        <f t="shared" si="588"/>
        <v>0</v>
      </c>
      <c r="Y1246" s="35">
        <f t="shared" si="589"/>
        <v>0</v>
      </c>
      <c r="Z1246" s="30">
        <f t="shared" si="590"/>
        <v>-9909.6044400350183</v>
      </c>
      <c r="AA1246" s="35">
        <f>IF(C1246&lt;C$13,0,(IF(VLOOKUP(C$7,profiel!$A$3:$F$297,2,FALSE)&gt;4,VLOOKUP($C$7,profiel!$A$3:$F$297,3,FALSE),IF(B$9="flens loodrecht op gevel",(VLOOKUP(C$7,profiel!$A$3:$F$297,6,FALSE)-2*VLOOKUP(C$7,profiel!$A$3:$F$297,4,FALSE))/2,VLOOKUP(C$7,profiel!$A$3:$F$297,4,FALSE))))/1000*Z1246*D$36)</f>
        <v>-18236.083561146075</v>
      </c>
      <c r="AB1246" s="30">
        <f t="shared" si="593"/>
        <v>77297.402717925637</v>
      </c>
      <c r="AC1246" s="35">
        <f t="shared" si="591"/>
        <v>15459.480543585125</v>
      </c>
      <c r="AD1246" s="32">
        <f t="shared" si="592"/>
        <v>3.3744581287138017E-2</v>
      </c>
      <c r="AE1246" s="32">
        <f t="shared" si="597"/>
        <v>736.61496604983654</v>
      </c>
      <c r="AF1246" s="204">
        <f t="shared" si="598"/>
        <v>3718.6612192906791</v>
      </c>
    </row>
    <row r="1247" spans="1:32" ht="12" customHeight="1" x14ac:dyDescent="0.15">
      <c r="A1247" s="199">
        <f t="shared" si="568"/>
        <v>736.61496604983654</v>
      </c>
      <c r="B1247" s="38">
        <f t="shared" si="569"/>
        <v>5990</v>
      </c>
      <c r="C1247" s="200">
        <f t="shared" si="594"/>
        <v>99.833333333333329</v>
      </c>
      <c r="D1247" s="36">
        <f t="shared" si="595"/>
        <v>1021.5036026706181</v>
      </c>
      <c r="E1247" s="36">
        <f t="shared" si="596"/>
        <v>679.99999999999397</v>
      </c>
      <c r="F1247" s="37">
        <f t="shared" si="570"/>
        <v>3.4618499981156889E-2</v>
      </c>
      <c r="G1247" s="42">
        <f t="shared" si="571"/>
        <v>2748.2885563334626</v>
      </c>
      <c r="H1247" s="43">
        <f t="shared" si="572"/>
        <v>2748.288556333463</v>
      </c>
      <c r="I1247" s="42">
        <f t="shared" si="573"/>
        <v>0</v>
      </c>
      <c r="J1247" s="44">
        <f t="shared" si="574"/>
        <v>0</v>
      </c>
      <c r="K1247" s="216">
        <f t="shared" si="575"/>
        <v>3.2887574982099044E-2</v>
      </c>
      <c r="L1247" s="42">
        <f t="shared" si="576"/>
        <v>2749.9018169622136</v>
      </c>
      <c r="M1247" s="43">
        <f t="shared" si="577"/>
        <v>2612.4067261141026</v>
      </c>
      <c r="N1247" s="42">
        <f t="shared" si="578"/>
        <v>0</v>
      </c>
      <c r="O1247" s="44">
        <f t="shared" si="579"/>
        <v>0</v>
      </c>
      <c r="P1247" s="37">
        <f t="shared" si="580"/>
        <v>3.4618499981156889E-2</v>
      </c>
      <c r="Q1247" s="42">
        <f t="shared" si="581"/>
        <v>2748.2885563334626</v>
      </c>
      <c r="R1247" s="43">
        <f t="shared" si="582"/>
        <v>2748.288556333463</v>
      </c>
      <c r="S1247" s="42">
        <f t="shared" si="583"/>
        <v>0</v>
      </c>
      <c r="T1247" s="44">
        <f t="shared" si="584"/>
        <v>0</v>
      </c>
      <c r="U1247" s="37">
        <f t="shared" si="585"/>
        <v>0</v>
      </c>
      <c r="V1247" s="42" t="e">
        <f t="shared" si="586"/>
        <v>#DIV/0!</v>
      </c>
      <c r="W1247" s="43" t="e">
        <f t="shared" si="587"/>
        <v>#DIV/0!</v>
      </c>
      <c r="X1247" s="42">
        <f t="shared" si="588"/>
        <v>0</v>
      </c>
      <c r="Y1247" s="44">
        <f t="shared" si="589"/>
        <v>0</v>
      </c>
      <c r="Z1247" s="42">
        <f t="shared" si="590"/>
        <v>-9915.9610889333417</v>
      </c>
      <c r="AA1247" s="44">
        <f>IF(C1247&lt;C$13,0,(IF(VLOOKUP(C$7,profiel!$A$3:$F$297,2,FALSE)&gt;4,VLOOKUP($C$7,profiel!$A$3:$F$297,3,FALSE),IF(B$9="flens loodrecht op gevel",(VLOOKUP(C$7,profiel!$A$3:$F$297,6,FALSE)-2*VLOOKUP(C$7,profiel!$A$3:$F$297,4,FALSE))/2,VLOOKUP(C$7,profiel!$A$3:$F$297,4,FALSE))))/1000*Z1247*D$36)</f>
        <v>-18247.781341938455</v>
      </c>
      <c r="AB1247" s="42">
        <f t="shared" si="593"/>
        <v>77337.200252988681</v>
      </c>
      <c r="AC1247" s="44">
        <f t="shared" si="591"/>
        <v>15467.440050597736</v>
      </c>
      <c r="AD1247" s="41">
        <f t="shared" si="592"/>
        <v>3.3909855133851863E-2</v>
      </c>
      <c r="AE1247" s="41">
        <f t="shared" si="597"/>
        <v>736.6488759049704</v>
      </c>
      <c r="AF1247" s="201">
        <f t="shared" si="598"/>
        <v>3699.6099259005391</v>
      </c>
    </row>
    <row r="1248" spans="1:32" ht="12" customHeight="1" x14ac:dyDescent="0.15">
      <c r="A1248" s="202">
        <f t="shared" si="568"/>
        <v>736.6488759049704</v>
      </c>
      <c r="B1248" s="54">
        <f t="shared" si="569"/>
        <v>5995</v>
      </c>
      <c r="C1248" s="133">
        <f t="shared" si="594"/>
        <v>99.916666666666671</v>
      </c>
      <c r="D1248" s="30">
        <f t="shared" si="595"/>
        <v>1021.628462341391</v>
      </c>
      <c r="E1248" s="30">
        <f t="shared" si="596"/>
        <v>679.99999999999409</v>
      </c>
      <c r="F1248" s="31">
        <f t="shared" si="570"/>
        <v>3.4796769369843057E-2</v>
      </c>
      <c r="G1248" s="30">
        <f t="shared" si="571"/>
        <v>2749.0783282563211</v>
      </c>
      <c r="H1248" s="34">
        <f t="shared" si="572"/>
        <v>2749.0783282563211</v>
      </c>
      <c r="I1248" s="33">
        <f t="shared" si="573"/>
        <v>0</v>
      </c>
      <c r="J1248" s="35">
        <f t="shared" si="574"/>
        <v>0</v>
      </c>
      <c r="K1248" s="60">
        <f t="shared" si="575"/>
        <v>3.3056930901350902E-2</v>
      </c>
      <c r="L1248" s="30">
        <f t="shared" si="576"/>
        <v>2750.7002221833172</v>
      </c>
      <c r="M1248" s="34">
        <f t="shared" si="577"/>
        <v>2613.1652110741516</v>
      </c>
      <c r="N1248" s="33">
        <f t="shared" si="578"/>
        <v>0</v>
      </c>
      <c r="O1248" s="35">
        <f t="shared" si="579"/>
        <v>0</v>
      </c>
      <c r="P1248" s="31">
        <f t="shared" si="580"/>
        <v>3.4796769369843057E-2</v>
      </c>
      <c r="Q1248" s="30">
        <f t="shared" si="581"/>
        <v>2749.0783282563211</v>
      </c>
      <c r="R1248" s="34">
        <f t="shared" si="582"/>
        <v>2749.0783282563211</v>
      </c>
      <c r="S1248" s="33">
        <f t="shared" si="583"/>
        <v>0</v>
      </c>
      <c r="T1248" s="35">
        <f t="shared" si="584"/>
        <v>0</v>
      </c>
      <c r="U1248" s="31">
        <f t="shared" si="585"/>
        <v>0</v>
      </c>
      <c r="V1248" s="30" t="e">
        <f t="shared" si="586"/>
        <v>#DIV/0!</v>
      </c>
      <c r="W1248" s="34" t="e">
        <f t="shared" si="587"/>
        <v>#DIV/0!</v>
      </c>
      <c r="X1248" s="33">
        <f t="shared" si="588"/>
        <v>0</v>
      </c>
      <c r="Y1248" s="35">
        <f t="shared" si="589"/>
        <v>0</v>
      </c>
      <c r="Z1248" s="30">
        <f t="shared" si="590"/>
        <v>-9922.349428244006</v>
      </c>
      <c r="AA1248" s="35">
        <f>IF(C1248&lt;C$13,0,(IF(VLOOKUP(C$7,profiel!$A$3:$F$297,2,FALSE)&gt;4,VLOOKUP($C$7,profiel!$A$3:$F$297,3,FALSE),IF(B$9="flens loodrecht op gevel",(VLOOKUP(C$7,profiel!$A$3:$F$297,6,FALSE)-2*VLOOKUP(C$7,profiel!$A$3:$F$297,4,FALSE))/2,VLOOKUP(C$7,profiel!$A$3:$F$297,4,FALSE))))/1000*Z1248*D$36)</f>
        <v>-18259.537440801043</v>
      </c>
      <c r="AB1248" s="30">
        <f t="shared" si="593"/>
        <v>77376.940083663474</v>
      </c>
      <c r="AC1248" s="35">
        <f t="shared" si="591"/>
        <v>15475.388016732693</v>
      </c>
      <c r="AD1248" s="32">
        <f t="shared" si="592"/>
        <v>3.4075071858546802E-2</v>
      </c>
      <c r="AE1248" s="32">
        <f t="shared" si="597"/>
        <v>736.68295097682892</v>
      </c>
      <c r="AF1248" s="204">
        <f t="shared" si="598"/>
        <v>3680.6948304951839</v>
      </c>
    </row>
    <row r="1249" spans="1:32" ht="12" customHeight="1" x14ac:dyDescent="0.15">
      <c r="A1249" s="199">
        <f t="shared" si="568"/>
        <v>736.68295097682892</v>
      </c>
      <c r="B1249" s="38">
        <f t="shared" si="569"/>
        <v>6000</v>
      </c>
      <c r="C1249" s="200">
        <f t="shared" si="594"/>
        <v>100</v>
      </c>
      <c r="D1249" s="36">
        <f t="shared" si="595"/>
        <v>1021.753218049062</v>
      </c>
      <c r="E1249" s="36">
        <f t="shared" si="596"/>
        <v>679.99999999999432</v>
      </c>
      <c r="F1249" s="37">
        <f t="shared" si="570"/>
        <v>3.4975590011797821E-2</v>
      </c>
      <c r="G1249" s="42">
        <f t="shared" si="571"/>
        <v>2749.8647460270208</v>
      </c>
      <c r="H1249" s="43">
        <f t="shared" si="572"/>
        <v>2749.8647460270213</v>
      </c>
      <c r="I1249" s="42">
        <f t="shared" si="573"/>
        <v>0</v>
      </c>
      <c r="J1249" s="44">
        <f t="shared" si="574"/>
        <v>0</v>
      </c>
      <c r="K1249" s="216">
        <f t="shared" si="575"/>
        <v>3.3226810511207926E-2</v>
      </c>
      <c r="L1249" s="42">
        <f t="shared" si="576"/>
        <v>2751.4953001012477</v>
      </c>
      <c r="M1249" s="43">
        <f t="shared" si="577"/>
        <v>2613.9205350961856</v>
      </c>
      <c r="N1249" s="42">
        <f t="shared" si="578"/>
        <v>0</v>
      </c>
      <c r="O1249" s="44">
        <f t="shared" si="579"/>
        <v>0</v>
      </c>
      <c r="P1249" s="37">
        <f t="shared" si="580"/>
        <v>3.4975590011797821E-2</v>
      </c>
      <c r="Q1249" s="42">
        <f t="shared" si="581"/>
        <v>2749.8647460270208</v>
      </c>
      <c r="R1249" s="43">
        <f t="shared" si="582"/>
        <v>2749.8647460270213</v>
      </c>
      <c r="S1249" s="42">
        <f t="shared" si="583"/>
        <v>0</v>
      </c>
      <c r="T1249" s="44">
        <f t="shared" si="584"/>
        <v>0</v>
      </c>
      <c r="U1249" s="37">
        <f t="shared" si="585"/>
        <v>0</v>
      </c>
      <c r="V1249" s="42" t="e">
        <f t="shared" si="586"/>
        <v>#DIV/0!</v>
      </c>
      <c r="W1249" s="43" t="e">
        <f t="shared" si="587"/>
        <v>#DIV/0!</v>
      </c>
      <c r="X1249" s="42">
        <f t="shared" si="588"/>
        <v>0</v>
      </c>
      <c r="Y1249" s="44">
        <f t="shared" si="589"/>
        <v>0</v>
      </c>
      <c r="Z1249" s="42">
        <f t="shared" si="590"/>
        <v>-9928.7694554045593</v>
      </c>
      <c r="AA1249" s="44">
        <f>IF(C1249&lt;C$13,0,(IF(VLOOKUP(C$7,profiel!$A$3:$F$297,2,FALSE)&gt;4,VLOOKUP($C$7,profiel!$A$3:$F$297,3,FALSE),IF(B$9="flens loodrecht op gevel",(VLOOKUP(C$7,profiel!$A$3:$F$297,6,FALSE)-2*VLOOKUP(C$7,profiel!$A$3:$F$297,4,FALSE))/2,VLOOKUP(C$7,profiel!$A$3:$F$297,4,FALSE))))/1000*Z1249*D$36)</f>
        <v>-18271.351853018317</v>
      </c>
      <c r="AB1249" s="42">
        <f t="shared" si="593"/>
        <v>77416.622247869876</v>
      </c>
      <c r="AC1249" s="44">
        <f t="shared" si="591"/>
        <v>15483.324449573975</v>
      </c>
      <c r="AD1249" s="41">
        <f t="shared" si="592"/>
        <v>3.4240219383141923E-2</v>
      </c>
      <c r="AE1249" s="41">
        <f t="shared" si="597"/>
        <v>736.71719119621207</v>
      </c>
      <c r="AF1249" s="201">
        <f t="shared" si="598"/>
        <v>3661.915175376093</v>
      </c>
    </row>
    <row r="1250" spans="1:32" ht="12" customHeight="1" x14ac:dyDescent="0.15">
      <c r="A1250" s="202">
        <f t="shared" si="568"/>
        <v>736.71719119621207</v>
      </c>
      <c r="B1250" s="54">
        <f t="shared" si="569"/>
        <v>6005</v>
      </c>
      <c r="C1250" s="133">
        <f t="shared" si="594"/>
        <v>100.08333333333333</v>
      </c>
      <c r="D1250" s="30">
        <f t="shared" si="595"/>
        <v>1021.8778699666149</v>
      </c>
      <c r="E1250" s="30">
        <f t="shared" si="596"/>
        <v>679.99999999999443</v>
      </c>
      <c r="F1250" s="31">
        <f t="shared" si="570"/>
        <v>3.515495777062113E-2</v>
      </c>
      <c r="G1250" s="30">
        <f t="shared" si="571"/>
        <v>2750.6478163103352</v>
      </c>
      <c r="H1250" s="34">
        <f t="shared" si="572"/>
        <v>2750.6478163103357</v>
      </c>
      <c r="I1250" s="33">
        <f t="shared" si="573"/>
        <v>0</v>
      </c>
      <c r="J1250" s="35">
        <f t="shared" si="574"/>
        <v>0</v>
      </c>
      <c r="K1250" s="60">
        <f t="shared" si="575"/>
        <v>3.3397209882090072E-2</v>
      </c>
      <c r="L1250" s="30">
        <f t="shared" si="576"/>
        <v>2752.2870571757276</v>
      </c>
      <c r="M1250" s="34">
        <f t="shared" si="577"/>
        <v>2614.6727043169412</v>
      </c>
      <c r="N1250" s="33">
        <f t="shared" si="578"/>
        <v>0</v>
      </c>
      <c r="O1250" s="35">
        <f t="shared" si="579"/>
        <v>0</v>
      </c>
      <c r="P1250" s="31">
        <f t="shared" si="580"/>
        <v>3.515495777062113E-2</v>
      </c>
      <c r="Q1250" s="30">
        <f t="shared" si="581"/>
        <v>2750.6478163103352</v>
      </c>
      <c r="R1250" s="34">
        <f t="shared" si="582"/>
        <v>2750.6478163103357</v>
      </c>
      <c r="S1250" s="33">
        <f t="shared" si="583"/>
        <v>0</v>
      </c>
      <c r="T1250" s="35">
        <f t="shared" si="584"/>
        <v>0</v>
      </c>
      <c r="U1250" s="31">
        <f t="shared" si="585"/>
        <v>0</v>
      </c>
      <c r="V1250" s="30" t="e">
        <f t="shared" si="586"/>
        <v>#DIV/0!</v>
      </c>
      <c r="W1250" s="34" t="e">
        <f t="shared" si="587"/>
        <v>#DIV/0!</v>
      </c>
      <c r="X1250" s="33">
        <f t="shared" si="588"/>
        <v>0</v>
      </c>
      <c r="Y1250" s="35">
        <f t="shared" si="589"/>
        <v>0</v>
      </c>
      <c r="Z1250" s="30">
        <f t="shared" si="590"/>
        <v>-9935.2211656138024</v>
      </c>
      <c r="AA1250" s="35">
        <f>IF(C1250&lt;C$13,0,(IF(VLOOKUP(C$7,profiel!$A$3:$F$297,2,FALSE)&gt;4,VLOOKUP($C$7,profiel!$A$3:$F$297,3,FALSE),IF(B$9="flens loodrecht op gevel",(VLOOKUP(C$7,profiel!$A$3:$F$297,6,FALSE)-2*VLOOKUP(C$7,profiel!$A$3:$F$297,4,FALSE))/2,VLOOKUP(C$7,profiel!$A$3:$F$297,4,FALSE))))/1000*Z1250*D$36)</f>
        <v>-18283.22456975489</v>
      </c>
      <c r="AB1250" s="30">
        <f t="shared" si="593"/>
        <v>77456.246785690164</v>
      </c>
      <c r="AC1250" s="35">
        <f t="shared" si="591"/>
        <v>15491.249357138033</v>
      </c>
      <c r="AD1250" s="32">
        <f t="shared" si="592"/>
        <v>3.4405285561870114E-2</v>
      </c>
      <c r="AE1250" s="32">
        <f t="shared" si="597"/>
        <v>736.75159648177396</v>
      </c>
      <c r="AF1250" s="204">
        <f t="shared" si="598"/>
        <v>3643.2702031460658</v>
      </c>
    </row>
    <row r="1251" spans="1:32" ht="12" customHeight="1" x14ac:dyDescent="0.15">
      <c r="A1251" s="199">
        <f t="shared" si="568"/>
        <v>736.75159648177396</v>
      </c>
      <c r="B1251" s="38">
        <f t="shared" si="569"/>
        <v>6010</v>
      </c>
      <c r="C1251" s="200">
        <f t="shared" si="594"/>
        <v>100.16666666666667</v>
      </c>
      <c r="D1251" s="36">
        <f t="shared" si="595"/>
        <v>1022.0024182666018</v>
      </c>
      <c r="E1251" s="36">
        <f t="shared" si="596"/>
        <v>679.99999999999454</v>
      </c>
      <c r="F1251" s="37">
        <f t="shared" si="570"/>
        <v>3.5334868448345498E-2</v>
      </c>
      <c r="G1251" s="42">
        <f t="shared" si="571"/>
        <v>2751.427545949944</v>
      </c>
      <c r="H1251" s="43">
        <f t="shared" si="572"/>
        <v>2751.427545949944</v>
      </c>
      <c r="I1251" s="42">
        <f t="shared" si="573"/>
        <v>0</v>
      </c>
      <c r="J1251" s="44">
        <f t="shared" si="574"/>
        <v>0</v>
      </c>
      <c r="K1251" s="216">
        <f t="shared" si="575"/>
        <v>3.3568125025928222E-2</v>
      </c>
      <c r="L1251" s="42">
        <f t="shared" si="576"/>
        <v>2753.0755000424156</v>
      </c>
      <c r="M1251" s="43">
        <f t="shared" si="577"/>
        <v>2615.4217250402953</v>
      </c>
      <c r="N1251" s="42">
        <f t="shared" si="578"/>
        <v>0</v>
      </c>
      <c r="O1251" s="44">
        <f t="shared" si="579"/>
        <v>0</v>
      </c>
      <c r="P1251" s="37">
        <f t="shared" si="580"/>
        <v>3.5334868448345498E-2</v>
      </c>
      <c r="Q1251" s="42">
        <f t="shared" si="581"/>
        <v>2751.427545949944</v>
      </c>
      <c r="R1251" s="43">
        <f t="shared" si="582"/>
        <v>2751.427545949944</v>
      </c>
      <c r="S1251" s="42">
        <f t="shared" si="583"/>
        <v>0</v>
      </c>
      <c r="T1251" s="44">
        <f t="shared" si="584"/>
        <v>0</v>
      </c>
      <c r="U1251" s="37">
        <f t="shared" si="585"/>
        <v>0</v>
      </c>
      <c r="V1251" s="42" t="e">
        <f t="shared" si="586"/>
        <v>#DIV/0!</v>
      </c>
      <c r="W1251" s="43" t="e">
        <f t="shared" si="587"/>
        <v>#DIV/0!</v>
      </c>
      <c r="X1251" s="42">
        <f t="shared" si="588"/>
        <v>0</v>
      </c>
      <c r="Y1251" s="44">
        <f t="shared" si="589"/>
        <v>0</v>
      </c>
      <c r="Z1251" s="42">
        <f t="shared" si="590"/>
        <v>-9941.7045518178493</v>
      </c>
      <c r="AA1251" s="44">
        <f>IF(C1251&lt;C$13,0,(IF(VLOOKUP(C$7,profiel!$A$3:$F$297,2,FALSE)&gt;4,VLOOKUP($C$7,profiel!$A$3:$F$297,3,FALSE),IF(B$9="flens loodrecht op gevel",(VLOOKUP(C$7,profiel!$A$3:$F$297,6,FALSE)-2*VLOOKUP(C$7,profiel!$A$3:$F$297,4,FALSE))/2,VLOOKUP(C$7,profiel!$A$3:$F$297,4,FALSE))))/1000*Z1251*D$36)</f>
        <v>-18295.155578029906</v>
      </c>
      <c r="AB1251" s="42">
        <f t="shared" si="593"/>
        <v>77495.813739382516</v>
      </c>
      <c r="AC1251" s="44">
        <f t="shared" si="591"/>
        <v>15499.162747876506</v>
      </c>
      <c r="AD1251" s="41">
        <f t="shared" si="592"/>
        <v>3.4570258183427717E-2</v>
      </c>
      <c r="AE1251" s="41">
        <f t="shared" si="597"/>
        <v>736.78616673995737</v>
      </c>
      <c r="AF1251" s="201">
        <f t="shared" si="598"/>
        <v>3624.7591567731597</v>
      </c>
    </row>
    <row r="1252" spans="1:32" ht="12" customHeight="1" x14ac:dyDescent="0.15">
      <c r="A1252" s="202">
        <f t="shared" si="568"/>
        <v>736.78616673995737</v>
      </c>
      <c r="B1252" s="54">
        <f t="shared" si="569"/>
        <v>6015</v>
      </c>
      <c r="C1252" s="133">
        <f t="shared" si="594"/>
        <v>100.25</v>
      </c>
      <c r="D1252" s="30">
        <f t="shared" si="595"/>
        <v>1022.1268631211449</v>
      </c>
      <c r="E1252" s="30">
        <f t="shared" si="596"/>
        <v>679.99999999999477</v>
      </c>
      <c r="F1252" s="31">
        <f t="shared" si="570"/>
        <v>3.5515317785843041E-2</v>
      </c>
      <c r="G1252" s="30">
        <f t="shared" si="571"/>
        <v>2752.2039419678163</v>
      </c>
      <c r="H1252" s="34">
        <f t="shared" si="572"/>
        <v>2752.2039419678163</v>
      </c>
      <c r="I1252" s="33">
        <f t="shared" si="573"/>
        <v>0</v>
      </c>
      <c r="J1252" s="35">
        <f t="shared" si="574"/>
        <v>0</v>
      </c>
      <c r="K1252" s="60">
        <f t="shared" si="575"/>
        <v>3.3739551896550889E-2</v>
      </c>
      <c r="L1252" s="30">
        <f t="shared" si="576"/>
        <v>2753.8606355123147</v>
      </c>
      <c r="M1252" s="34">
        <f t="shared" si="577"/>
        <v>2616.1676037366988</v>
      </c>
      <c r="N1252" s="33">
        <f t="shared" si="578"/>
        <v>0</v>
      </c>
      <c r="O1252" s="35">
        <f t="shared" si="579"/>
        <v>0</v>
      </c>
      <c r="P1252" s="31">
        <f t="shared" si="580"/>
        <v>3.5515317785843041E-2</v>
      </c>
      <c r="Q1252" s="30">
        <f t="shared" si="581"/>
        <v>2752.2039419678163</v>
      </c>
      <c r="R1252" s="34">
        <f t="shared" si="582"/>
        <v>2752.2039419678163</v>
      </c>
      <c r="S1252" s="33">
        <f t="shared" si="583"/>
        <v>0</v>
      </c>
      <c r="T1252" s="35">
        <f t="shared" si="584"/>
        <v>0</v>
      </c>
      <c r="U1252" s="31">
        <f t="shared" si="585"/>
        <v>0</v>
      </c>
      <c r="V1252" s="30" t="e">
        <f t="shared" si="586"/>
        <v>#DIV/0!</v>
      </c>
      <c r="W1252" s="34" t="e">
        <f t="shared" si="587"/>
        <v>#DIV/0!</v>
      </c>
      <c r="X1252" s="33">
        <f t="shared" si="588"/>
        <v>0</v>
      </c>
      <c r="Y1252" s="35">
        <f t="shared" si="589"/>
        <v>0</v>
      </c>
      <c r="Z1252" s="30">
        <f t="shared" si="590"/>
        <v>-9948.2196046967874</v>
      </c>
      <c r="AA1252" s="35">
        <f>IF(C1252&lt;C$13,0,(IF(VLOOKUP(C$7,profiel!$A$3:$F$297,2,FALSE)&gt;4,VLOOKUP($C$7,profiel!$A$3:$F$297,3,FALSE),IF(B$9="flens loodrecht op gevel",(VLOOKUP(C$7,profiel!$A$3:$F$297,6,FALSE)-2*VLOOKUP(C$7,profiel!$A$3:$F$297,4,FALSE))/2,VLOOKUP(C$7,profiel!$A$3:$F$297,4,FALSE))))/1000*Z1252*D$36)</f>
        <v>-18307.144860692453</v>
      </c>
      <c r="AB1252" s="30">
        <f t="shared" si="593"/>
        <v>77535.323153394973</v>
      </c>
      <c r="AC1252" s="35">
        <f t="shared" si="591"/>
        <v>15507.064630678995</v>
      </c>
      <c r="AD1252" s="32">
        <f t="shared" si="592"/>
        <v>3.4735124973129729E-2</v>
      </c>
      <c r="AE1252" s="32">
        <f t="shared" si="597"/>
        <v>736.82090186493053</v>
      </c>
      <c r="AF1252" s="204">
        <f t="shared" si="598"/>
        <v>3606.3812796537609</v>
      </c>
    </row>
    <row r="1253" spans="1:32" ht="12" customHeight="1" x14ac:dyDescent="0.15">
      <c r="A1253" s="199">
        <f t="shared" si="568"/>
        <v>736.82090186493053</v>
      </c>
      <c r="B1253" s="38">
        <f t="shared" si="569"/>
        <v>6020</v>
      </c>
      <c r="C1253" s="200">
        <f t="shared" si="594"/>
        <v>100.33333333333333</v>
      </c>
      <c r="D1253" s="36">
        <f t="shared" si="595"/>
        <v>1022.2512047019379</v>
      </c>
      <c r="E1253" s="36">
        <f t="shared" si="596"/>
        <v>679.99999999999488</v>
      </c>
      <c r="F1253" s="37">
        <f t="shared" si="570"/>
        <v>3.5696301463250348E-2</v>
      </c>
      <c r="G1253" s="42">
        <f t="shared" si="571"/>
        <v>2752.9770115645429</v>
      </c>
      <c r="H1253" s="43">
        <f t="shared" si="572"/>
        <v>2752.9770115645433</v>
      </c>
      <c r="I1253" s="42">
        <f t="shared" si="573"/>
        <v>0</v>
      </c>
      <c r="J1253" s="44">
        <f t="shared" si="574"/>
        <v>0</v>
      </c>
      <c r="K1253" s="216">
        <f t="shared" si="575"/>
        <v>3.3911486390087835E-2</v>
      </c>
      <c r="L1253" s="42">
        <f t="shared" si="576"/>
        <v>2754.6424705721352</v>
      </c>
      <c r="M1253" s="43">
        <f t="shared" si="577"/>
        <v>2616.9103470435284</v>
      </c>
      <c r="N1253" s="42">
        <f t="shared" si="578"/>
        <v>0</v>
      </c>
      <c r="O1253" s="44">
        <f t="shared" si="579"/>
        <v>0</v>
      </c>
      <c r="P1253" s="37">
        <f t="shared" si="580"/>
        <v>3.5696301463250348E-2</v>
      </c>
      <c r="Q1253" s="42">
        <f t="shared" si="581"/>
        <v>2752.9770115645429</v>
      </c>
      <c r="R1253" s="43">
        <f t="shared" si="582"/>
        <v>2752.9770115645433</v>
      </c>
      <c r="S1253" s="42">
        <f t="shared" si="583"/>
        <v>0</v>
      </c>
      <c r="T1253" s="44">
        <f t="shared" si="584"/>
        <v>0</v>
      </c>
      <c r="U1253" s="37">
        <f t="shared" si="585"/>
        <v>0</v>
      </c>
      <c r="V1253" s="42" t="e">
        <f t="shared" si="586"/>
        <v>#DIV/0!</v>
      </c>
      <c r="W1253" s="43" t="e">
        <f t="shared" si="587"/>
        <v>#DIV/0!</v>
      </c>
      <c r="X1253" s="42">
        <f t="shared" si="588"/>
        <v>0</v>
      </c>
      <c r="Y1253" s="44">
        <f t="shared" si="589"/>
        <v>0</v>
      </c>
      <c r="Z1253" s="42">
        <f t="shared" si="590"/>
        <v>-9954.7663126517164</v>
      </c>
      <c r="AA1253" s="44">
        <f>IF(C1253&lt;C$13,0,(IF(VLOOKUP(C$7,profiel!$A$3:$F$297,2,FALSE)&gt;4,VLOOKUP($C$7,profiel!$A$3:$F$297,3,FALSE),IF(B$9="flens loodrecht op gevel",(VLOOKUP(C$7,profiel!$A$3:$F$297,6,FALSE)-2*VLOOKUP(C$7,profiel!$A$3:$F$297,4,FALSE))/2,VLOOKUP(C$7,profiel!$A$3:$F$297,4,FALSE))))/1000*Z1253*D$36)</f>
        <v>-18319.192396397731</v>
      </c>
      <c r="AB1253" s="42">
        <f t="shared" si="593"/>
        <v>77574.775074378427</v>
      </c>
      <c r="AC1253" s="44">
        <f t="shared" si="591"/>
        <v>15514.955014875684</v>
      </c>
      <c r="AD1253" s="41">
        <f t="shared" si="592"/>
        <v>3.4899873595119493E-2</v>
      </c>
      <c r="AE1253" s="41">
        <f t="shared" si="597"/>
        <v>736.85580173852566</v>
      </c>
      <c r="AF1253" s="201">
        <f t="shared" si="598"/>
        <v>3588.1358156751098</v>
      </c>
    </row>
    <row r="1254" spans="1:32" ht="12" customHeight="1" x14ac:dyDescent="0.15">
      <c r="A1254" s="202">
        <f t="shared" si="568"/>
        <v>736.85580173852566</v>
      </c>
      <c r="B1254" s="54">
        <f t="shared" si="569"/>
        <v>6025</v>
      </c>
      <c r="C1254" s="133">
        <f t="shared" si="594"/>
        <v>100.41666666666667</v>
      </c>
      <c r="D1254" s="30">
        <f t="shared" si="595"/>
        <v>1022.3754431802477</v>
      </c>
      <c r="E1254" s="30">
        <f t="shared" si="596"/>
        <v>679.999999999995</v>
      </c>
      <c r="F1254" s="31">
        <f t="shared" si="570"/>
        <v>3.5877815100408002E-2</v>
      </c>
      <c r="G1254" s="30">
        <f t="shared" si="571"/>
        <v>2753.7467621198161</v>
      </c>
      <c r="H1254" s="34">
        <f t="shared" si="572"/>
        <v>2753.7467621198166</v>
      </c>
      <c r="I1254" s="33">
        <f t="shared" si="573"/>
        <v>0</v>
      </c>
      <c r="J1254" s="35">
        <f t="shared" si="574"/>
        <v>0</v>
      </c>
      <c r="K1254" s="60">
        <f t="shared" si="575"/>
        <v>3.4083924345387602E-2</v>
      </c>
      <c r="L1254" s="30">
        <f t="shared" si="576"/>
        <v>2755.4210123847884</v>
      </c>
      <c r="M1254" s="34">
        <f t="shared" si="577"/>
        <v>2617.6499617655491</v>
      </c>
      <c r="N1254" s="33">
        <f t="shared" si="578"/>
        <v>0</v>
      </c>
      <c r="O1254" s="35">
        <f t="shared" si="579"/>
        <v>0</v>
      </c>
      <c r="P1254" s="31">
        <f t="shared" si="580"/>
        <v>3.5877815100408002E-2</v>
      </c>
      <c r="Q1254" s="30">
        <f t="shared" si="581"/>
        <v>2753.7467621198161</v>
      </c>
      <c r="R1254" s="34">
        <f t="shared" si="582"/>
        <v>2753.7467621198166</v>
      </c>
      <c r="S1254" s="33">
        <f t="shared" si="583"/>
        <v>0</v>
      </c>
      <c r="T1254" s="35">
        <f t="shared" si="584"/>
        <v>0</v>
      </c>
      <c r="U1254" s="31">
        <f t="shared" si="585"/>
        <v>0</v>
      </c>
      <c r="V1254" s="30" t="e">
        <f t="shared" si="586"/>
        <v>#DIV/0!</v>
      </c>
      <c r="W1254" s="34" t="e">
        <f t="shared" si="587"/>
        <v>#DIV/0!</v>
      </c>
      <c r="X1254" s="33">
        <f t="shared" si="588"/>
        <v>0</v>
      </c>
      <c r="Y1254" s="35">
        <f t="shared" si="589"/>
        <v>0</v>
      </c>
      <c r="Z1254" s="30">
        <f t="shared" si="590"/>
        <v>-9961.3446617919271</v>
      </c>
      <c r="AA1254" s="35">
        <f>IF(C1254&lt;C$13,0,(IF(VLOOKUP(C$7,profiel!$A$3:$F$297,2,FALSE)&gt;4,VLOOKUP($C$7,profiel!$A$3:$F$297,3,FALSE),IF(B$9="flens loodrecht op gevel",(VLOOKUP(C$7,profiel!$A$3:$F$297,6,FALSE)-2*VLOOKUP(C$7,profiel!$A$3:$F$297,4,FALSE))/2,VLOOKUP(C$7,profiel!$A$3:$F$297,4,FALSE))))/1000*Z1254*D$36)</f>
        <v>-18331.298159583457</v>
      </c>
      <c r="AB1254" s="30">
        <f t="shared" si="593"/>
        <v>77614.169551199782</v>
      </c>
      <c r="AC1254" s="35">
        <f t="shared" si="591"/>
        <v>15522.833910239955</v>
      </c>
      <c r="AD1254" s="32">
        <f t="shared" si="592"/>
        <v>3.5064491654618765E-2</v>
      </c>
      <c r="AE1254" s="32">
        <f t="shared" si="597"/>
        <v>736.89086623018022</v>
      </c>
      <c r="AF1254" s="204">
        <f t="shared" si="598"/>
        <v>3570.022009276694</v>
      </c>
    </row>
    <row r="1255" spans="1:32" ht="12" customHeight="1" x14ac:dyDescent="0.15">
      <c r="A1255" s="199">
        <f t="shared" si="568"/>
        <v>736.89086623018022</v>
      </c>
      <c r="B1255" s="38">
        <f t="shared" si="569"/>
        <v>6030</v>
      </c>
      <c r="C1255" s="200">
        <f t="shared" si="594"/>
        <v>100.5</v>
      </c>
      <c r="D1255" s="36">
        <f t="shared" si="595"/>
        <v>1022.4995787269147</v>
      </c>
      <c r="E1255" s="36">
        <f t="shared" si="596"/>
        <v>679.99999999999511</v>
      </c>
      <c r="F1255" s="37">
        <f t="shared" si="570"/>
        <v>3.6059854257320258E-2</v>
      </c>
      <c r="G1255" s="42">
        <f t="shared" si="571"/>
        <v>2754.5132011926094</v>
      </c>
      <c r="H1255" s="43">
        <f t="shared" si="572"/>
        <v>2754.5132011926098</v>
      </c>
      <c r="I1255" s="42">
        <f t="shared" si="573"/>
        <v>0</v>
      </c>
      <c r="J1255" s="44">
        <f t="shared" si="574"/>
        <v>0</v>
      </c>
      <c r="K1255" s="216">
        <f t="shared" si="575"/>
        <v>3.4256861544454245E-2</v>
      </c>
      <c r="L1255" s="42">
        <f t="shared" si="576"/>
        <v>2756.1962682895869</v>
      </c>
      <c r="M1255" s="43">
        <f t="shared" si="577"/>
        <v>2618.3864548751076</v>
      </c>
      <c r="N1255" s="42">
        <f t="shared" si="578"/>
        <v>0</v>
      </c>
      <c r="O1255" s="44">
        <f t="shared" si="579"/>
        <v>0</v>
      </c>
      <c r="P1255" s="37">
        <f t="shared" si="580"/>
        <v>3.6059854257320258E-2</v>
      </c>
      <c r="Q1255" s="42">
        <f t="shared" si="581"/>
        <v>2754.5132011926094</v>
      </c>
      <c r="R1255" s="43">
        <f t="shared" si="582"/>
        <v>2754.5132011926098</v>
      </c>
      <c r="S1255" s="42">
        <f t="shared" si="583"/>
        <v>0</v>
      </c>
      <c r="T1255" s="44">
        <f t="shared" si="584"/>
        <v>0</v>
      </c>
      <c r="U1255" s="37">
        <f t="shared" si="585"/>
        <v>0</v>
      </c>
      <c r="V1255" s="42" t="e">
        <f t="shared" si="586"/>
        <v>#DIV/0!</v>
      </c>
      <c r="W1255" s="43" t="e">
        <f t="shared" si="587"/>
        <v>#DIV/0!</v>
      </c>
      <c r="X1255" s="42">
        <f t="shared" si="588"/>
        <v>0</v>
      </c>
      <c r="Y1255" s="44">
        <f t="shared" si="589"/>
        <v>0</v>
      </c>
      <c r="Z1255" s="42">
        <f t="shared" si="590"/>
        <v>-9967.9546359228771</v>
      </c>
      <c r="AA1255" s="44">
        <f>IF(C1255&lt;C$13,0,(IF(VLOOKUP(C$7,profiel!$A$3:$F$297,2,FALSE)&gt;4,VLOOKUP($C$7,profiel!$A$3:$F$297,3,FALSE),IF(B$9="flens loodrecht op gevel",(VLOOKUP(C$7,profiel!$A$3:$F$297,6,FALSE)-2*VLOOKUP(C$7,profiel!$A$3:$F$297,4,FALSE))/2,VLOOKUP(C$7,profiel!$A$3:$F$297,4,FALSE))))/1000*Z1255*D$36)</f>
        <v>-18343.46212044773</v>
      </c>
      <c r="AB1255" s="42">
        <f t="shared" si="593"/>
        <v>77653.506634953941</v>
      </c>
      <c r="AC1255" s="44">
        <f t="shared" si="591"/>
        <v>15530.701326990787</v>
      </c>
      <c r="AD1255" s="41">
        <f t="shared" si="592"/>
        <v>3.5228966700205207E-2</v>
      </c>
      <c r="AE1255" s="41">
        <f t="shared" si="597"/>
        <v>736.9260951968804</v>
      </c>
      <c r="AF1255" s="201">
        <f t="shared" si="598"/>
        <v>3552.0391055109558</v>
      </c>
    </row>
    <row r="1256" spans="1:32" ht="12" customHeight="1" x14ac:dyDescent="0.15">
      <c r="A1256" s="202">
        <f t="shared" si="568"/>
        <v>736.9260951968804</v>
      </c>
      <c r="B1256" s="54">
        <f t="shared" si="569"/>
        <v>6035</v>
      </c>
      <c r="C1256" s="133">
        <f t="shared" si="594"/>
        <v>100.58333333333333</v>
      </c>
      <c r="D1256" s="30">
        <f t="shared" si="595"/>
        <v>1022.6236115123558</v>
      </c>
      <c r="E1256" s="30">
        <f t="shared" si="596"/>
        <v>679.99999999999523</v>
      </c>
      <c r="F1256" s="31">
        <f t="shared" si="570"/>
        <v>3.6242414434630769E-2</v>
      </c>
      <c r="G1256" s="30">
        <f t="shared" si="571"/>
        <v>2755.2763365206492</v>
      </c>
      <c r="H1256" s="34">
        <f t="shared" si="572"/>
        <v>2755.2763365206492</v>
      </c>
      <c r="I1256" s="33">
        <f t="shared" si="573"/>
        <v>0</v>
      </c>
      <c r="J1256" s="35">
        <f t="shared" si="574"/>
        <v>0</v>
      </c>
      <c r="K1256" s="60">
        <f t="shared" si="575"/>
        <v>3.4430293712899233E-2</v>
      </c>
      <c r="L1256" s="30">
        <f t="shared" si="576"/>
        <v>2756.9682458017664</v>
      </c>
      <c r="M1256" s="34">
        <f t="shared" si="577"/>
        <v>2619.1198335116778</v>
      </c>
      <c r="N1256" s="33">
        <f t="shared" si="578"/>
        <v>0</v>
      </c>
      <c r="O1256" s="35">
        <f t="shared" si="579"/>
        <v>0</v>
      </c>
      <c r="P1256" s="31">
        <f t="shared" si="580"/>
        <v>3.6242414434630769E-2</v>
      </c>
      <c r="Q1256" s="30">
        <f t="shared" si="581"/>
        <v>2755.2763365206492</v>
      </c>
      <c r="R1256" s="34">
        <f t="shared" si="582"/>
        <v>2755.2763365206492</v>
      </c>
      <c r="S1256" s="33">
        <f t="shared" si="583"/>
        <v>0</v>
      </c>
      <c r="T1256" s="35">
        <f t="shared" si="584"/>
        <v>0</v>
      </c>
      <c r="U1256" s="31">
        <f t="shared" si="585"/>
        <v>0</v>
      </c>
      <c r="V1256" s="30" t="e">
        <f t="shared" si="586"/>
        <v>#DIV/0!</v>
      </c>
      <c r="W1256" s="34" t="e">
        <f t="shared" si="587"/>
        <v>#DIV/0!</v>
      </c>
      <c r="X1256" s="33">
        <f t="shared" si="588"/>
        <v>0</v>
      </c>
      <c r="Y1256" s="35">
        <f t="shared" si="589"/>
        <v>0</v>
      </c>
      <c r="Z1256" s="30">
        <f t="shared" si="590"/>
        <v>-9974.5962165342225</v>
      </c>
      <c r="AA1256" s="35">
        <f>IF(C1256&lt;C$13,0,(IF(VLOOKUP(C$7,profiel!$A$3:$F$297,2,FALSE)&gt;4,VLOOKUP($C$7,profiel!$A$3:$F$297,3,FALSE),IF(B$9="flens loodrecht op gevel",(VLOOKUP(C$7,profiel!$A$3:$F$297,6,FALSE)-2*VLOOKUP(C$7,profiel!$A$3:$F$297,4,FALSE))/2,VLOOKUP(C$7,profiel!$A$3:$F$297,4,FALSE))))/1000*Z1256*D$36)</f>
        <v>-18355.684244927015</v>
      </c>
      <c r="AB1256" s="30">
        <f t="shared" si="593"/>
        <v>77692.786378976307</v>
      </c>
      <c r="AC1256" s="35">
        <f t="shared" si="591"/>
        <v>15538.557275795261</v>
      </c>
      <c r="AD1256" s="32">
        <f t="shared" si="592"/>
        <v>3.539328622611547E-2</v>
      </c>
      <c r="AE1256" s="32">
        <f t="shared" si="597"/>
        <v>736.96148848310656</v>
      </c>
      <c r="AF1256" s="204">
        <f t="shared" si="598"/>
        <v>3534.1863501032717</v>
      </c>
    </row>
    <row r="1257" spans="1:32" ht="12" customHeight="1" x14ac:dyDescent="0.15">
      <c r="A1257" s="199">
        <f t="shared" si="568"/>
        <v>736.96148848310656</v>
      </c>
      <c r="B1257" s="38">
        <f t="shared" si="569"/>
        <v>6040</v>
      </c>
      <c r="C1257" s="200">
        <f t="shared" si="594"/>
        <v>100.66666666666667</v>
      </c>
      <c r="D1257" s="36">
        <f t="shared" si="595"/>
        <v>1022.7475417065649</v>
      </c>
      <c r="E1257" s="36">
        <f t="shared" si="596"/>
        <v>679.99999999999534</v>
      </c>
      <c r="F1257" s="37">
        <f t="shared" si="570"/>
        <v>3.6425491074114268E-2</v>
      </c>
      <c r="G1257" s="42">
        <f t="shared" si="571"/>
        <v>2756.0361760208966</v>
      </c>
      <c r="H1257" s="43">
        <f t="shared" si="572"/>
        <v>2756.0361760208971</v>
      </c>
      <c r="I1257" s="42">
        <f t="shared" si="573"/>
        <v>0</v>
      </c>
      <c r="J1257" s="44">
        <f t="shared" si="574"/>
        <v>0</v>
      </c>
      <c r="K1257" s="216">
        <f t="shared" si="575"/>
        <v>3.4604216520408557E-2</v>
      </c>
      <c r="L1257" s="42">
        <f t="shared" si="576"/>
        <v>2757.7369526129673</v>
      </c>
      <c r="M1257" s="43">
        <f t="shared" si="577"/>
        <v>2619.850104982319</v>
      </c>
      <c r="N1257" s="42">
        <f t="shared" si="578"/>
        <v>0</v>
      </c>
      <c r="O1257" s="44">
        <f t="shared" si="579"/>
        <v>0</v>
      </c>
      <c r="P1257" s="37">
        <f t="shared" si="580"/>
        <v>3.6425491074114268E-2</v>
      </c>
      <c r="Q1257" s="42">
        <f t="shared" si="581"/>
        <v>2756.0361760208966</v>
      </c>
      <c r="R1257" s="43">
        <f t="shared" si="582"/>
        <v>2756.0361760208971</v>
      </c>
      <c r="S1257" s="42">
        <f t="shared" si="583"/>
        <v>0</v>
      </c>
      <c r="T1257" s="44">
        <f t="shared" si="584"/>
        <v>0</v>
      </c>
      <c r="U1257" s="37">
        <f t="shared" si="585"/>
        <v>0</v>
      </c>
      <c r="V1257" s="42" t="e">
        <f t="shared" si="586"/>
        <v>#DIV/0!</v>
      </c>
      <c r="W1257" s="43" t="e">
        <f t="shared" si="587"/>
        <v>#DIV/0!</v>
      </c>
      <c r="X1257" s="42">
        <f t="shared" si="588"/>
        <v>0</v>
      </c>
      <c r="Y1257" s="44">
        <f t="shared" si="589"/>
        <v>0</v>
      </c>
      <c r="Z1257" s="42">
        <f t="shared" si="590"/>
        <v>-9981.2693827885323</v>
      </c>
      <c r="AA1257" s="44">
        <f>IF(C1257&lt;C$13,0,(IF(VLOOKUP(C$7,profiel!$A$3:$F$297,2,FALSE)&gt;4,VLOOKUP($C$7,profiel!$A$3:$F$297,3,FALSE),IF(B$9="flens loodrecht op gevel",(VLOOKUP(C$7,profiel!$A$3:$F$297,6,FALSE)-2*VLOOKUP(C$7,profiel!$A$3:$F$297,4,FALSE))/2,VLOOKUP(C$7,profiel!$A$3:$F$297,4,FALSE))))/1000*Z1257*D$36)</f>
        <v>-18367.964494675365</v>
      </c>
      <c r="AB1257" s="42">
        <f t="shared" si="593"/>
        <v>77732.008838854512</v>
      </c>
      <c r="AC1257" s="44">
        <f t="shared" si="591"/>
        <v>15546.401767770902</v>
      </c>
      <c r="AD1257" s="41">
        <f t="shared" si="592"/>
        <v>3.5557437674597271E-2</v>
      </c>
      <c r="AE1257" s="41">
        <f t="shared" si="597"/>
        <v>736.99704592078115</v>
      </c>
      <c r="AF1257" s="201">
        <f t="shared" si="598"/>
        <v>3516.4629895111507</v>
      </c>
    </row>
    <row r="1258" spans="1:32" ht="12" customHeight="1" x14ac:dyDescent="0.15">
      <c r="A1258" s="202">
        <f t="shared" si="568"/>
        <v>736.99704592078115</v>
      </c>
      <c r="B1258" s="54">
        <f t="shared" si="569"/>
        <v>6045</v>
      </c>
      <c r="C1258" s="133">
        <f t="shared" si="594"/>
        <v>100.75</v>
      </c>
      <c r="D1258" s="30">
        <f t="shared" si="595"/>
        <v>1022.8713694791143</v>
      </c>
      <c r="E1258" s="30">
        <f t="shared" si="596"/>
        <v>679.99999999999545</v>
      </c>
      <c r="F1258" s="31">
        <f t="shared" si="570"/>
        <v>3.6609079559185E-2</v>
      </c>
      <c r="G1258" s="30">
        <f t="shared" si="571"/>
        <v>2756.7927277899867</v>
      </c>
      <c r="H1258" s="34">
        <f t="shared" si="572"/>
        <v>2756.7927277899867</v>
      </c>
      <c r="I1258" s="33">
        <f t="shared" si="573"/>
        <v>0</v>
      </c>
      <c r="J1258" s="35">
        <f t="shared" si="574"/>
        <v>0</v>
      </c>
      <c r="K1258" s="60">
        <f t="shared" si="575"/>
        <v>3.4778625581225749E-2</v>
      </c>
      <c r="L1258" s="30">
        <f t="shared" si="576"/>
        <v>2758.5023965917217</v>
      </c>
      <c r="M1258" s="34">
        <f t="shared" si="577"/>
        <v>2620.5772767621356</v>
      </c>
      <c r="N1258" s="33">
        <f t="shared" si="578"/>
        <v>0</v>
      </c>
      <c r="O1258" s="35">
        <f t="shared" si="579"/>
        <v>0</v>
      </c>
      <c r="P1258" s="31">
        <f t="shared" si="580"/>
        <v>3.6609079559185E-2</v>
      </c>
      <c r="Q1258" s="30">
        <f t="shared" si="581"/>
        <v>2756.7927277899867</v>
      </c>
      <c r="R1258" s="34">
        <f t="shared" si="582"/>
        <v>2756.7927277899867</v>
      </c>
      <c r="S1258" s="33">
        <f t="shared" si="583"/>
        <v>0</v>
      </c>
      <c r="T1258" s="35">
        <f t="shared" si="584"/>
        <v>0</v>
      </c>
      <c r="U1258" s="31">
        <f t="shared" si="585"/>
        <v>0</v>
      </c>
      <c r="V1258" s="30" t="e">
        <f t="shared" si="586"/>
        <v>#DIV/0!</v>
      </c>
      <c r="W1258" s="34" t="e">
        <f t="shared" si="587"/>
        <v>#DIV/0!</v>
      </c>
      <c r="X1258" s="33">
        <f t="shared" si="588"/>
        <v>0</v>
      </c>
      <c r="Y1258" s="35">
        <f t="shared" si="589"/>
        <v>0</v>
      </c>
      <c r="Z1258" s="30">
        <f t="shared" si="590"/>
        <v>-9987.9741115101206</v>
      </c>
      <c r="AA1258" s="35">
        <f>IF(C1258&lt;C$13,0,(IF(VLOOKUP(C$7,profiel!$A$3:$F$297,2,FALSE)&gt;4,VLOOKUP($C$7,profiel!$A$3:$F$297,3,FALSE),IF(B$9="flens loodrecht op gevel",(VLOOKUP(C$7,profiel!$A$3:$F$297,6,FALSE)-2*VLOOKUP(C$7,profiel!$A$3:$F$297,4,FALSE))/2,VLOOKUP(C$7,profiel!$A$3:$F$297,4,FALSE))))/1000*Z1258*D$36)</f>
        <v>-18380.302827043884</v>
      </c>
      <c r="AB1258" s="30">
        <f t="shared" si="593"/>
        <v>77771.17407243904</v>
      </c>
      <c r="AC1258" s="35">
        <f t="shared" si="591"/>
        <v>15554.234814487807</v>
      </c>
      <c r="AD1258" s="32">
        <f t="shared" si="592"/>
        <v>3.5721408438297172E-2</v>
      </c>
      <c r="AE1258" s="32">
        <f t="shared" si="597"/>
        <v>737.0327673292195</v>
      </c>
      <c r="AF1258" s="204">
        <f t="shared" si="598"/>
        <v>3498.8682709822833</v>
      </c>
    </row>
    <row r="1259" spans="1:32" ht="12" customHeight="1" x14ac:dyDescent="0.15">
      <c r="A1259" s="199">
        <f t="shared" si="568"/>
        <v>737.0327673292195</v>
      </c>
      <c r="B1259" s="38">
        <f t="shared" si="569"/>
        <v>6050</v>
      </c>
      <c r="C1259" s="200">
        <f t="shared" si="594"/>
        <v>100.83333333333333</v>
      </c>
      <c r="D1259" s="36">
        <f t="shared" si="595"/>
        <v>1022.9950949991561</v>
      </c>
      <c r="E1259" s="36">
        <f t="shared" si="596"/>
        <v>679.99999999999557</v>
      </c>
      <c r="F1259" s="37">
        <f t="shared" si="570"/>
        <v>3.6793175215425265E-2</v>
      </c>
      <c r="G1259" s="42">
        <f t="shared" si="571"/>
        <v>2757.5460001033066</v>
      </c>
      <c r="H1259" s="43">
        <f t="shared" si="572"/>
        <v>2757.5460001033066</v>
      </c>
      <c r="I1259" s="42">
        <f t="shared" si="573"/>
        <v>0</v>
      </c>
      <c r="J1259" s="44">
        <f t="shared" si="574"/>
        <v>0</v>
      </c>
      <c r="K1259" s="216">
        <f t="shared" si="575"/>
        <v>3.4953516454654006E-2</v>
      </c>
      <c r="L1259" s="42">
        <f t="shared" si="576"/>
        <v>2759.2645857825582</v>
      </c>
      <c r="M1259" s="43">
        <f t="shared" si="577"/>
        <v>2621.3013564934308</v>
      </c>
      <c r="N1259" s="42">
        <f t="shared" si="578"/>
        <v>0</v>
      </c>
      <c r="O1259" s="44">
        <f t="shared" si="579"/>
        <v>0</v>
      </c>
      <c r="P1259" s="37">
        <f t="shared" si="580"/>
        <v>3.6793175215425265E-2</v>
      </c>
      <c r="Q1259" s="42">
        <f t="shared" si="581"/>
        <v>2757.5460001033066</v>
      </c>
      <c r="R1259" s="43">
        <f t="shared" si="582"/>
        <v>2757.5460001033066</v>
      </c>
      <c r="S1259" s="42">
        <f t="shared" si="583"/>
        <v>0</v>
      </c>
      <c r="T1259" s="44">
        <f t="shared" si="584"/>
        <v>0</v>
      </c>
      <c r="U1259" s="37">
        <f t="shared" si="585"/>
        <v>0</v>
      </c>
      <c r="V1259" s="42" t="e">
        <f t="shared" si="586"/>
        <v>#DIV/0!</v>
      </c>
      <c r="W1259" s="43" t="e">
        <f t="shared" si="587"/>
        <v>#DIV/0!</v>
      </c>
      <c r="X1259" s="42">
        <f t="shared" si="588"/>
        <v>0</v>
      </c>
      <c r="Y1259" s="44">
        <f t="shared" si="589"/>
        <v>0</v>
      </c>
      <c r="Z1259" s="42">
        <f t="shared" si="590"/>
        <v>-9994.7103771747334</v>
      </c>
      <c r="AA1259" s="44">
        <f>IF(C1259&lt;C$13,0,(IF(VLOOKUP(C$7,profiel!$A$3:$F$297,2,FALSE)&gt;4,VLOOKUP($C$7,profiel!$A$3:$F$297,3,FALSE),IF(B$9="flens loodrecht op gevel",(VLOOKUP(C$7,profiel!$A$3:$F$297,6,FALSE)-2*VLOOKUP(C$7,profiel!$A$3:$F$297,4,FALSE))/2,VLOOKUP(C$7,profiel!$A$3:$F$297,4,FALSE))))/1000*Z1259*D$36)</f>
        <v>-18392.69919506173</v>
      </c>
      <c r="AB1259" s="42">
        <f t="shared" si="593"/>
        <v>77810.282139854447</v>
      </c>
      <c r="AC1259" s="44">
        <f t="shared" si="591"/>
        <v>15562.056427970891</v>
      </c>
      <c r="AD1259" s="41">
        <f t="shared" si="592"/>
        <v>3.5885185862653927E-2</v>
      </c>
      <c r="AE1259" s="41">
        <f t="shared" si="597"/>
        <v>737.06865251508214</v>
      </c>
      <c r="AF1259" s="201">
        <f t="shared" si="598"/>
        <v>3481.401442612309</v>
      </c>
    </row>
    <row r="1260" spans="1:32" ht="12" customHeight="1" x14ac:dyDescent="0.15">
      <c r="A1260" s="202">
        <f t="shared" si="568"/>
        <v>737.06865251508214</v>
      </c>
      <c r="B1260" s="54">
        <f t="shared" si="569"/>
        <v>6055</v>
      </c>
      <c r="C1260" s="133">
        <f t="shared" si="594"/>
        <v>100.91666666666667</v>
      </c>
      <c r="D1260" s="30">
        <f t="shared" si="595"/>
        <v>1023.1187184354239</v>
      </c>
      <c r="E1260" s="30">
        <f t="shared" si="596"/>
        <v>679.99999999999579</v>
      </c>
      <c r="F1260" s="31">
        <f t="shared" si="570"/>
        <v>3.6977773311125492E-2</v>
      </c>
      <c r="G1260" s="30">
        <f t="shared" si="571"/>
        <v>2758.2960014155065</v>
      </c>
      <c r="H1260" s="34">
        <f t="shared" si="572"/>
        <v>2758.2960014155065</v>
      </c>
      <c r="I1260" s="33">
        <f t="shared" si="573"/>
        <v>0</v>
      </c>
      <c r="J1260" s="35">
        <f t="shared" si="574"/>
        <v>0</v>
      </c>
      <c r="K1260" s="60">
        <f t="shared" si="575"/>
        <v>3.5128884645569215E-2</v>
      </c>
      <c r="L1260" s="30">
        <f t="shared" si="576"/>
        <v>2760.0235284065316</v>
      </c>
      <c r="M1260" s="34">
        <f t="shared" si="577"/>
        <v>2622.0223519862047</v>
      </c>
      <c r="N1260" s="33">
        <f t="shared" si="578"/>
        <v>0</v>
      </c>
      <c r="O1260" s="35">
        <f t="shared" si="579"/>
        <v>0</v>
      </c>
      <c r="P1260" s="31">
        <f t="shared" si="580"/>
        <v>3.6977773311125492E-2</v>
      </c>
      <c r="Q1260" s="30">
        <f t="shared" si="581"/>
        <v>2758.2960014155065</v>
      </c>
      <c r="R1260" s="34">
        <f t="shared" si="582"/>
        <v>2758.2960014155065</v>
      </c>
      <c r="S1260" s="33">
        <f t="shared" si="583"/>
        <v>0</v>
      </c>
      <c r="T1260" s="35">
        <f t="shared" si="584"/>
        <v>0</v>
      </c>
      <c r="U1260" s="31">
        <f t="shared" si="585"/>
        <v>0</v>
      </c>
      <c r="V1260" s="30" t="e">
        <f t="shared" si="586"/>
        <v>#DIV/0!</v>
      </c>
      <c r="W1260" s="34" t="e">
        <f t="shared" si="587"/>
        <v>#DIV/0!</v>
      </c>
      <c r="X1260" s="33">
        <f t="shared" si="588"/>
        <v>0</v>
      </c>
      <c r="Y1260" s="35">
        <f t="shared" si="589"/>
        <v>0</v>
      </c>
      <c r="Z1260" s="30">
        <f t="shared" si="590"/>
        <v>-10001.478151899173</v>
      </c>
      <c r="AA1260" s="35">
        <f>IF(C1260&lt;C$13,0,(IF(VLOOKUP(C$7,profiel!$A$3:$F$297,2,FALSE)&gt;4,VLOOKUP($C$7,profiel!$A$3:$F$297,3,FALSE),IF(B$9="flens loodrecht op gevel",(VLOOKUP(C$7,profiel!$A$3:$F$297,6,FALSE)-2*VLOOKUP(C$7,profiel!$A$3:$F$297,4,FALSE))/2,VLOOKUP(C$7,profiel!$A$3:$F$297,4,FALSE))))/1000*Z1260*D$36)</f>
        <v>-18405.153547417038</v>
      </c>
      <c r="AB1260" s="30">
        <f t="shared" si="593"/>
        <v>77849.333103509518</v>
      </c>
      <c r="AC1260" s="35">
        <f t="shared" si="591"/>
        <v>15569.866620701903</v>
      </c>
      <c r="AD1260" s="32">
        <f t="shared" si="592"/>
        <v>3.6048757248351659E-2</v>
      </c>
      <c r="AE1260" s="32">
        <f t="shared" si="597"/>
        <v>737.10470127233043</v>
      </c>
      <c r="AF1260" s="204">
        <f t="shared" si="598"/>
        <v>3464.0617534012977</v>
      </c>
    </row>
    <row r="1261" spans="1:32" ht="12" customHeight="1" x14ac:dyDescent="0.15">
      <c r="A1261" s="199">
        <f t="shared" si="568"/>
        <v>737.10470127233043</v>
      </c>
      <c r="B1261" s="38">
        <f t="shared" si="569"/>
        <v>6060</v>
      </c>
      <c r="C1261" s="200">
        <f t="shared" si="594"/>
        <v>101</v>
      </c>
      <c r="D1261" s="36">
        <f t="shared" si="595"/>
        <v>1023.2422399562339</v>
      </c>
      <c r="E1261" s="36">
        <f t="shared" si="596"/>
        <v>679.99999999999579</v>
      </c>
      <c r="F1261" s="37">
        <f t="shared" si="570"/>
        <v>3.7162869057845521E-2</v>
      </c>
      <c r="G1261" s="42">
        <f t="shared" si="571"/>
        <v>2759.0427403602948</v>
      </c>
      <c r="H1261" s="43">
        <f t="shared" si="572"/>
        <v>2759.0427403602953</v>
      </c>
      <c r="I1261" s="42">
        <f t="shared" si="573"/>
        <v>0</v>
      </c>
      <c r="J1261" s="44">
        <f t="shared" si="574"/>
        <v>0</v>
      </c>
      <c r="K1261" s="216">
        <f t="shared" si="575"/>
        <v>3.5304725604953249E-2</v>
      </c>
      <c r="L1261" s="42">
        <f t="shared" si="576"/>
        <v>2760.7792328610562</v>
      </c>
      <c r="M1261" s="43">
        <f t="shared" si="577"/>
        <v>2622.7402712180037</v>
      </c>
      <c r="N1261" s="42">
        <f t="shared" si="578"/>
        <v>0</v>
      </c>
      <c r="O1261" s="44">
        <f t="shared" si="579"/>
        <v>0</v>
      </c>
      <c r="P1261" s="37">
        <f t="shared" si="580"/>
        <v>3.7162869057845521E-2</v>
      </c>
      <c r="Q1261" s="42">
        <f t="shared" si="581"/>
        <v>2759.0427403602948</v>
      </c>
      <c r="R1261" s="43">
        <f t="shared" si="582"/>
        <v>2759.0427403602953</v>
      </c>
      <c r="S1261" s="42">
        <f t="shared" si="583"/>
        <v>0</v>
      </c>
      <c r="T1261" s="44">
        <f t="shared" si="584"/>
        <v>0</v>
      </c>
      <c r="U1261" s="37">
        <f t="shared" si="585"/>
        <v>0</v>
      </c>
      <c r="V1261" s="42" t="e">
        <f t="shared" si="586"/>
        <v>#DIV/0!</v>
      </c>
      <c r="W1261" s="43" t="e">
        <f t="shared" si="587"/>
        <v>#DIV/0!</v>
      </c>
      <c r="X1261" s="42">
        <f t="shared" si="588"/>
        <v>0</v>
      </c>
      <c r="Y1261" s="44">
        <f t="shared" si="589"/>
        <v>0</v>
      </c>
      <c r="Z1261" s="42">
        <f t="shared" si="590"/>
        <v>-10008.277405431836</v>
      </c>
      <c r="AA1261" s="44">
        <f>IF(C1261&lt;C$13,0,(IF(VLOOKUP(C$7,profiel!$A$3:$F$297,2,FALSE)&gt;4,VLOOKUP($C$7,profiel!$A$3:$F$297,3,FALSE),IF(B$9="flens loodrecht op gevel",(VLOOKUP(C$7,profiel!$A$3:$F$297,6,FALSE)-2*VLOOKUP(C$7,profiel!$A$3:$F$297,4,FALSE))/2,VLOOKUP(C$7,profiel!$A$3:$F$297,4,FALSE))))/1000*Z1261*D$36)</f>
        <v>-18417.665828439491</v>
      </c>
      <c r="AB1261" s="42">
        <f t="shared" si="593"/>
        <v>77888.327028107349</v>
      </c>
      <c r="AC1261" s="44">
        <f t="shared" si="591"/>
        <v>15577.665405621468</v>
      </c>
      <c r="AD1261" s="41">
        <f t="shared" si="592"/>
        <v>3.6212109853790211E-2</v>
      </c>
      <c r="AE1261" s="41">
        <f t="shared" si="597"/>
        <v>737.14091338218418</v>
      </c>
      <c r="AF1261" s="201">
        <f t="shared" si="598"/>
        <v>3446.8484533096994</v>
      </c>
    </row>
    <row r="1262" spans="1:32" ht="12" customHeight="1" x14ac:dyDescent="0.15">
      <c r="A1262" s="202">
        <f t="shared" si="568"/>
        <v>737.14091338218418</v>
      </c>
      <c r="B1262" s="54">
        <f t="shared" si="569"/>
        <v>6065</v>
      </c>
      <c r="C1262" s="133">
        <f t="shared" si="594"/>
        <v>101.08333333333333</v>
      </c>
      <c r="D1262" s="30">
        <f t="shared" si="595"/>
        <v>1023.3656597294864</v>
      </c>
      <c r="E1262" s="30">
        <f t="shared" si="596"/>
        <v>679.99999999999602</v>
      </c>
      <c r="F1262" s="31">
        <f t="shared" si="570"/>
        <v>3.7348457610989844E-2</v>
      </c>
      <c r="G1262" s="30">
        <f t="shared" si="571"/>
        <v>2759.7862257499742</v>
      </c>
      <c r="H1262" s="34">
        <f t="shared" si="572"/>
        <v>2759.7862257499742</v>
      </c>
      <c r="I1262" s="33">
        <f t="shared" si="573"/>
        <v>0</v>
      </c>
      <c r="J1262" s="35">
        <f t="shared" si="574"/>
        <v>0</v>
      </c>
      <c r="K1262" s="60">
        <f t="shared" si="575"/>
        <v>3.5481034730440356E-2</v>
      </c>
      <c r="L1262" s="30">
        <f t="shared" si="576"/>
        <v>2761.5317077194759</v>
      </c>
      <c r="M1262" s="34">
        <f t="shared" si="577"/>
        <v>2623.4551223335025</v>
      </c>
      <c r="N1262" s="33">
        <f t="shared" si="578"/>
        <v>0</v>
      </c>
      <c r="O1262" s="35">
        <f t="shared" si="579"/>
        <v>0</v>
      </c>
      <c r="P1262" s="31">
        <f t="shared" si="580"/>
        <v>3.7348457610989844E-2</v>
      </c>
      <c r="Q1262" s="30">
        <f t="shared" si="581"/>
        <v>2759.7862257499742</v>
      </c>
      <c r="R1262" s="34">
        <f t="shared" si="582"/>
        <v>2759.7862257499742</v>
      </c>
      <c r="S1262" s="33">
        <f t="shared" si="583"/>
        <v>0</v>
      </c>
      <c r="T1262" s="35">
        <f t="shared" si="584"/>
        <v>0</v>
      </c>
      <c r="U1262" s="31">
        <f t="shared" si="585"/>
        <v>0</v>
      </c>
      <c r="V1262" s="30" t="e">
        <f t="shared" si="586"/>
        <v>#DIV/0!</v>
      </c>
      <c r="W1262" s="34" t="e">
        <f t="shared" si="587"/>
        <v>#DIV/0!</v>
      </c>
      <c r="X1262" s="33">
        <f t="shared" si="588"/>
        <v>0</v>
      </c>
      <c r="Y1262" s="35">
        <f t="shared" si="589"/>
        <v>0</v>
      </c>
      <c r="Z1262" s="30">
        <f t="shared" si="590"/>
        <v>-10015.108105143299</v>
      </c>
      <c r="AA1262" s="35">
        <f>IF(C1262&lt;C$13,0,(IF(VLOOKUP(C$7,profiel!$A$3:$F$297,2,FALSE)&gt;4,VLOOKUP($C$7,profiel!$A$3:$F$297,3,FALSE),IF(B$9="flens loodrecht op gevel",(VLOOKUP(C$7,profiel!$A$3:$F$297,6,FALSE)-2*VLOOKUP(C$7,profiel!$A$3:$F$297,4,FALSE))/2,VLOOKUP(C$7,profiel!$A$3:$F$297,4,FALSE))))/1000*Z1262*D$36)</f>
        <v>-18430.235978083008</v>
      </c>
      <c r="AB1262" s="30">
        <f t="shared" si="593"/>
        <v>77927.26398065484</v>
      </c>
      <c r="AC1262" s="35">
        <f t="shared" si="591"/>
        <v>15585.452796130967</v>
      </c>
      <c r="AD1262" s="32">
        <f t="shared" si="592"/>
        <v>3.637523089758226E-2</v>
      </c>
      <c r="AE1262" s="32">
        <f t="shared" si="597"/>
        <v>737.17728861308171</v>
      </c>
      <c r="AF1262" s="204">
        <f t="shared" si="598"/>
        <v>3429.7607933134909</v>
      </c>
    </row>
    <row r="1263" spans="1:32" ht="12" customHeight="1" x14ac:dyDescent="0.15">
      <c r="A1263" s="199">
        <f t="shared" si="568"/>
        <v>737.17728861308171</v>
      </c>
      <c r="B1263" s="38">
        <f t="shared" si="569"/>
        <v>6070</v>
      </c>
      <c r="C1263" s="200">
        <f t="shared" si="594"/>
        <v>101.16666666666667</v>
      </c>
      <c r="D1263" s="36">
        <f t="shared" si="595"/>
        <v>1023.4889779226673</v>
      </c>
      <c r="E1263" s="36">
        <f t="shared" si="596"/>
        <v>679.99999999999602</v>
      </c>
      <c r="F1263" s="37">
        <f t="shared" si="570"/>
        <v>3.7534534070398799E-2</v>
      </c>
      <c r="G1263" s="42">
        <f t="shared" si="571"/>
        <v>2760.5264665756827</v>
      </c>
      <c r="H1263" s="43">
        <f t="shared" si="572"/>
        <v>2760.5264665756831</v>
      </c>
      <c r="I1263" s="42">
        <f t="shared" si="573"/>
        <v>0</v>
      </c>
      <c r="J1263" s="44">
        <f t="shared" si="574"/>
        <v>0</v>
      </c>
      <c r="K1263" s="216">
        <f t="shared" si="575"/>
        <v>3.565780736687886E-2</v>
      </c>
      <c r="L1263" s="42">
        <f t="shared" si="576"/>
        <v>2762.2809617313292</v>
      </c>
      <c r="M1263" s="43">
        <f t="shared" si="577"/>
        <v>2624.1669136447626</v>
      </c>
      <c r="N1263" s="42">
        <f t="shared" si="578"/>
        <v>0</v>
      </c>
      <c r="O1263" s="44">
        <f t="shared" si="579"/>
        <v>0</v>
      </c>
      <c r="P1263" s="37">
        <f t="shared" si="580"/>
        <v>3.7534534070398799E-2</v>
      </c>
      <c r="Q1263" s="42">
        <f t="shared" si="581"/>
        <v>2760.5264665756827</v>
      </c>
      <c r="R1263" s="43">
        <f t="shared" si="582"/>
        <v>2760.5264665756831</v>
      </c>
      <c r="S1263" s="42">
        <f t="shared" si="583"/>
        <v>0</v>
      </c>
      <c r="T1263" s="44">
        <f t="shared" si="584"/>
        <v>0</v>
      </c>
      <c r="U1263" s="37">
        <f t="shared" si="585"/>
        <v>0</v>
      </c>
      <c r="V1263" s="42" t="e">
        <f t="shared" si="586"/>
        <v>#DIV/0!</v>
      </c>
      <c r="W1263" s="43" t="e">
        <f t="shared" si="587"/>
        <v>#DIV/0!</v>
      </c>
      <c r="X1263" s="42">
        <f t="shared" si="588"/>
        <v>0</v>
      </c>
      <c r="Y1263" s="44">
        <f t="shared" si="589"/>
        <v>0</v>
      </c>
      <c r="Z1263" s="42">
        <f t="shared" si="590"/>
        <v>-10021.970216017704</v>
      </c>
      <c r="AA1263" s="44">
        <f>IF(C1263&lt;C$13,0,(IF(VLOOKUP(C$7,profiel!$A$3:$F$297,2,FALSE)&gt;4,VLOOKUP($C$7,profiel!$A$3:$F$297,3,FALSE),IF(B$9="flens loodrecht op gevel",(VLOOKUP(C$7,profiel!$A$3:$F$297,6,FALSE)-2*VLOOKUP(C$7,profiel!$A$3:$F$297,4,FALSE))/2,VLOOKUP(C$7,profiel!$A$3:$F$297,4,FALSE))))/1000*Z1263*D$36)</f>
        <v>-18442.863931909898</v>
      </c>
      <c r="AB1263" s="42">
        <f t="shared" si="593"/>
        <v>77966.144030471391</v>
      </c>
      <c r="AC1263" s="44">
        <f t="shared" si="591"/>
        <v>15593.228806094277</v>
      </c>
      <c r="AD1263" s="41">
        <f t="shared" si="592"/>
        <v>3.6538107561089363E-2</v>
      </c>
      <c r="AE1263" s="41">
        <f t="shared" si="597"/>
        <v>737.21382672064283</v>
      </c>
      <c r="AF1263" s="201">
        <f t="shared" si="598"/>
        <v>3412.7980254583763</v>
      </c>
    </row>
    <row r="1264" spans="1:32" ht="12" customHeight="1" x14ac:dyDescent="0.15">
      <c r="A1264" s="202">
        <f t="shared" si="568"/>
        <v>737.21382672064283</v>
      </c>
      <c r="B1264" s="54">
        <f t="shared" si="569"/>
        <v>6075</v>
      </c>
      <c r="C1264" s="133">
        <f t="shared" si="594"/>
        <v>101.25</v>
      </c>
      <c r="D1264" s="30">
        <f t="shared" si="595"/>
        <v>1023.6121947028488</v>
      </c>
      <c r="E1264" s="30">
        <f t="shared" si="596"/>
        <v>679.99999999999613</v>
      </c>
      <c r="F1264" s="31">
        <f t="shared" si="570"/>
        <v>3.7721093480957688E-2</v>
      </c>
      <c r="G1264" s="30">
        <f t="shared" si="571"/>
        <v>2761.2634720071846</v>
      </c>
      <c r="H1264" s="34">
        <f t="shared" si="572"/>
        <v>2761.2634720071851</v>
      </c>
      <c r="I1264" s="33">
        <f t="shared" si="573"/>
        <v>0</v>
      </c>
      <c r="J1264" s="35">
        <f t="shared" si="574"/>
        <v>0</v>
      </c>
      <c r="K1264" s="60">
        <f t="shared" si="575"/>
        <v>3.5835038806909802E-2</v>
      </c>
      <c r="L1264" s="30">
        <f t="shared" si="576"/>
        <v>2763.0270038221906</v>
      </c>
      <c r="M1264" s="34">
        <f t="shared" si="577"/>
        <v>2624.8756536310811</v>
      </c>
      <c r="N1264" s="33">
        <f t="shared" si="578"/>
        <v>0</v>
      </c>
      <c r="O1264" s="35">
        <f t="shared" si="579"/>
        <v>0</v>
      </c>
      <c r="P1264" s="31">
        <f t="shared" si="580"/>
        <v>3.7721093480957688E-2</v>
      </c>
      <c r="Q1264" s="30">
        <f t="shared" si="581"/>
        <v>2761.2634720071846</v>
      </c>
      <c r="R1264" s="34">
        <f t="shared" si="582"/>
        <v>2761.2634720071851</v>
      </c>
      <c r="S1264" s="33">
        <f t="shared" si="583"/>
        <v>0</v>
      </c>
      <c r="T1264" s="35">
        <f t="shared" si="584"/>
        <v>0</v>
      </c>
      <c r="U1264" s="31">
        <f t="shared" si="585"/>
        <v>0</v>
      </c>
      <c r="V1264" s="30" t="e">
        <f t="shared" si="586"/>
        <v>#DIV/0!</v>
      </c>
      <c r="W1264" s="34" t="e">
        <f t="shared" si="587"/>
        <v>#DIV/0!</v>
      </c>
      <c r="X1264" s="33">
        <f t="shared" si="588"/>
        <v>0</v>
      </c>
      <c r="Y1264" s="35">
        <f t="shared" si="589"/>
        <v>0</v>
      </c>
      <c r="Z1264" s="30">
        <f t="shared" si="590"/>
        <v>-10028.863700644257</v>
      </c>
      <c r="AA1264" s="35">
        <f>IF(C1264&lt;C$13,0,(IF(VLOOKUP(C$7,profiel!$A$3:$F$297,2,FALSE)&gt;4,VLOOKUP($C$7,profiel!$A$3:$F$297,3,FALSE),IF(B$9="flens loodrecht op gevel",(VLOOKUP(C$7,profiel!$A$3:$F$297,6,FALSE)-2*VLOOKUP(C$7,profiel!$A$3:$F$297,4,FALSE))/2,VLOOKUP(C$7,profiel!$A$3:$F$297,4,FALSE))))/1000*Z1264*D$36)</f>
        <v>-18455.549621075192</v>
      </c>
      <c r="AB1264" s="30">
        <f t="shared" si="593"/>
        <v>78004.967249197434</v>
      </c>
      <c r="AC1264" s="35">
        <f t="shared" si="591"/>
        <v>15600.993449839487</v>
      </c>
      <c r="AD1264" s="32">
        <f t="shared" si="592"/>
        <v>3.670072699098436E-2</v>
      </c>
      <c r="AE1264" s="32">
        <f t="shared" si="597"/>
        <v>737.25052744763377</v>
      </c>
      <c r="AF1264" s="204">
        <f t="shared" si="598"/>
        <v>3395.9594029134328</v>
      </c>
    </row>
    <row r="1265" spans="1:32" ht="12" customHeight="1" x14ac:dyDescent="0.15">
      <c r="A1265" s="199">
        <f t="shared" si="568"/>
        <v>737.25052744763377</v>
      </c>
      <c r="B1265" s="38">
        <f t="shared" si="569"/>
        <v>6080</v>
      </c>
      <c r="C1265" s="200">
        <f t="shared" si="594"/>
        <v>101.33333333333333</v>
      </c>
      <c r="D1265" s="36">
        <f t="shared" si="595"/>
        <v>1023.7353102366918</v>
      </c>
      <c r="E1265" s="36">
        <f t="shared" si="596"/>
        <v>679.99999999999625</v>
      </c>
      <c r="F1265" s="37">
        <f t="shared" si="570"/>
        <v>3.7908130833219159E-2</v>
      </c>
      <c r="G1265" s="42">
        <f t="shared" si="571"/>
        <v>2761.9972513916932</v>
      </c>
      <c r="H1265" s="43">
        <f t="shared" si="572"/>
        <v>2761.9972513916937</v>
      </c>
      <c r="I1265" s="42">
        <f t="shared" si="573"/>
        <v>0</v>
      </c>
      <c r="J1265" s="44">
        <f t="shared" si="574"/>
        <v>0</v>
      </c>
      <c r="K1265" s="216">
        <f t="shared" si="575"/>
        <v>3.6012724291558204E-2</v>
      </c>
      <c r="L1265" s="42">
        <f t="shared" si="576"/>
        <v>2763.7698430925052</v>
      </c>
      <c r="M1265" s="43">
        <f t="shared" si="577"/>
        <v>2625.58135093788</v>
      </c>
      <c r="N1265" s="42">
        <f t="shared" si="578"/>
        <v>0</v>
      </c>
      <c r="O1265" s="44">
        <f t="shared" si="579"/>
        <v>0</v>
      </c>
      <c r="P1265" s="37">
        <f t="shared" si="580"/>
        <v>3.7908130833219159E-2</v>
      </c>
      <c r="Q1265" s="42">
        <f t="shared" si="581"/>
        <v>2761.9972513916932</v>
      </c>
      <c r="R1265" s="43">
        <f t="shared" si="582"/>
        <v>2761.9972513916937</v>
      </c>
      <c r="S1265" s="42">
        <f t="shared" si="583"/>
        <v>0</v>
      </c>
      <c r="T1265" s="44">
        <f t="shared" si="584"/>
        <v>0</v>
      </c>
      <c r="U1265" s="37">
        <f t="shared" si="585"/>
        <v>0</v>
      </c>
      <c r="V1265" s="42" t="e">
        <f t="shared" si="586"/>
        <v>#DIV/0!</v>
      </c>
      <c r="W1265" s="43" t="e">
        <f t="shared" si="587"/>
        <v>#DIV/0!</v>
      </c>
      <c r="X1265" s="42">
        <f t="shared" si="588"/>
        <v>0</v>
      </c>
      <c r="Y1265" s="44">
        <f t="shared" si="589"/>
        <v>0</v>
      </c>
      <c r="Z1265" s="42">
        <f t="shared" si="590"/>
        <v>-10035.788519209469</v>
      </c>
      <c r="AA1265" s="44">
        <f>IF(C1265&lt;C$13,0,(IF(VLOOKUP(C$7,profiel!$A$3:$F$297,2,FALSE)&gt;4,VLOOKUP($C$7,profiel!$A$3:$F$297,3,FALSE),IF(B$9="flens loodrecht op gevel",(VLOOKUP(C$7,profiel!$A$3:$F$297,6,FALSE)-2*VLOOKUP(C$7,profiel!$A$3:$F$297,4,FALSE))/2,VLOOKUP(C$7,profiel!$A$3:$F$297,4,FALSE))))/1000*Z1265*D$36)</f>
        <v>-18468.292972312382</v>
      </c>
      <c r="AB1265" s="42">
        <f t="shared" si="593"/>
        <v>78043.733710803237</v>
      </c>
      <c r="AC1265" s="44">
        <f t="shared" si="591"/>
        <v>15608.746742160647</v>
      </c>
      <c r="AD1265" s="41">
        <f t="shared" si="592"/>
        <v>3.6863076301815983E-2</v>
      </c>
      <c r="AE1265" s="41">
        <f t="shared" si="597"/>
        <v>737.28739052393564</v>
      </c>
      <c r="AF1265" s="201">
        <f t="shared" si="598"/>
        <v>3379.2441800235802</v>
      </c>
    </row>
    <row r="1266" spans="1:32" ht="12" customHeight="1" x14ac:dyDescent="0.15">
      <c r="A1266" s="202">
        <f t="shared" ref="A1266:A1329" si="599">AE1265</f>
        <v>737.28739052393564</v>
      </c>
      <c r="B1266" s="54">
        <f t="shared" ref="B1266:B1329" si="600">B1265+D$36</f>
        <v>6085</v>
      </c>
      <c r="C1266" s="133">
        <f t="shared" si="594"/>
        <v>101.41666666666667</v>
      </c>
      <c r="D1266" s="30">
        <f t="shared" si="595"/>
        <v>1023.8583246904464</v>
      </c>
      <c r="E1266" s="30">
        <f t="shared" si="596"/>
        <v>679.99999999999636</v>
      </c>
      <c r="F1266" s="31">
        <f t="shared" ref="F1266:F1329" si="601">IF($C$16="onbeschermd","--",$L$16*$L$17*$F$17/1000*$I$16*((100-$C$17)/100)/($AF1265*$D$37*$C$8))</f>
        <v>3.8095641064045546E-2</v>
      </c>
      <c r="G1266" s="30">
        <f t="shared" ref="G1266:G1329" si="602">IF($C$16="onbeschermd",$D$35*($D1266-$AE1265)+$D$33*$D$32*$D$34*(($D1266+273)^4-($AE1265+273)^4),$I$18/($F$17/1000)*($D1266-$AE1265)/(1+F1266/3)-(EXP(F1266/10)-1)*($D1266-$D1265)*$AF1265*$D$37*$C$8/($I$16*((100-$C$17)/100)*$D$36))</f>
        <v>2762.727814254938</v>
      </c>
      <c r="H1266" s="34">
        <f t="shared" ref="H1266:H1329" si="603">IF($C$16="onbeschermd",G1266*$I$17*$I$16*$D$36,G1266*$I$17*$I$16*((100-$C$17)/100)*$D$36)</f>
        <v>2762.727814254938</v>
      </c>
      <c r="I1266" s="33">
        <f t="shared" ref="I1266:I1329" si="604">IF(OR($C$17=0,$C$16="onbeschermd"),0,$D$35*($D1266-$AE1265)+$D$33*$D$32*$D$34*(($D1266+273)^4-($AE1265+273)^4))</f>
        <v>0</v>
      </c>
      <c r="J1266" s="35">
        <f t="shared" ref="J1266:J1329" si="605">IF($C$16="onbeschermd",0,I1266*$I$17*$I$16*($C$17/100)*$D$36)</f>
        <v>0</v>
      </c>
      <c r="K1266" s="60">
        <f t="shared" ref="K1266:K1329" si="606">IF($C$19="onbeschermd","--",$L$19*$L$20*$F$20/1000*$I$19*((100-$C$20)/100)/($AF1265*$D$37*$C$8))</f>
        <v>3.619085901084327E-2</v>
      </c>
      <c r="L1266" s="30">
        <f t="shared" ref="L1266:L1329" si="607">IF($C$19="onbeschermd",$D$35*($D1266-$AE1265)+$D$33*$D$32*$D$34*(($D1266+273)^4-($AE1265+273)^4),$I$21/($F$20/1000)*($D1266-$AE1265)/(1+K1266/3)-(EXP($K1266/10)-1)*(D1266-$D1265)*$AF1265*$D$37*$C$8/($I$19*((100-$C$20)/100)*$D$36))</f>
        <v>2764.5094888186936</v>
      </c>
      <c r="M1266" s="34">
        <f t="shared" ref="M1266:M1329" si="608">IF($C$19="onbeschermd",L1266*$I$20*$I$19*$D$36,L1266*$I$20*$I$19*((100-$C$20)/100)*$D$36)</f>
        <v>2626.2840143777589</v>
      </c>
      <c r="N1266" s="33">
        <f t="shared" ref="N1266:N1329" si="609">IF(OR($C$20=0,$C$19="onbeschermd"),0,$D$35*($D1266-$AE1265)+$D$33*$D$32*$D$34*(($D1266+273)^4-($AE1265+273)^4))</f>
        <v>0</v>
      </c>
      <c r="O1266" s="35">
        <f t="shared" ref="O1266:O1329" si="610">IF($C$19="onbeschermd",0,N1266*$I$20*$I$19*($C$20/100)*$D$36)</f>
        <v>0</v>
      </c>
      <c r="P1266" s="31">
        <f t="shared" ref="P1266:P1329" si="611">IF($C$22="onbeschermd","--",$L$22*$L$23*$F$23/1000*$I$22*((100-$C$23)/100)/($AF1265*$D$37*$C$8))</f>
        <v>3.8095641064045546E-2</v>
      </c>
      <c r="Q1266" s="30">
        <f t="shared" ref="Q1266:Q1329" si="612">IF($C$22="onbeschermd",$D$35*($D1266-$AE1265)+$D$33*$D$32*$D$34*(($D1266+273)^4-($AE1265+273)^4),$I$24/($F$23/1000)*($D1266-$AE1265)/(1+P1266/3)-(EXP(P1266/10)-1)*($D1266-$D1265)*$AF1265*$D$37*$C$8/($I$22*((100-$C$23)/100)*$D$36))</f>
        <v>2762.727814254938</v>
      </c>
      <c r="R1266" s="34">
        <f t="shared" ref="R1266:R1329" si="613">IF($C$22="onbeschermd",Q1266*$I$23*$I$22*$D$36,Q1266*$I$23*$I$22*((100-$C$23)/100)*$D$36)</f>
        <v>2762.727814254938</v>
      </c>
      <c r="S1266" s="33">
        <f t="shared" ref="S1266:S1329" si="614">IF(OR($C$23=0,$C$22="onbeschermd"),0,$D$35*($D1266-$AE1265)+$D$33*$D$32*$D$34*(($D1266+273)^4-($AE1265+273)^4))</f>
        <v>0</v>
      </c>
      <c r="T1266" s="35">
        <f t="shared" ref="T1266:T1329" si="615">IF($C$22="onbeschermd",0,S1266*$I$23*$I$22*($C$23/100)*$D$36)</f>
        <v>0</v>
      </c>
      <c r="U1266" s="31">
        <f t="shared" ref="U1266:U1329" si="616">IF($C$25="onbeschermd","--",$L$25*$L$26*$F$26/1000*$I$25*((100-$C$26)/100)/($AF1265*$D$37*$C$8))</f>
        <v>0</v>
      </c>
      <c r="V1266" s="30" t="e">
        <f t="shared" ref="V1266:V1329" si="617">IF($C$25="onbeschermd",$D$35*($D1266-$AE1265)+$D$33*$D$32*$D$34*(($D1266+273)^4-($AE1265+273)^4),$I$27/($F$26/1000)*($D1266-$AE1265)/(1+U1266/3)-(EXP(U1266/10)-1)*($D1266-$D1265)*$AF1265*$D$37*$C$8/($I$25*((100-$C$26)/100)*$D$36))</f>
        <v>#DIV/0!</v>
      </c>
      <c r="W1266" s="34" t="e">
        <f t="shared" ref="W1266:W1329" si="618">IF($C$25="onbeschermd",V1266*$I$26*$I$25*$D$36,V1266*$I$26*$I$25*((100-$C$26)/100)*$D$36)</f>
        <v>#DIV/0!</v>
      </c>
      <c r="X1266" s="33">
        <f t="shared" ref="X1266:X1329" si="619">IF(OR($C$26=0,$C$25="onbeschermd"),0,$D$35*($D1266-$AE1265)+$D$33*$D$32*$D$34*(($D1266+273)^4-($AE1265+273)^4))</f>
        <v>0</v>
      </c>
      <c r="Y1266" s="35">
        <f t="shared" ref="Y1266:Y1329" si="620">IF($C$25="onbeschermd",0,X1266*$I$26*$I$25*($C$26/100)*$D$36)</f>
        <v>0</v>
      </c>
      <c r="Z1266" s="30">
        <f t="shared" ref="Z1266:Z1329" si="621">IF(C1266&lt;C$13,$D$35*($D1266-$AE1265)+$D$33*$D$32*$D$34*(($D1266+273)^4-($AE1265+273)^4),$D$35*($E1266-$AE1265)+$D$33*$D$32*$D$34*(($E1266+273)^4-($AE1265+273)^4))</f>
        <v>-10042.7446294898</v>
      </c>
      <c r="AA1266" s="35">
        <f>IF(C1266&lt;C$13,0,(IF(VLOOKUP(C$7,profiel!$A$3:$F$297,2,FALSE)&gt;4,VLOOKUP($C$7,profiel!$A$3:$F$297,3,FALSE),IF(B$9="flens loodrecht op gevel",(VLOOKUP(C$7,profiel!$A$3:$F$297,6,FALSE)-2*VLOOKUP(C$7,profiel!$A$3:$F$297,4,FALSE))/2,VLOOKUP(C$7,profiel!$A$3:$F$297,4,FALSE))))/1000*Z1266*D$36)</f>
        <v>-18481.09390791988</v>
      </c>
      <c r="AB1266" s="30">
        <f t="shared" si="593"/>
        <v>78082.443491595361</v>
      </c>
      <c r="AC1266" s="35">
        <f t="shared" ref="AC1266:AC1329" si="622">AB1266*2*C$14/1000*$D$36</f>
        <v>15616.488698319072</v>
      </c>
      <c r="AD1266" s="32">
        <f t="shared" ref="AD1266:AD1329" si="623">IF($C$14&gt;30,MAX((H1266+J1266+M1266+O1266+R1266+T1266+W1266+Y1266)/(AF1265*D$37*C$8),0),MAX((H1266+J1266+M1266+O1266+R1266+T1266+AA1266+AC1266)/(AF1265*D$37*C$8),0))</f>
        <v>3.7025142578649049E-2</v>
      </c>
      <c r="AE1266" s="32">
        <f t="shared" si="597"/>
        <v>737.32441566651426</v>
      </c>
      <c r="AF1266" s="204">
        <f t="shared" si="598"/>
        <v>3362.6516123617812</v>
      </c>
    </row>
    <row r="1267" spans="1:32" ht="12" customHeight="1" x14ac:dyDescent="0.15">
      <c r="A1267" s="199">
        <f t="shared" si="599"/>
        <v>737.32441566651426</v>
      </c>
      <c r="B1267" s="38">
        <f t="shared" si="600"/>
        <v>6090</v>
      </c>
      <c r="C1267" s="200">
        <f t="shared" si="594"/>
        <v>101.5</v>
      </c>
      <c r="D1267" s="36">
        <f t="shared" si="595"/>
        <v>1023.9812382299534</v>
      </c>
      <c r="E1267" s="36">
        <f t="shared" si="596"/>
        <v>679.99999999999648</v>
      </c>
      <c r="F1267" s="37">
        <f t="shared" si="601"/>
        <v>3.828361905726109E-2</v>
      </c>
      <c r="G1267" s="42">
        <f t="shared" si="602"/>
        <v>2763.4551702996287</v>
      </c>
      <c r="H1267" s="43">
        <f t="shared" si="603"/>
        <v>2763.4551702996287</v>
      </c>
      <c r="I1267" s="42">
        <f t="shared" si="604"/>
        <v>0</v>
      </c>
      <c r="J1267" s="44">
        <f t="shared" si="605"/>
        <v>0</v>
      </c>
      <c r="K1267" s="216">
        <f t="shared" si="606"/>
        <v>3.6369438104398036E-2</v>
      </c>
      <c r="L1267" s="42">
        <f t="shared" si="607"/>
        <v>2765.2459504516814</v>
      </c>
      <c r="M1267" s="43">
        <f t="shared" si="608"/>
        <v>2626.9836529290974</v>
      </c>
      <c r="N1267" s="42">
        <f t="shared" si="609"/>
        <v>0</v>
      </c>
      <c r="O1267" s="44">
        <f t="shared" si="610"/>
        <v>0</v>
      </c>
      <c r="P1267" s="37">
        <f t="shared" si="611"/>
        <v>3.828361905726109E-2</v>
      </c>
      <c r="Q1267" s="42">
        <f t="shared" si="612"/>
        <v>2763.4551702996287</v>
      </c>
      <c r="R1267" s="43">
        <f t="shared" si="613"/>
        <v>2763.4551702996287</v>
      </c>
      <c r="S1267" s="42">
        <f t="shared" si="614"/>
        <v>0</v>
      </c>
      <c r="T1267" s="44">
        <f t="shared" si="615"/>
        <v>0</v>
      </c>
      <c r="U1267" s="37">
        <f t="shared" si="616"/>
        <v>0</v>
      </c>
      <c r="V1267" s="42" t="e">
        <f t="shared" si="617"/>
        <v>#DIV/0!</v>
      </c>
      <c r="W1267" s="43" t="e">
        <f t="shared" si="618"/>
        <v>#DIV/0!</v>
      </c>
      <c r="X1267" s="42">
        <f t="shared" si="619"/>
        <v>0</v>
      </c>
      <c r="Y1267" s="44">
        <f t="shared" si="620"/>
        <v>0</v>
      </c>
      <c r="Z1267" s="42">
        <f t="shared" si="621"/>
        <v>-10049.731986844596</v>
      </c>
      <c r="AA1267" s="44">
        <f>IF(C1267&lt;C$13,0,(IF(VLOOKUP(C$7,profiel!$A$3:$F$297,2,FALSE)&gt;4,VLOOKUP($C$7,profiel!$A$3:$F$297,3,FALSE),IF(B$9="flens loodrecht op gevel",(VLOOKUP(C$7,profiel!$A$3:$F$297,6,FALSE)-2*VLOOKUP(C$7,profiel!$A$3:$F$297,4,FALSE))/2,VLOOKUP(C$7,profiel!$A$3:$F$297,4,FALSE))))/1000*Z1267*D$36)</f>
        <v>-18493.952345748021</v>
      </c>
      <c r="AB1267" s="42">
        <f t="shared" ref="AB1267:AB1330" si="624">$D$35*($D1267-$AE1266)+$D$33*$D$32*$D$34*(($D1267+273)^4-($AE1266+273)^4)</f>
        <v>78121.096670224797</v>
      </c>
      <c r="AC1267" s="44">
        <f t="shared" si="622"/>
        <v>15624.219334044959</v>
      </c>
      <c r="AD1267" s="41">
        <f t="shared" si="623"/>
        <v>3.7186912879676882E-2</v>
      </c>
      <c r="AE1267" s="41">
        <f t="shared" si="597"/>
        <v>737.36160257939389</v>
      </c>
      <c r="AF1267" s="201">
        <f t="shared" si="598"/>
        <v>3346.1809567798914</v>
      </c>
    </row>
    <row r="1268" spans="1:32" ht="12" customHeight="1" x14ac:dyDescent="0.15">
      <c r="A1268" s="202">
        <f t="shared" si="599"/>
        <v>737.36160257939389</v>
      </c>
      <c r="B1268" s="54">
        <f t="shared" si="600"/>
        <v>6095</v>
      </c>
      <c r="C1268" s="133">
        <f t="shared" si="594"/>
        <v>101.58333333333333</v>
      </c>
      <c r="D1268" s="30">
        <f t="shared" si="595"/>
        <v>1024.1040510206467</v>
      </c>
      <c r="E1268" s="30">
        <f t="shared" si="596"/>
        <v>679.99999999999659</v>
      </c>
      <c r="F1268" s="31">
        <f t="shared" si="601"/>
        <v>3.8472059644325811E-2</v>
      </c>
      <c r="G1268" s="30">
        <f t="shared" si="602"/>
        <v>2764.1793294053564</v>
      </c>
      <c r="H1268" s="34">
        <f t="shared" si="603"/>
        <v>2764.1793294053564</v>
      </c>
      <c r="I1268" s="33">
        <f t="shared" si="604"/>
        <v>0</v>
      </c>
      <c r="J1268" s="35">
        <f t="shared" si="605"/>
        <v>0</v>
      </c>
      <c r="K1268" s="60">
        <f t="shared" si="606"/>
        <v>3.654845666210952E-2</v>
      </c>
      <c r="L1268" s="30">
        <f t="shared" si="607"/>
        <v>2765.9792376167834</v>
      </c>
      <c r="M1268" s="34">
        <f t="shared" si="608"/>
        <v>2627.6802757359446</v>
      </c>
      <c r="N1268" s="33">
        <f t="shared" si="609"/>
        <v>0</v>
      </c>
      <c r="O1268" s="35">
        <f t="shared" si="610"/>
        <v>0</v>
      </c>
      <c r="P1268" s="31">
        <f t="shared" si="611"/>
        <v>3.8472059644325811E-2</v>
      </c>
      <c r="Q1268" s="30">
        <f t="shared" si="612"/>
        <v>2764.1793294053564</v>
      </c>
      <c r="R1268" s="34">
        <f t="shared" si="613"/>
        <v>2764.1793294053564</v>
      </c>
      <c r="S1268" s="33">
        <f t="shared" si="614"/>
        <v>0</v>
      </c>
      <c r="T1268" s="35">
        <f t="shared" si="615"/>
        <v>0</v>
      </c>
      <c r="U1268" s="31">
        <f t="shared" si="616"/>
        <v>0</v>
      </c>
      <c r="V1268" s="30" t="e">
        <f t="shared" si="617"/>
        <v>#DIV/0!</v>
      </c>
      <c r="W1268" s="34" t="e">
        <f t="shared" si="618"/>
        <v>#DIV/0!</v>
      </c>
      <c r="X1268" s="33">
        <f t="shared" si="619"/>
        <v>0</v>
      </c>
      <c r="Y1268" s="35">
        <f t="shared" si="620"/>
        <v>0</v>
      </c>
      <c r="Z1268" s="30">
        <f t="shared" si="621"/>
        <v>-10056.750544209801</v>
      </c>
      <c r="AA1268" s="35">
        <f>IF(C1268&lt;C$13,0,(IF(VLOOKUP(C$7,profiel!$A$3:$F$297,2,FALSE)&gt;4,VLOOKUP($C$7,profiel!$A$3:$F$297,3,FALSE),IF(B$9="flens loodrecht op gevel",(VLOOKUP(C$7,profiel!$A$3:$F$297,6,FALSE)-2*VLOOKUP(C$7,profiel!$A$3:$F$297,4,FALSE))/2,VLOOKUP(C$7,profiel!$A$3:$F$297,4,FALSE))))/1000*Z1268*D$36)</f>
        <v>-18506.868199187487</v>
      </c>
      <c r="AB1268" s="30">
        <f t="shared" si="624"/>
        <v>78159.693327693385</v>
      </c>
      <c r="AC1268" s="35">
        <f t="shared" si="622"/>
        <v>15631.938665538677</v>
      </c>
      <c r="AD1268" s="32">
        <f t="shared" si="623"/>
        <v>3.7348374238888184E-2</v>
      </c>
      <c r="AE1268" s="32">
        <f t="shared" si="597"/>
        <v>737.39895095363272</v>
      </c>
      <c r="AF1268" s="204">
        <f t="shared" si="598"/>
        <v>3329.8314714591593</v>
      </c>
    </row>
    <row r="1269" spans="1:32" ht="12" customHeight="1" x14ac:dyDescent="0.15">
      <c r="A1269" s="199">
        <f t="shared" si="599"/>
        <v>737.39895095363272</v>
      </c>
      <c r="B1269" s="38">
        <f t="shared" si="600"/>
        <v>6100</v>
      </c>
      <c r="C1269" s="200">
        <f t="shared" si="594"/>
        <v>101.66666666666667</v>
      </c>
      <c r="D1269" s="36">
        <f t="shared" si="595"/>
        <v>1024.2267632275521</v>
      </c>
      <c r="E1269" s="36">
        <f t="shared" si="596"/>
        <v>679.99999999999659</v>
      </c>
      <c r="F1269" s="37">
        <f t="shared" si="601"/>
        <v>3.866095760501978E-2</v>
      </c>
      <c r="G1269" s="42">
        <f t="shared" si="602"/>
        <v>2764.9003016292277</v>
      </c>
      <c r="H1269" s="43">
        <f t="shared" si="603"/>
        <v>2764.9003016292277</v>
      </c>
      <c r="I1269" s="42">
        <f t="shared" si="604"/>
        <v>0</v>
      </c>
      <c r="J1269" s="44">
        <f t="shared" si="605"/>
        <v>0</v>
      </c>
      <c r="K1269" s="216">
        <f t="shared" si="606"/>
        <v>3.6727909724768797E-2</v>
      </c>
      <c r="L1269" s="42">
        <f t="shared" si="607"/>
        <v>2766.7093601144356</v>
      </c>
      <c r="M1269" s="43">
        <f t="shared" si="608"/>
        <v>2628.3738921087138</v>
      </c>
      <c r="N1269" s="42">
        <f t="shared" si="609"/>
        <v>0</v>
      </c>
      <c r="O1269" s="44">
        <f t="shared" si="610"/>
        <v>0</v>
      </c>
      <c r="P1269" s="37">
        <f t="shared" si="611"/>
        <v>3.866095760501978E-2</v>
      </c>
      <c r="Q1269" s="42">
        <f t="shared" si="612"/>
        <v>2764.9003016292277</v>
      </c>
      <c r="R1269" s="43">
        <f t="shared" si="613"/>
        <v>2764.9003016292277</v>
      </c>
      <c r="S1269" s="42">
        <f t="shared" si="614"/>
        <v>0</v>
      </c>
      <c r="T1269" s="44">
        <f t="shared" si="615"/>
        <v>0</v>
      </c>
      <c r="U1269" s="37">
        <f t="shared" si="616"/>
        <v>0</v>
      </c>
      <c r="V1269" s="42" t="e">
        <f t="shared" si="617"/>
        <v>#DIV/0!</v>
      </c>
      <c r="W1269" s="43" t="e">
        <f t="shared" si="618"/>
        <v>#DIV/0!</v>
      </c>
      <c r="X1269" s="42">
        <f t="shared" si="619"/>
        <v>0</v>
      </c>
      <c r="Y1269" s="44">
        <f t="shared" si="620"/>
        <v>0</v>
      </c>
      <c r="Z1269" s="42">
        <f t="shared" si="621"/>
        <v>-10063.800252091925</v>
      </c>
      <c r="AA1269" s="44">
        <f>IF(C1269&lt;C$13,0,(IF(VLOOKUP(C$7,profiel!$A$3:$F$297,2,FALSE)&gt;4,VLOOKUP($C$7,profiel!$A$3:$F$297,3,FALSE),IF(B$9="flens loodrecht op gevel",(VLOOKUP(C$7,profiel!$A$3:$F$297,6,FALSE)-2*VLOOKUP(C$7,profiel!$A$3:$F$297,4,FALSE))/2,VLOOKUP(C$7,profiel!$A$3:$F$297,4,FALSE))))/1000*Z1269*D$36)</f>
        <v>-18519.841377158213</v>
      </c>
      <c r="AB1269" s="42">
        <f t="shared" si="624"/>
        <v>78198.233547359167</v>
      </c>
      <c r="AC1269" s="44">
        <f t="shared" si="622"/>
        <v>15639.646709471834</v>
      </c>
      <c r="AD1269" s="41">
        <f t="shared" si="623"/>
        <v>3.7509513668771449E-2</v>
      </c>
      <c r="AE1269" s="41">
        <f t="shared" si="597"/>
        <v>737.43646046730146</v>
      </c>
      <c r="AF1269" s="201">
        <f t="shared" si="598"/>
        <v>3313.6024159597127</v>
      </c>
    </row>
    <row r="1270" spans="1:32" ht="12" customHeight="1" x14ac:dyDescent="0.15">
      <c r="A1270" s="202">
        <f t="shared" si="599"/>
        <v>737.43646046730146</v>
      </c>
      <c r="B1270" s="54">
        <f t="shared" si="600"/>
        <v>6105</v>
      </c>
      <c r="C1270" s="133">
        <f t="shared" si="594"/>
        <v>101.75</v>
      </c>
      <c r="D1270" s="30">
        <f t="shared" si="595"/>
        <v>1024.349375015292</v>
      </c>
      <c r="E1270" s="30">
        <f t="shared" si="596"/>
        <v>679.9999999999967</v>
      </c>
      <c r="F1270" s="31">
        <f t="shared" si="601"/>
        <v>3.8850307668144936E-2</v>
      </c>
      <c r="G1270" s="30">
        <f t="shared" si="602"/>
        <v>2765.6180972027541</v>
      </c>
      <c r="H1270" s="34">
        <f t="shared" si="603"/>
        <v>2765.6180972027546</v>
      </c>
      <c r="I1270" s="33">
        <f t="shared" si="604"/>
        <v>0</v>
      </c>
      <c r="J1270" s="35">
        <f t="shared" si="605"/>
        <v>0</v>
      </c>
      <c r="K1270" s="60">
        <f t="shared" si="606"/>
        <v>3.6907792284737687E-2</v>
      </c>
      <c r="L1270" s="30">
        <f t="shared" si="607"/>
        <v>2767.4363279170661</v>
      </c>
      <c r="M1270" s="34">
        <f t="shared" si="608"/>
        <v>2629.0645115212128</v>
      </c>
      <c r="N1270" s="33">
        <f t="shared" si="609"/>
        <v>0</v>
      </c>
      <c r="O1270" s="35">
        <f t="shared" si="610"/>
        <v>0</v>
      </c>
      <c r="P1270" s="31">
        <f t="shared" si="611"/>
        <v>3.8850307668144936E-2</v>
      </c>
      <c r="Q1270" s="30">
        <f t="shared" si="612"/>
        <v>2765.6180972027541</v>
      </c>
      <c r="R1270" s="34">
        <f t="shared" si="613"/>
        <v>2765.6180972027546</v>
      </c>
      <c r="S1270" s="33">
        <f t="shared" si="614"/>
        <v>0</v>
      </c>
      <c r="T1270" s="35">
        <f t="shared" si="615"/>
        <v>0</v>
      </c>
      <c r="U1270" s="31">
        <f t="shared" si="616"/>
        <v>0</v>
      </c>
      <c r="V1270" s="30" t="e">
        <f t="shared" si="617"/>
        <v>#DIV/0!</v>
      </c>
      <c r="W1270" s="34" t="e">
        <f t="shared" si="618"/>
        <v>#DIV/0!</v>
      </c>
      <c r="X1270" s="33">
        <f t="shared" si="619"/>
        <v>0</v>
      </c>
      <c r="Y1270" s="35">
        <f t="shared" si="620"/>
        <v>0</v>
      </c>
      <c r="Z1270" s="30">
        <f t="shared" si="621"/>
        <v>-10070.881058562558</v>
      </c>
      <c r="AA1270" s="35">
        <f>IF(C1270&lt;C$13,0,(IF(VLOOKUP(C$7,profiel!$A$3:$F$297,2,FALSE)&gt;4,VLOOKUP($C$7,profiel!$A$3:$F$297,3,FALSE),IF(B$9="flens loodrecht op gevel",(VLOOKUP(C$7,profiel!$A$3:$F$297,6,FALSE)-2*VLOOKUP(C$7,profiel!$A$3:$F$297,4,FALSE))/2,VLOOKUP(C$7,profiel!$A$3:$F$297,4,FALSE))))/1000*Z1270*D$36)</f>
        <v>-18532.87178409929</v>
      </c>
      <c r="AB1270" s="30">
        <f t="shared" si="624"/>
        <v>78236.717414943516</v>
      </c>
      <c r="AC1270" s="35">
        <f t="shared" si="622"/>
        <v>15647.343482988705</v>
      </c>
      <c r="AD1270" s="32">
        <f t="shared" si="623"/>
        <v>3.7670318162968314E-2</v>
      </c>
      <c r="AE1270" s="32">
        <f t="shared" si="597"/>
        <v>737.47413078546447</v>
      </c>
      <c r="AF1270" s="204">
        <f t="shared" si="598"/>
        <v>3297.4930512693613</v>
      </c>
    </row>
    <row r="1271" spans="1:32" ht="12" customHeight="1" x14ac:dyDescent="0.15">
      <c r="A1271" s="199">
        <f t="shared" si="599"/>
        <v>737.47413078546447</v>
      </c>
      <c r="B1271" s="38">
        <f t="shared" si="600"/>
        <v>6110</v>
      </c>
      <c r="C1271" s="200">
        <f t="shared" si="594"/>
        <v>101.83333333333333</v>
      </c>
      <c r="D1271" s="36">
        <f t="shared" si="595"/>
        <v>1024.4718865480838</v>
      </c>
      <c r="E1271" s="36">
        <f t="shared" si="596"/>
        <v>679.99999999999682</v>
      </c>
      <c r="F1271" s="37">
        <f t="shared" si="601"/>
        <v>3.9040104512240659E-2</v>
      </c>
      <c r="G1271" s="42">
        <f t="shared" si="602"/>
        <v>2766.332726534732</v>
      </c>
      <c r="H1271" s="43">
        <f t="shared" si="603"/>
        <v>2766.3327265347325</v>
      </c>
      <c r="I1271" s="42">
        <f t="shared" si="604"/>
        <v>0</v>
      </c>
      <c r="J1271" s="44">
        <f t="shared" si="605"/>
        <v>0</v>
      </c>
      <c r="K1271" s="216">
        <f t="shared" si="606"/>
        <v>3.7088099286628623E-2</v>
      </c>
      <c r="L1271" s="42">
        <f t="shared" si="607"/>
        <v>2768.1601511720492</v>
      </c>
      <c r="M1271" s="43">
        <f t="shared" si="608"/>
        <v>2629.7521436134466</v>
      </c>
      <c r="N1271" s="42">
        <f t="shared" si="609"/>
        <v>0</v>
      </c>
      <c r="O1271" s="44">
        <f t="shared" si="610"/>
        <v>0</v>
      </c>
      <c r="P1271" s="37">
        <f t="shared" si="611"/>
        <v>3.9040104512240659E-2</v>
      </c>
      <c r="Q1271" s="42">
        <f t="shared" si="612"/>
        <v>2766.332726534732</v>
      </c>
      <c r="R1271" s="43">
        <f t="shared" si="613"/>
        <v>2766.3327265347325</v>
      </c>
      <c r="S1271" s="42">
        <f t="shared" si="614"/>
        <v>0</v>
      </c>
      <c r="T1271" s="44">
        <f t="shared" si="615"/>
        <v>0</v>
      </c>
      <c r="U1271" s="37">
        <f t="shared" si="616"/>
        <v>0</v>
      </c>
      <c r="V1271" s="42" t="e">
        <f t="shared" si="617"/>
        <v>#DIV/0!</v>
      </c>
      <c r="W1271" s="43" t="e">
        <f t="shared" si="618"/>
        <v>#DIV/0!</v>
      </c>
      <c r="X1271" s="42">
        <f t="shared" si="619"/>
        <v>0</v>
      </c>
      <c r="Y1271" s="44">
        <f t="shared" si="620"/>
        <v>0</v>
      </c>
      <c r="Z1271" s="42">
        <f t="shared" si="621"/>
        <v>-10077.99290925348</v>
      </c>
      <c r="AA1271" s="44">
        <f>IF(C1271&lt;C$13,0,(IF(VLOOKUP(C$7,profiel!$A$3:$F$297,2,FALSE)&gt;4,VLOOKUP($C$7,profiel!$A$3:$F$297,3,FALSE),IF(B$9="flens loodrecht op gevel",(VLOOKUP(C$7,profiel!$A$3:$F$297,6,FALSE)-2*VLOOKUP(C$7,profiel!$A$3:$F$297,4,FALSE))/2,VLOOKUP(C$7,profiel!$A$3:$F$297,4,FALSE))))/1000*Z1271*D$36)</f>
        <v>-18545.959319959966</v>
      </c>
      <c r="AB1271" s="42">
        <f t="shared" si="624"/>
        <v>78275.145018534968</v>
      </c>
      <c r="AC1271" s="44">
        <f t="shared" si="622"/>
        <v>15655.029003706994</v>
      </c>
      <c r="AD1271" s="41">
        <f t="shared" si="623"/>
        <v>3.7830774699068405E-2</v>
      </c>
      <c r="AE1271" s="41">
        <f t="shared" si="597"/>
        <v>737.51196156016351</v>
      </c>
      <c r="AF1271" s="201">
        <f t="shared" si="598"/>
        <v>3281.5026398516616</v>
      </c>
    </row>
    <row r="1272" spans="1:32" ht="12" customHeight="1" x14ac:dyDescent="0.15">
      <c r="A1272" s="202">
        <f t="shared" si="599"/>
        <v>737.51196156016351</v>
      </c>
      <c r="B1272" s="54">
        <f t="shared" si="600"/>
        <v>6115</v>
      </c>
      <c r="C1272" s="133">
        <f t="shared" si="594"/>
        <v>101.91666666666667</v>
      </c>
      <c r="D1272" s="30">
        <f t="shared" si="595"/>
        <v>1024.5942979897429</v>
      </c>
      <c r="E1272" s="30">
        <f t="shared" si="596"/>
        <v>679.99999999999693</v>
      </c>
      <c r="F1272" s="31">
        <f t="shared" si="601"/>
        <v>3.9230342766313479E-2</v>
      </c>
      <c r="G1272" s="30">
        <f t="shared" si="602"/>
        <v>2767.0442002077184</v>
      </c>
      <c r="H1272" s="34">
        <f t="shared" si="603"/>
        <v>2767.0442002077189</v>
      </c>
      <c r="I1272" s="33">
        <f t="shared" si="604"/>
        <v>0</v>
      </c>
      <c r="J1272" s="35">
        <f t="shared" si="605"/>
        <v>0</v>
      </c>
      <c r="K1272" s="60">
        <f t="shared" si="606"/>
        <v>3.7268825627997805E-2</v>
      </c>
      <c r="L1272" s="30">
        <f t="shared" si="607"/>
        <v>2768.8808401982142</v>
      </c>
      <c r="M1272" s="34">
        <f t="shared" si="608"/>
        <v>2630.4367981883033</v>
      </c>
      <c r="N1272" s="33">
        <f t="shared" si="609"/>
        <v>0</v>
      </c>
      <c r="O1272" s="35">
        <f t="shared" si="610"/>
        <v>0</v>
      </c>
      <c r="P1272" s="31">
        <f t="shared" si="611"/>
        <v>3.9230342766313479E-2</v>
      </c>
      <c r="Q1272" s="30">
        <f t="shared" si="612"/>
        <v>2767.0442002077184</v>
      </c>
      <c r="R1272" s="34">
        <f t="shared" si="613"/>
        <v>2767.0442002077189</v>
      </c>
      <c r="S1272" s="33">
        <f t="shared" si="614"/>
        <v>0</v>
      </c>
      <c r="T1272" s="35">
        <f t="shared" si="615"/>
        <v>0</v>
      </c>
      <c r="U1272" s="31">
        <f t="shared" si="616"/>
        <v>0</v>
      </c>
      <c r="V1272" s="30" t="e">
        <f t="shared" si="617"/>
        <v>#DIV/0!</v>
      </c>
      <c r="W1272" s="34" t="e">
        <f t="shared" si="618"/>
        <v>#DIV/0!</v>
      </c>
      <c r="X1272" s="33">
        <f t="shared" si="619"/>
        <v>0</v>
      </c>
      <c r="Y1272" s="35">
        <f t="shared" si="620"/>
        <v>0</v>
      </c>
      <c r="Z1272" s="30">
        <f t="shared" si="621"/>
        <v>-10085.135747352062</v>
      </c>
      <c r="AA1272" s="35">
        <f>IF(C1272&lt;C$13,0,(IF(VLOOKUP(C$7,profiel!$A$3:$F$297,2,FALSE)&gt;4,VLOOKUP($C$7,profiel!$A$3:$F$297,3,FALSE),IF(B$9="flens loodrecht op gevel",(VLOOKUP(C$7,profiel!$A$3:$F$297,6,FALSE)-2*VLOOKUP(C$7,profiel!$A$3:$F$297,4,FALSE))/2,VLOOKUP(C$7,profiel!$A$3:$F$297,4,FALSE))))/1000*Z1272*D$36)</f>
        <v>-18559.103880191171</v>
      </c>
      <c r="AB1272" s="30">
        <f t="shared" si="624"/>
        <v>78313.516448594819</v>
      </c>
      <c r="AC1272" s="35">
        <f t="shared" si="622"/>
        <v>15662.703289718964</v>
      </c>
      <c r="AD1272" s="32">
        <f t="shared" si="623"/>
        <v>3.7990870241296125E-2</v>
      </c>
      <c r="AE1272" s="32">
        <f t="shared" si="597"/>
        <v>737.5499524304048</v>
      </c>
      <c r="AF1272" s="204">
        <f t="shared" si="598"/>
        <v>3265.6304456929752</v>
      </c>
    </row>
    <row r="1273" spans="1:32" ht="12" customHeight="1" x14ac:dyDescent="0.15">
      <c r="A1273" s="199">
        <f t="shared" si="599"/>
        <v>737.5499524304048</v>
      </c>
      <c r="B1273" s="38">
        <f t="shared" si="600"/>
        <v>6120</v>
      </c>
      <c r="C1273" s="200">
        <f t="shared" si="594"/>
        <v>102</v>
      </c>
      <c r="D1273" s="36">
        <f t="shared" si="595"/>
        <v>1024.7166095036832</v>
      </c>
      <c r="E1273" s="36">
        <f t="shared" si="596"/>
        <v>679.99999999999704</v>
      </c>
      <c r="F1273" s="37">
        <f t="shared" si="601"/>
        <v>3.9421017010583821E-2</v>
      </c>
      <c r="G1273" s="42">
        <f t="shared" si="602"/>
        <v>2767.7525289791911</v>
      </c>
      <c r="H1273" s="43">
        <f t="shared" si="603"/>
        <v>2767.7525289791911</v>
      </c>
      <c r="I1273" s="42">
        <f t="shared" si="604"/>
        <v>0</v>
      </c>
      <c r="J1273" s="44">
        <f t="shared" si="605"/>
        <v>0</v>
      </c>
      <c r="K1273" s="216">
        <f t="shared" si="606"/>
        <v>3.744996616005463E-2</v>
      </c>
      <c r="L1273" s="42">
        <f t="shared" si="607"/>
        <v>2769.5984054870291</v>
      </c>
      <c r="M1273" s="43">
        <f t="shared" si="608"/>
        <v>2631.1184852126776</v>
      </c>
      <c r="N1273" s="42">
        <f t="shared" si="609"/>
        <v>0</v>
      </c>
      <c r="O1273" s="44">
        <f t="shared" si="610"/>
        <v>0</v>
      </c>
      <c r="P1273" s="37">
        <f t="shared" si="611"/>
        <v>3.9421017010583821E-2</v>
      </c>
      <c r="Q1273" s="42">
        <f t="shared" si="612"/>
        <v>2767.7525289791911</v>
      </c>
      <c r="R1273" s="43">
        <f t="shared" si="613"/>
        <v>2767.7525289791911</v>
      </c>
      <c r="S1273" s="42">
        <f t="shared" si="614"/>
        <v>0</v>
      </c>
      <c r="T1273" s="44">
        <f t="shared" si="615"/>
        <v>0</v>
      </c>
      <c r="U1273" s="37">
        <f t="shared" si="616"/>
        <v>0</v>
      </c>
      <c r="V1273" s="42" t="e">
        <f t="shared" si="617"/>
        <v>#DIV/0!</v>
      </c>
      <c r="W1273" s="43" t="e">
        <f t="shared" si="618"/>
        <v>#DIV/0!</v>
      </c>
      <c r="X1273" s="42">
        <f t="shared" si="619"/>
        <v>0</v>
      </c>
      <c r="Y1273" s="44">
        <f t="shared" si="620"/>
        <v>0</v>
      </c>
      <c r="Z1273" s="42">
        <f t="shared" si="621"/>
        <v>-10092.309513597422</v>
      </c>
      <c r="AA1273" s="44">
        <f>IF(C1273&lt;C$13,0,(IF(VLOOKUP(C$7,profiel!$A$3:$F$297,2,FALSE)&gt;4,VLOOKUP($C$7,profiel!$A$3:$F$297,3,FALSE),IF(B$9="flens loodrecht op gevel",(VLOOKUP(C$7,profiel!$A$3:$F$297,6,FALSE)-2*VLOOKUP(C$7,profiel!$A$3:$F$297,4,FALSE))/2,VLOOKUP(C$7,profiel!$A$3:$F$297,4,FALSE))))/1000*Z1273*D$36)</f>
        <v>-18572.30535573847</v>
      </c>
      <c r="AB1273" s="42">
        <f t="shared" si="624"/>
        <v>78351.831797960709</v>
      </c>
      <c r="AC1273" s="44">
        <f t="shared" si="622"/>
        <v>15670.366359592139</v>
      </c>
      <c r="AD1273" s="41">
        <f t="shared" si="623"/>
        <v>3.8150591743312423E-2</v>
      </c>
      <c r="AE1273" s="41">
        <f t="shared" si="597"/>
        <v>737.58810302214806</v>
      </c>
      <c r="AF1273" s="201">
        <f t="shared" si="598"/>
        <v>3249.8757343490602</v>
      </c>
    </row>
    <row r="1274" spans="1:32" ht="12" customHeight="1" x14ac:dyDescent="0.15">
      <c r="A1274" s="202">
        <f t="shared" si="599"/>
        <v>737.58810302214806</v>
      </c>
      <c r="B1274" s="54">
        <f t="shared" si="600"/>
        <v>6125</v>
      </c>
      <c r="C1274" s="133">
        <f t="shared" si="594"/>
        <v>102.08333333333333</v>
      </c>
      <c r="D1274" s="30">
        <f t="shared" si="595"/>
        <v>1024.8388212529196</v>
      </c>
      <c r="E1274" s="30">
        <f t="shared" si="596"/>
        <v>679.99999999999704</v>
      </c>
      <c r="F1274" s="31">
        <f t="shared" si="601"/>
        <v>3.9612121777243374E-2</v>
      </c>
      <c r="G1274" s="30">
        <f t="shared" si="602"/>
        <v>2768.457723779658</v>
      </c>
      <c r="H1274" s="34">
        <f t="shared" si="603"/>
        <v>2768.4577237796584</v>
      </c>
      <c r="I1274" s="33">
        <f t="shared" si="604"/>
        <v>0</v>
      </c>
      <c r="J1274" s="35">
        <f t="shared" si="605"/>
        <v>0</v>
      </c>
      <c r="K1274" s="60">
        <f t="shared" si="606"/>
        <v>3.763151568838121E-2</v>
      </c>
      <c r="L1274" s="30">
        <f t="shared" si="607"/>
        <v>2770.3128577007669</v>
      </c>
      <c r="M1274" s="34">
        <f t="shared" si="608"/>
        <v>2631.7972148157287</v>
      </c>
      <c r="N1274" s="33">
        <f t="shared" si="609"/>
        <v>0</v>
      </c>
      <c r="O1274" s="35">
        <f t="shared" si="610"/>
        <v>0</v>
      </c>
      <c r="P1274" s="31">
        <f t="shared" si="611"/>
        <v>3.9612121777243374E-2</v>
      </c>
      <c r="Q1274" s="30">
        <f t="shared" si="612"/>
        <v>2768.457723779658</v>
      </c>
      <c r="R1274" s="34">
        <f t="shared" si="613"/>
        <v>2768.4577237796584</v>
      </c>
      <c r="S1274" s="33">
        <f t="shared" si="614"/>
        <v>0</v>
      </c>
      <c r="T1274" s="35">
        <f t="shared" si="615"/>
        <v>0</v>
      </c>
      <c r="U1274" s="31">
        <f t="shared" si="616"/>
        <v>0</v>
      </c>
      <c r="V1274" s="30" t="e">
        <f t="shared" si="617"/>
        <v>#DIV/0!</v>
      </c>
      <c r="W1274" s="34" t="e">
        <f t="shared" si="618"/>
        <v>#DIV/0!</v>
      </c>
      <c r="X1274" s="33">
        <f t="shared" si="619"/>
        <v>0</v>
      </c>
      <c r="Y1274" s="35">
        <f t="shared" si="620"/>
        <v>0</v>
      </c>
      <c r="Z1274" s="30">
        <f t="shared" si="621"/>
        <v>-10099.514146276872</v>
      </c>
      <c r="AA1274" s="35">
        <f>IF(C1274&lt;C$13,0,(IF(VLOOKUP(C$7,profiel!$A$3:$F$297,2,FALSE)&gt;4,VLOOKUP($C$7,profiel!$A$3:$F$297,3,FALSE),IF(B$9="flens loodrecht op gevel",(VLOOKUP(C$7,profiel!$A$3:$F$297,6,FALSE)-2*VLOOKUP(C$7,profiel!$A$3:$F$297,4,FALSE))/2,VLOOKUP(C$7,profiel!$A$3:$F$297,4,FALSE))))/1000*Z1274*D$36)</f>
        <v>-18585.563633035494</v>
      </c>
      <c r="AB1274" s="30">
        <f t="shared" si="624"/>
        <v>78390.091161851</v>
      </c>
      <c r="AC1274" s="35">
        <f t="shared" si="622"/>
        <v>15678.018232370199</v>
      </c>
      <c r="AD1274" s="32">
        <f t="shared" si="623"/>
        <v>3.8309926150972923E-2</v>
      </c>
      <c r="AE1274" s="32">
        <f t="shared" si="597"/>
        <v>737.62641294829905</v>
      </c>
      <c r="AF1274" s="204">
        <f t="shared" si="598"/>
        <v>3234.2377729906289</v>
      </c>
    </row>
    <row r="1275" spans="1:32" ht="12" customHeight="1" x14ac:dyDescent="0.15">
      <c r="A1275" s="199">
        <f t="shared" si="599"/>
        <v>737.62641294829905</v>
      </c>
      <c r="B1275" s="38">
        <f t="shared" si="600"/>
        <v>6130</v>
      </c>
      <c r="C1275" s="200">
        <f t="shared" ref="C1275:C1338" si="625">B1275/60</f>
        <v>102.16666666666667</v>
      </c>
      <c r="D1275" s="36">
        <f t="shared" ref="D1275:D1338" si="626">20+345*LOG10(8*C1275+1)</f>
        <v>1024.960933400067</v>
      </c>
      <c r="E1275" s="36">
        <f t="shared" ref="E1275:E1338" si="627">20+660*(1-0.687*EXP(-0.32*C1275)-0.313*EXP(-3.8*C1275))</f>
        <v>679.99999999999716</v>
      </c>
      <c r="F1275" s="37">
        <f t="shared" si="601"/>
        <v>3.9803651551229419E-2</v>
      </c>
      <c r="G1275" s="42">
        <f t="shared" si="602"/>
        <v>2769.1597957137747</v>
      </c>
      <c r="H1275" s="43">
        <f t="shared" si="603"/>
        <v>2769.1597957137747</v>
      </c>
      <c r="I1275" s="42">
        <f t="shared" si="604"/>
        <v>0</v>
      </c>
      <c r="J1275" s="44">
        <f t="shared" si="605"/>
        <v>0</v>
      </c>
      <c r="K1275" s="216">
        <f t="shared" si="606"/>
        <v>3.7813468973667948E-2</v>
      </c>
      <c r="L1275" s="42">
        <f t="shared" si="607"/>
        <v>2771.0242076736617</v>
      </c>
      <c r="M1275" s="43">
        <f t="shared" si="608"/>
        <v>2632.4729972899786</v>
      </c>
      <c r="N1275" s="42">
        <f t="shared" si="609"/>
        <v>0</v>
      </c>
      <c r="O1275" s="44">
        <f t="shared" si="610"/>
        <v>0</v>
      </c>
      <c r="P1275" s="37">
        <f t="shared" si="611"/>
        <v>3.9803651551229419E-2</v>
      </c>
      <c r="Q1275" s="42">
        <f t="shared" si="612"/>
        <v>2769.1597957137747</v>
      </c>
      <c r="R1275" s="43">
        <f t="shared" si="613"/>
        <v>2769.1597957137747</v>
      </c>
      <c r="S1275" s="42">
        <f t="shared" si="614"/>
        <v>0</v>
      </c>
      <c r="T1275" s="44">
        <f t="shared" si="615"/>
        <v>0</v>
      </c>
      <c r="U1275" s="37">
        <f t="shared" si="616"/>
        <v>0</v>
      </c>
      <c r="V1275" s="42" t="e">
        <f t="shared" si="617"/>
        <v>#DIV/0!</v>
      </c>
      <c r="W1275" s="43" t="e">
        <f t="shared" si="618"/>
        <v>#DIV/0!</v>
      </c>
      <c r="X1275" s="42">
        <f t="shared" si="619"/>
        <v>0</v>
      </c>
      <c r="Y1275" s="44">
        <f t="shared" si="620"/>
        <v>0</v>
      </c>
      <c r="Z1275" s="42">
        <f t="shared" si="621"/>
        <v>-10106.749581222975</v>
      </c>
      <c r="AA1275" s="44">
        <f>IF(C1275&lt;C$13,0,(IF(VLOOKUP(C$7,profiel!$A$3:$F$297,2,FALSE)&gt;4,VLOOKUP($C$7,profiel!$A$3:$F$297,3,FALSE),IF(B$9="flens loodrecht op gevel",(VLOOKUP(C$7,profiel!$A$3:$F$297,6,FALSE)-2*VLOOKUP(C$7,profiel!$A$3:$F$297,4,FALSE))/2,VLOOKUP(C$7,profiel!$A$3:$F$297,4,FALSE))))/1000*Z1275*D$36)</f>
        <v>-18598.87859399855</v>
      </c>
      <c r="AB1275" s="42">
        <f t="shared" si="624"/>
        <v>78428.294637866915</v>
      </c>
      <c r="AC1275" s="44">
        <f t="shared" si="622"/>
        <v>15685.658927573382</v>
      </c>
      <c r="AD1275" s="41">
        <f t="shared" si="623"/>
        <v>3.8468860405166193E-2</v>
      </c>
      <c r="AE1275" s="41">
        <f t="shared" ref="AE1275:AE1338" si="628">AE1274+AD1275</f>
        <v>737.66488180870419</v>
      </c>
      <c r="AF1275" s="201">
        <f t="shared" ref="AF1275:AF1338" si="629">IF(AE1275&lt;600,425+0.773*AE1275-0.00169*AE1275^2+0.00000222*AE1275^3,IF(AE1275&lt;735,666+(13002/(738-AE1275)),IF(AE1275&lt;900,545+(17820/(AE1275-731)),650)))</f>
        <v>3218.7158304484046</v>
      </c>
    </row>
    <row r="1276" spans="1:32" ht="12" customHeight="1" x14ac:dyDescent="0.15">
      <c r="A1276" s="202">
        <f t="shared" si="599"/>
        <v>737.66488180870419</v>
      </c>
      <c r="B1276" s="54">
        <f t="shared" si="600"/>
        <v>6135</v>
      </c>
      <c r="C1276" s="133">
        <f t="shared" si="625"/>
        <v>102.25</v>
      </c>
      <c r="D1276" s="30">
        <f t="shared" si="626"/>
        <v>1025.0829461073445</v>
      </c>
      <c r="E1276" s="30">
        <f t="shared" si="627"/>
        <v>679.99999999999727</v>
      </c>
      <c r="F1276" s="31">
        <f t="shared" si="601"/>
        <v>3.9995600771009658E-2</v>
      </c>
      <c r="G1276" s="30">
        <f t="shared" si="602"/>
        <v>2769.858756056919</v>
      </c>
      <c r="H1276" s="34">
        <f t="shared" si="603"/>
        <v>2769.858756056919</v>
      </c>
      <c r="I1276" s="33">
        <f t="shared" si="604"/>
        <v>0</v>
      </c>
      <c r="J1276" s="35">
        <f t="shared" si="605"/>
        <v>0</v>
      </c>
      <c r="K1276" s="60">
        <f t="shared" si="606"/>
        <v>3.7995820732459176E-2</v>
      </c>
      <c r="L1276" s="30">
        <f t="shared" si="607"/>
        <v>2771.7324664085263</v>
      </c>
      <c r="M1276" s="34">
        <f t="shared" si="608"/>
        <v>2633.1458430881003</v>
      </c>
      <c r="N1276" s="33">
        <f t="shared" si="609"/>
        <v>0</v>
      </c>
      <c r="O1276" s="35">
        <f t="shared" si="610"/>
        <v>0</v>
      </c>
      <c r="P1276" s="31">
        <f t="shared" si="611"/>
        <v>3.9995600771009658E-2</v>
      </c>
      <c r="Q1276" s="30">
        <f t="shared" si="612"/>
        <v>2769.858756056919</v>
      </c>
      <c r="R1276" s="34">
        <f t="shared" si="613"/>
        <v>2769.858756056919</v>
      </c>
      <c r="S1276" s="33">
        <f t="shared" si="614"/>
        <v>0</v>
      </c>
      <c r="T1276" s="35">
        <f t="shared" si="615"/>
        <v>0</v>
      </c>
      <c r="U1276" s="31">
        <f t="shared" si="616"/>
        <v>0</v>
      </c>
      <c r="V1276" s="30" t="e">
        <f t="shared" si="617"/>
        <v>#DIV/0!</v>
      </c>
      <c r="W1276" s="34" t="e">
        <f t="shared" si="618"/>
        <v>#DIV/0!</v>
      </c>
      <c r="X1276" s="33">
        <f t="shared" si="619"/>
        <v>0</v>
      </c>
      <c r="Y1276" s="35">
        <f t="shared" si="620"/>
        <v>0</v>
      </c>
      <c r="Z1276" s="30">
        <f t="shared" si="621"/>
        <v>-10114.015751811095</v>
      </c>
      <c r="AA1276" s="35">
        <f>IF(C1276&lt;C$13,0,(IF(VLOOKUP(C$7,profiel!$A$3:$F$297,2,FALSE)&gt;4,VLOOKUP($C$7,profiel!$A$3:$F$297,3,FALSE),IF(B$9="flens loodrecht op gevel",(VLOOKUP(C$7,profiel!$A$3:$F$297,6,FALSE)-2*VLOOKUP(C$7,profiel!$A$3:$F$297,4,FALSE))/2,VLOOKUP(C$7,profiel!$A$3:$F$297,4,FALSE))))/1000*Z1276*D$36)</f>
        <v>-18612.250116022089</v>
      </c>
      <c r="AB1276" s="30">
        <f t="shared" si="624"/>
        <v>78466.442325996381</v>
      </c>
      <c r="AC1276" s="35">
        <f t="shared" si="622"/>
        <v>15693.288465199275</v>
      </c>
      <c r="AD1276" s="32">
        <f t="shared" si="623"/>
        <v>3.8627381444572555E-2</v>
      </c>
      <c r="AE1276" s="32">
        <f t="shared" si="628"/>
        <v>737.70350919014879</v>
      </c>
      <c r="AF1276" s="204">
        <f t="shared" si="629"/>
        <v>3203.3091772571229</v>
      </c>
    </row>
    <row r="1277" spans="1:32" ht="12" customHeight="1" x14ac:dyDescent="0.15">
      <c r="A1277" s="199">
        <f t="shared" si="599"/>
        <v>737.70350919014879</v>
      </c>
      <c r="B1277" s="38">
        <f t="shared" si="600"/>
        <v>6140</v>
      </c>
      <c r="C1277" s="200">
        <f t="shared" si="625"/>
        <v>102.33333333333333</v>
      </c>
      <c r="D1277" s="36">
        <f t="shared" si="626"/>
        <v>1025.2048595365738</v>
      </c>
      <c r="E1277" s="36">
        <f t="shared" si="627"/>
        <v>679.99999999999727</v>
      </c>
      <c r="F1277" s="37">
        <f t="shared" si="601"/>
        <v>4.0187963829384048E-2</v>
      </c>
      <c r="G1277" s="42">
        <f t="shared" si="602"/>
        <v>2770.554616257336</v>
      </c>
      <c r="H1277" s="43">
        <f t="shared" si="603"/>
        <v>2770.554616257336</v>
      </c>
      <c r="I1277" s="42">
        <f t="shared" si="604"/>
        <v>0</v>
      </c>
      <c r="J1277" s="44">
        <f t="shared" si="605"/>
        <v>0</v>
      </c>
      <c r="K1277" s="216">
        <f t="shared" si="606"/>
        <v>3.8178565637914844E-2</v>
      </c>
      <c r="L1277" s="42">
        <f t="shared" si="607"/>
        <v>2772.4376450789191</v>
      </c>
      <c r="M1277" s="43">
        <f t="shared" si="608"/>
        <v>2633.8157628249728</v>
      </c>
      <c r="N1277" s="42">
        <f t="shared" si="609"/>
        <v>0</v>
      </c>
      <c r="O1277" s="44">
        <f t="shared" si="610"/>
        <v>0</v>
      </c>
      <c r="P1277" s="37">
        <f t="shared" si="611"/>
        <v>4.0187963829384048E-2</v>
      </c>
      <c r="Q1277" s="42">
        <f t="shared" si="612"/>
        <v>2770.554616257336</v>
      </c>
      <c r="R1277" s="43">
        <f t="shared" si="613"/>
        <v>2770.554616257336</v>
      </c>
      <c r="S1277" s="42">
        <f t="shared" si="614"/>
        <v>0</v>
      </c>
      <c r="T1277" s="44">
        <f t="shared" si="615"/>
        <v>0</v>
      </c>
      <c r="U1277" s="37">
        <f t="shared" si="616"/>
        <v>0</v>
      </c>
      <c r="V1277" s="42" t="e">
        <f t="shared" si="617"/>
        <v>#DIV/0!</v>
      </c>
      <c r="W1277" s="43" t="e">
        <f t="shared" si="618"/>
        <v>#DIV/0!</v>
      </c>
      <c r="X1277" s="42">
        <f t="shared" si="619"/>
        <v>0</v>
      </c>
      <c r="Y1277" s="44">
        <f t="shared" si="620"/>
        <v>0</v>
      </c>
      <c r="Z1277" s="42">
        <f t="shared" si="621"/>
        <v>-10121.31258895754</v>
      </c>
      <c r="AA1277" s="44">
        <f>IF(C1277&lt;C$13,0,(IF(VLOOKUP(C$7,profiel!$A$3:$F$297,2,FALSE)&gt;4,VLOOKUP($C$7,profiel!$A$3:$F$297,3,FALSE),IF(B$9="flens loodrecht op gevel",(VLOOKUP(C$7,profiel!$A$3:$F$297,6,FALSE)-2*VLOOKUP(C$7,profiel!$A$3:$F$297,4,FALSE))/2,VLOOKUP(C$7,profiel!$A$3:$F$297,4,FALSE))))/1000*Z1277*D$36)</f>
        <v>-18625.678071975311</v>
      </c>
      <c r="AB1277" s="42">
        <f t="shared" si="624"/>
        <v>78504.53432861506</v>
      </c>
      <c r="AC1277" s="44">
        <f t="shared" si="622"/>
        <v>15700.906865723011</v>
      </c>
      <c r="AD1277" s="41">
        <f t="shared" si="623"/>
        <v>3.8785476208556206E-2</v>
      </c>
      <c r="AE1277" s="41">
        <f t="shared" si="628"/>
        <v>737.74229466635734</v>
      </c>
      <c r="AF1277" s="201">
        <f t="shared" si="629"/>
        <v>3188.0170856990467</v>
      </c>
    </row>
    <row r="1278" spans="1:32" ht="12" customHeight="1" x14ac:dyDescent="0.15">
      <c r="A1278" s="202">
        <f t="shared" si="599"/>
        <v>737.74229466635734</v>
      </c>
      <c r="B1278" s="54">
        <f t="shared" si="600"/>
        <v>6145</v>
      </c>
      <c r="C1278" s="133">
        <f t="shared" si="625"/>
        <v>102.41666666666667</v>
      </c>
      <c r="D1278" s="30">
        <f t="shared" si="626"/>
        <v>1025.3266738491834</v>
      </c>
      <c r="E1278" s="30">
        <f t="shared" si="627"/>
        <v>679.99999999999739</v>
      </c>
      <c r="F1278" s="31">
        <f t="shared" si="601"/>
        <v>4.0380735074296258E-2</v>
      </c>
      <c r="G1278" s="30">
        <f t="shared" si="602"/>
        <v>2771.2473879325908</v>
      </c>
      <c r="H1278" s="34">
        <f t="shared" si="603"/>
        <v>2771.2473879325908</v>
      </c>
      <c r="I1278" s="33">
        <f t="shared" si="604"/>
        <v>0</v>
      </c>
      <c r="J1278" s="35">
        <f t="shared" si="605"/>
        <v>0</v>
      </c>
      <c r="K1278" s="60">
        <f t="shared" si="606"/>
        <v>3.8361698320581443E-2</v>
      </c>
      <c r="L1278" s="30">
        <f t="shared" si="607"/>
        <v>2773.1397550256711</v>
      </c>
      <c r="M1278" s="34">
        <f t="shared" si="608"/>
        <v>2634.4827672743877</v>
      </c>
      <c r="N1278" s="33">
        <f t="shared" si="609"/>
        <v>0</v>
      </c>
      <c r="O1278" s="35">
        <f t="shared" si="610"/>
        <v>0</v>
      </c>
      <c r="P1278" s="31">
        <f t="shared" si="611"/>
        <v>4.0380735074296258E-2</v>
      </c>
      <c r="Q1278" s="30">
        <f t="shared" si="612"/>
        <v>2771.2473879325908</v>
      </c>
      <c r="R1278" s="34">
        <f t="shared" si="613"/>
        <v>2771.2473879325908</v>
      </c>
      <c r="S1278" s="33">
        <f t="shared" si="614"/>
        <v>0</v>
      </c>
      <c r="T1278" s="35">
        <f t="shared" si="615"/>
        <v>0</v>
      </c>
      <c r="U1278" s="31">
        <f t="shared" si="616"/>
        <v>0</v>
      </c>
      <c r="V1278" s="30" t="e">
        <f t="shared" si="617"/>
        <v>#DIV/0!</v>
      </c>
      <c r="W1278" s="34" t="e">
        <f t="shared" si="618"/>
        <v>#DIV/0!</v>
      </c>
      <c r="X1278" s="33">
        <f t="shared" si="619"/>
        <v>0</v>
      </c>
      <c r="Y1278" s="35">
        <f t="shared" si="620"/>
        <v>0</v>
      </c>
      <c r="Z1278" s="30">
        <f t="shared" si="621"/>
        <v>-10128.64002111797</v>
      </c>
      <c r="AA1278" s="35">
        <f>IF(C1278&lt;C$13,0,(IF(VLOOKUP(C$7,profiel!$A$3:$F$297,2,FALSE)&gt;4,VLOOKUP($C$7,profiel!$A$3:$F$297,3,FALSE),IF(B$9="flens loodrecht op gevel",(VLOOKUP(C$7,profiel!$A$3:$F$297,6,FALSE)-2*VLOOKUP(C$7,profiel!$A$3:$F$297,4,FALSE))/2,VLOOKUP(C$7,profiel!$A$3:$F$297,4,FALSE))))/1000*Z1278*D$36)</f>
        <v>-18639.162330199219</v>
      </c>
      <c r="AB1278" s="30">
        <f t="shared" si="624"/>
        <v>78542.570750488871</v>
      </c>
      <c r="AC1278" s="35">
        <f t="shared" si="622"/>
        <v>15708.514150097777</v>
      </c>
      <c r="AD1278" s="32">
        <f t="shared" si="623"/>
        <v>3.8943131639952944E-2</v>
      </c>
      <c r="AE1278" s="32">
        <f t="shared" si="628"/>
        <v>737.78123779799728</v>
      </c>
      <c r="AF1278" s="204">
        <f t="shared" si="629"/>
        <v>3172.8388298464965</v>
      </c>
    </row>
    <row r="1279" spans="1:32" ht="12" customHeight="1" x14ac:dyDescent="0.15">
      <c r="A1279" s="199">
        <f t="shared" si="599"/>
        <v>737.78123779799728</v>
      </c>
      <c r="B1279" s="38">
        <f t="shared" si="600"/>
        <v>6150</v>
      </c>
      <c r="C1279" s="200">
        <f t="shared" si="625"/>
        <v>102.5</v>
      </c>
      <c r="D1279" s="36">
        <f t="shared" si="626"/>
        <v>1025.4483892062071</v>
      </c>
      <c r="E1279" s="36">
        <f t="shared" si="627"/>
        <v>679.99999999999739</v>
      </c>
      <c r="F1279" s="37">
        <f t="shared" si="601"/>
        <v>4.057390880966099E-2</v>
      </c>
      <c r="G1279" s="42">
        <f t="shared" si="602"/>
        <v>2771.937082871053</v>
      </c>
      <c r="H1279" s="43">
        <f t="shared" si="603"/>
        <v>2771.9370828710535</v>
      </c>
      <c r="I1279" s="42">
        <f t="shared" si="604"/>
        <v>0</v>
      </c>
      <c r="J1279" s="44">
        <f t="shared" si="605"/>
        <v>0</v>
      </c>
      <c r="K1279" s="216">
        <f t="shared" si="606"/>
        <v>3.854521336917794E-2</v>
      </c>
      <c r="L1279" s="42">
        <f t="shared" si="607"/>
        <v>2773.8388077583963</v>
      </c>
      <c r="M1279" s="43">
        <f t="shared" si="608"/>
        <v>2635.1468673704767</v>
      </c>
      <c r="N1279" s="42">
        <f t="shared" si="609"/>
        <v>0</v>
      </c>
      <c r="O1279" s="44">
        <f t="shared" si="610"/>
        <v>0</v>
      </c>
      <c r="P1279" s="37">
        <f t="shared" si="611"/>
        <v>4.057390880966099E-2</v>
      </c>
      <c r="Q1279" s="42">
        <f t="shared" si="612"/>
        <v>2771.937082871053</v>
      </c>
      <c r="R1279" s="43">
        <f t="shared" si="613"/>
        <v>2771.9370828710535</v>
      </c>
      <c r="S1279" s="42">
        <f t="shared" si="614"/>
        <v>0</v>
      </c>
      <c r="T1279" s="44">
        <f t="shared" si="615"/>
        <v>0</v>
      </c>
      <c r="U1279" s="37">
        <f t="shared" si="616"/>
        <v>0</v>
      </c>
      <c r="V1279" s="42" t="e">
        <f t="shared" si="617"/>
        <v>#DIV/0!</v>
      </c>
      <c r="W1279" s="43" t="e">
        <f t="shared" si="618"/>
        <v>#DIV/0!</v>
      </c>
      <c r="X1279" s="42">
        <f t="shared" si="619"/>
        <v>0</v>
      </c>
      <c r="Y1279" s="44">
        <f t="shared" si="620"/>
        <v>0</v>
      </c>
      <c r="Z1279" s="42">
        <f t="shared" si="621"/>
        <v>-10135.99797428678</v>
      </c>
      <c r="AA1279" s="44">
        <f>IF(C1279&lt;C$13,0,(IF(VLOOKUP(C$7,profiel!$A$3:$F$297,2,FALSE)&gt;4,VLOOKUP($C$7,profiel!$A$3:$F$297,3,FALSE),IF(B$9="flens loodrecht op gevel",(VLOOKUP(C$7,profiel!$A$3:$F$297,6,FALSE)-2*VLOOKUP(C$7,profiel!$A$3:$F$297,4,FALSE))/2,VLOOKUP(C$7,profiel!$A$3:$F$297,4,FALSE))))/1000*Z1279*D$36)</f>
        <v>-18652.702754505495</v>
      </c>
      <c r="AB1279" s="42">
        <f t="shared" si="624"/>
        <v>78580.551698774463</v>
      </c>
      <c r="AC1279" s="44">
        <f t="shared" si="622"/>
        <v>15716.11033975489</v>
      </c>
      <c r="AD1279" s="41">
        <f t="shared" si="623"/>
        <v>3.9100334687973526E-2</v>
      </c>
      <c r="AE1279" s="41">
        <f t="shared" si="628"/>
        <v>737.82033813268527</v>
      </c>
      <c r="AF1279" s="201">
        <f t="shared" si="629"/>
        <v>3157.7736856037677</v>
      </c>
    </row>
    <row r="1280" spans="1:32" ht="12" customHeight="1" x14ac:dyDescent="0.15">
      <c r="A1280" s="202">
        <f t="shared" si="599"/>
        <v>737.82033813268527</v>
      </c>
      <c r="B1280" s="54">
        <f t="shared" si="600"/>
        <v>6155</v>
      </c>
      <c r="C1280" s="133">
        <f t="shared" si="625"/>
        <v>102.58333333333333</v>
      </c>
      <c r="D1280" s="30">
        <f t="shared" si="626"/>
        <v>1025.5700057682873</v>
      </c>
      <c r="E1280" s="30">
        <f t="shared" si="627"/>
        <v>679.9999999999975</v>
      </c>
      <c r="F1280" s="31">
        <f t="shared" si="601"/>
        <v>4.0767479296202037E-2</v>
      </c>
      <c r="G1280" s="30">
        <f t="shared" si="602"/>
        <v>2772.6237130292434</v>
      </c>
      <c r="H1280" s="34">
        <f t="shared" si="603"/>
        <v>2772.6237130292434</v>
      </c>
      <c r="I1280" s="33">
        <f t="shared" si="604"/>
        <v>0</v>
      </c>
      <c r="J1280" s="35">
        <f t="shared" si="605"/>
        <v>0</v>
      </c>
      <c r="K1280" s="60">
        <f t="shared" si="606"/>
        <v>3.8729105331391935E-2</v>
      </c>
      <c r="L1280" s="30">
        <f t="shared" si="607"/>
        <v>2774.5348149528763</v>
      </c>
      <c r="M1280" s="34">
        <f t="shared" si="608"/>
        <v>2635.8080742052325</v>
      </c>
      <c r="N1280" s="33">
        <f t="shared" si="609"/>
        <v>0</v>
      </c>
      <c r="O1280" s="35">
        <f t="shared" si="610"/>
        <v>0</v>
      </c>
      <c r="P1280" s="31">
        <f t="shared" si="611"/>
        <v>4.0767479296202037E-2</v>
      </c>
      <c r="Q1280" s="30">
        <f t="shared" si="612"/>
        <v>2772.6237130292434</v>
      </c>
      <c r="R1280" s="34">
        <f t="shared" si="613"/>
        <v>2772.6237130292434</v>
      </c>
      <c r="S1280" s="33">
        <f t="shared" si="614"/>
        <v>0</v>
      </c>
      <c r="T1280" s="35">
        <f t="shared" si="615"/>
        <v>0</v>
      </c>
      <c r="U1280" s="31">
        <f t="shared" si="616"/>
        <v>0</v>
      </c>
      <c r="V1280" s="30" t="e">
        <f t="shared" si="617"/>
        <v>#DIV/0!</v>
      </c>
      <c r="W1280" s="34" t="e">
        <f t="shared" si="618"/>
        <v>#DIV/0!</v>
      </c>
      <c r="X1280" s="33">
        <f t="shared" si="619"/>
        <v>0</v>
      </c>
      <c r="Y1280" s="35">
        <f t="shared" si="620"/>
        <v>0</v>
      </c>
      <c r="Z1280" s="30">
        <f t="shared" si="621"/>
        <v>-10143.386371996474</v>
      </c>
      <c r="AA1280" s="35">
        <f>IF(C1280&lt;C$13,0,(IF(VLOOKUP(C$7,profiel!$A$3:$F$297,2,FALSE)&gt;4,VLOOKUP($C$7,profiel!$A$3:$F$297,3,FALSE),IF(B$9="flens loodrecht op gevel",(VLOOKUP(C$7,profiel!$A$3:$F$297,6,FALSE)-2*VLOOKUP(C$7,profiel!$A$3:$F$297,4,FALSE))/2,VLOOKUP(C$7,profiel!$A$3:$F$297,4,FALSE))))/1000*Z1280*D$36)</f>
        <v>-18666.299204175335</v>
      </c>
      <c r="AB1280" s="30">
        <f t="shared" si="624"/>
        <v>78618.477283020067</v>
      </c>
      <c r="AC1280" s="35">
        <f t="shared" si="622"/>
        <v>15723.695456604011</v>
      </c>
      <c r="AD1280" s="32">
        <f t="shared" si="623"/>
        <v>3.925707231103686E-2</v>
      </c>
      <c r="AE1280" s="32">
        <f t="shared" si="628"/>
        <v>737.85959520499625</v>
      </c>
      <c r="AF1280" s="204">
        <f t="shared" si="629"/>
        <v>3142.8209307483085</v>
      </c>
    </row>
    <row r="1281" spans="1:32" ht="12" customHeight="1" x14ac:dyDescent="0.15">
      <c r="A1281" s="199">
        <f t="shared" si="599"/>
        <v>737.85959520499625</v>
      </c>
      <c r="B1281" s="38">
        <f t="shared" si="600"/>
        <v>6160</v>
      </c>
      <c r="C1281" s="200">
        <f t="shared" si="625"/>
        <v>102.66666666666667</v>
      </c>
      <c r="D1281" s="36">
        <f t="shared" si="626"/>
        <v>1025.6915236956754</v>
      </c>
      <c r="E1281" s="36">
        <f t="shared" si="627"/>
        <v>679.99999999999761</v>
      </c>
      <c r="F1281" s="37">
        <f t="shared" si="601"/>
        <v>4.0961440752302555E-2</v>
      </c>
      <c r="G1281" s="42">
        <f t="shared" si="602"/>
        <v>2773.307290531618</v>
      </c>
      <c r="H1281" s="43">
        <f t="shared" si="603"/>
        <v>2773.307290531618</v>
      </c>
      <c r="I1281" s="42">
        <f t="shared" si="604"/>
        <v>0</v>
      </c>
      <c r="J1281" s="44">
        <f t="shared" si="605"/>
        <v>0</v>
      </c>
      <c r="K1281" s="216">
        <f t="shared" si="606"/>
        <v>3.8913368714687424E-2</v>
      </c>
      <c r="L1281" s="42">
        <f t="shared" si="607"/>
        <v>2775.2277884509099</v>
      </c>
      <c r="M1281" s="43">
        <f t="shared" si="608"/>
        <v>2636.4663990283643</v>
      </c>
      <c r="N1281" s="42">
        <f t="shared" si="609"/>
        <v>0</v>
      </c>
      <c r="O1281" s="44">
        <f t="shared" si="610"/>
        <v>0</v>
      </c>
      <c r="P1281" s="37">
        <f t="shared" si="611"/>
        <v>4.0961440752302555E-2</v>
      </c>
      <c r="Q1281" s="42">
        <f t="shared" si="612"/>
        <v>2773.307290531618</v>
      </c>
      <c r="R1281" s="43">
        <f t="shared" si="613"/>
        <v>2773.307290531618</v>
      </c>
      <c r="S1281" s="42">
        <f t="shared" si="614"/>
        <v>0</v>
      </c>
      <c r="T1281" s="44">
        <f t="shared" si="615"/>
        <v>0</v>
      </c>
      <c r="U1281" s="37">
        <f t="shared" si="616"/>
        <v>0</v>
      </c>
      <c r="V1281" s="42" t="e">
        <f t="shared" si="617"/>
        <v>#DIV/0!</v>
      </c>
      <c r="W1281" s="43" t="e">
        <f t="shared" si="618"/>
        <v>#DIV/0!</v>
      </c>
      <c r="X1281" s="42">
        <f t="shared" si="619"/>
        <v>0</v>
      </c>
      <c r="Y1281" s="44">
        <f t="shared" si="620"/>
        <v>0</v>
      </c>
      <c r="Z1281" s="42">
        <f t="shared" si="621"/>
        <v>-10150.805135317996</v>
      </c>
      <c r="AA1281" s="44">
        <f>IF(C1281&lt;C$13,0,(IF(VLOOKUP(C$7,profiel!$A$3:$F$297,2,FALSE)&gt;4,VLOOKUP($C$7,profiel!$A$3:$F$297,3,FALSE),IF(B$9="flens loodrecht op gevel",(VLOOKUP(C$7,profiel!$A$3:$F$297,6,FALSE)-2*VLOOKUP(C$7,profiel!$A$3:$F$297,4,FALSE))/2,VLOOKUP(C$7,profiel!$A$3:$F$297,4,FALSE))))/1000*Z1281*D$36)</f>
        <v>-18679.951533960073</v>
      </c>
      <c r="AB1281" s="42">
        <f t="shared" si="624"/>
        <v>78656.347615165578</v>
      </c>
      <c r="AC1281" s="44">
        <f t="shared" si="622"/>
        <v>15731.269523033116</v>
      </c>
      <c r="AD1281" s="41">
        <f t="shared" si="623"/>
        <v>3.9413331479660134E-2</v>
      </c>
      <c r="AE1281" s="41">
        <f t="shared" si="628"/>
        <v>737.89900853647589</v>
      </c>
      <c r="AF1281" s="201">
        <f t="shared" si="629"/>
        <v>3127.9798449709856</v>
      </c>
    </row>
    <row r="1282" spans="1:32" ht="12" customHeight="1" x14ac:dyDescent="0.15">
      <c r="A1282" s="202">
        <f t="shared" si="599"/>
        <v>737.89900853647589</v>
      </c>
      <c r="B1282" s="54">
        <f t="shared" si="600"/>
        <v>6165</v>
      </c>
      <c r="C1282" s="133">
        <f t="shared" si="625"/>
        <v>102.75</v>
      </c>
      <c r="D1282" s="30">
        <f t="shared" si="626"/>
        <v>1025.812943148233</v>
      </c>
      <c r="E1282" s="30">
        <f t="shared" si="627"/>
        <v>679.99999999999761</v>
      </c>
      <c r="F1282" s="31">
        <f t="shared" si="601"/>
        <v>4.1155787354869397E-2</v>
      </c>
      <c r="G1282" s="30">
        <f t="shared" si="602"/>
        <v>2773.9878276699455</v>
      </c>
      <c r="H1282" s="34">
        <f t="shared" si="603"/>
        <v>2773.9878276699455</v>
      </c>
      <c r="I1282" s="33">
        <f t="shared" si="604"/>
        <v>0</v>
      </c>
      <c r="J1282" s="35">
        <f t="shared" si="605"/>
        <v>0</v>
      </c>
      <c r="K1282" s="60">
        <f t="shared" si="606"/>
        <v>3.9097997987125925E-2</v>
      </c>
      <c r="L1282" s="30">
        <f t="shared" si="607"/>
        <v>2775.9177402597224</v>
      </c>
      <c r="M1282" s="34">
        <f t="shared" si="608"/>
        <v>2637.121853246736</v>
      </c>
      <c r="N1282" s="33">
        <f t="shared" si="609"/>
        <v>0</v>
      </c>
      <c r="O1282" s="35">
        <f t="shared" si="610"/>
        <v>0</v>
      </c>
      <c r="P1282" s="31">
        <f t="shared" si="611"/>
        <v>4.1155787354869397E-2</v>
      </c>
      <c r="Q1282" s="30">
        <f t="shared" si="612"/>
        <v>2773.9878276699455</v>
      </c>
      <c r="R1282" s="34">
        <f t="shared" si="613"/>
        <v>2773.9878276699455</v>
      </c>
      <c r="S1282" s="33">
        <f t="shared" si="614"/>
        <v>0</v>
      </c>
      <c r="T1282" s="35">
        <f t="shared" si="615"/>
        <v>0</v>
      </c>
      <c r="U1282" s="31">
        <f t="shared" si="616"/>
        <v>0</v>
      </c>
      <c r="V1282" s="30" t="e">
        <f t="shared" si="617"/>
        <v>#DIV/0!</v>
      </c>
      <c r="W1282" s="34" t="e">
        <f t="shared" si="618"/>
        <v>#DIV/0!</v>
      </c>
      <c r="X1282" s="33">
        <f t="shared" si="619"/>
        <v>0</v>
      </c>
      <c r="Y1282" s="35">
        <f t="shared" si="620"/>
        <v>0</v>
      </c>
      <c r="Z1282" s="30">
        <f t="shared" si="621"/>
        <v>-10158.254182861401</v>
      </c>
      <c r="AA1282" s="35">
        <f>IF(C1282&lt;C$13,0,(IF(VLOOKUP(C$7,profiel!$A$3:$F$297,2,FALSE)&gt;4,VLOOKUP($C$7,profiel!$A$3:$F$297,3,FALSE),IF(B$9="flens loodrecht op gevel",(VLOOKUP(C$7,profiel!$A$3:$F$297,6,FALSE)-2*VLOOKUP(C$7,profiel!$A$3:$F$297,4,FALSE))/2,VLOOKUP(C$7,profiel!$A$3:$F$297,4,FALSE))))/1000*Z1282*D$36)</f>
        <v>-18693.659594082397</v>
      </c>
      <c r="AB1282" s="30">
        <f t="shared" si="624"/>
        <v>78694.162809541842</v>
      </c>
      <c r="AC1282" s="35">
        <f t="shared" si="622"/>
        <v>15738.832561908368</v>
      </c>
      <c r="AD1282" s="32">
        <f t="shared" si="623"/>
        <v>3.9569099179354465E-2</v>
      </c>
      <c r="AE1282" s="32">
        <f t="shared" si="628"/>
        <v>737.93857763565529</v>
      </c>
      <c r="AF1282" s="204">
        <f t="shared" si="629"/>
        <v>3113.2497099158054</v>
      </c>
    </row>
    <row r="1283" spans="1:32" ht="12" customHeight="1" x14ac:dyDescent="0.15">
      <c r="A1283" s="199">
        <f t="shared" si="599"/>
        <v>737.93857763565529</v>
      </c>
      <c r="B1283" s="38">
        <f t="shared" si="600"/>
        <v>6170</v>
      </c>
      <c r="C1283" s="200">
        <f t="shared" si="625"/>
        <v>102.83333333333333</v>
      </c>
      <c r="D1283" s="36">
        <f t="shared" si="626"/>
        <v>1025.934264285434</v>
      </c>
      <c r="E1283" s="36">
        <f t="shared" si="627"/>
        <v>679.99999999999761</v>
      </c>
      <c r="F1283" s="37">
        <f t="shared" si="601"/>
        <v>4.1350513240206714E-2</v>
      </c>
      <c r="G1283" s="42">
        <f t="shared" si="602"/>
        <v>2774.6653369010346</v>
      </c>
      <c r="H1283" s="43">
        <f t="shared" si="603"/>
        <v>2774.6653369010346</v>
      </c>
      <c r="I1283" s="42">
        <f t="shared" si="604"/>
        <v>0</v>
      </c>
      <c r="J1283" s="44">
        <f t="shared" si="605"/>
        <v>0</v>
      </c>
      <c r="K1283" s="216">
        <f t="shared" si="606"/>
        <v>3.9282987578196378E-2</v>
      </c>
      <c r="L1283" s="42">
        <f t="shared" si="607"/>
        <v>2776.6046825497269</v>
      </c>
      <c r="M1283" s="43">
        <f t="shared" si="608"/>
        <v>2637.7744484222403</v>
      </c>
      <c r="N1283" s="42">
        <f t="shared" si="609"/>
        <v>0</v>
      </c>
      <c r="O1283" s="44">
        <f t="shared" si="610"/>
        <v>0</v>
      </c>
      <c r="P1283" s="37">
        <f t="shared" si="611"/>
        <v>4.1350513240206714E-2</v>
      </c>
      <c r="Q1283" s="42">
        <f t="shared" si="612"/>
        <v>2774.6653369010346</v>
      </c>
      <c r="R1283" s="43">
        <f t="shared" si="613"/>
        <v>2774.6653369010346</v>
      </c>
      <c r="S1283" s="42">
        <f t="shared" si="614"/>
        <v>0</v>
      </c>
      <c r="T1283" s="44">
        <f t="shared" si="615"/>
        <v>0</v>
      </c>
      <c r="U1283" s="37">
        <f t="shared" si="616"/>
        <v>0</v>
      </c>
      <c r="V1283" s="42" t="e">
        <f t="shared" si="617"/>
        <v>#DIV/0!</v>
      </c>
      <c r="W1283" s="43" t="e">
        <f t="shared" si="618"/>
        <v>#DIV/0!</v>
      </c>
      <c r="X1283" s="42">
        <f t="shared" si="619"/>
        <v>0</v>
      </c>
      <c r="Y1283" s="44">
        <f t="shared" si="620"/>
        <v>0</v>
      </c>
      <c r="Z1283" s="42">
        <f t="shared" si="621"/>
        <v>-10165.733430777025</v>
      </c>
      <c r="AA1283" s="44">
        <f>IF(C1283&lt;C$13,0,(IF(VLOOKUP(C$7,profiel!$A$3:$F$297,2,FALSE)&gt;4,VLOOKUP($C$7,profiel!$A$3:$F$297,3,FALSE),IF(B$9="flens loodrecht op gevel",(VLOOKUP(C$7,profiel!$A$3:$F$297,6,FALSE)-2*VLOOKUP(C$7,profiel!$A$3:$F$297,4,FALSE))/2,VLOOKUP(C$7,profiel!$A$3:$F$297,4,FALSE))))/1000*Z1283*D$36)</f>
        <v>-18707.423230238532</v>
      </c>
      <c r="AB1283" s="42">
        <f t="shared" si="624"/>
        <v>78731.922982869874</v>
      </c>
      <c r="AC1283" s="44">
        <f t="shared" si="622"/>
        <v>15746.384596573975</v>
      </c>
      <c r="AD1283" s="41">
        <f t="shared" si="623"/>
        <v>3.9724362413490928E-2</v>
      </c>
      <c r="AE1283" s="41">
        <f t="shared" si="628"/>
        <v>737.97830199806879</v>
      </c>
      <c r="AF1283" s="201">
        <f t="shared" si="629"/>
        <v>3098.6298092188622</v>
      </c>
    </row>
    <row r="1284" spans="1:32" ht="12" customHeight="1" x14ac:dyDescent="0.15">
      <c r="A1284" s="202">
        <f t="shared" si="599"/>
        <v>737.97830199806879</v>
      </c>
      <c r="B1284" s="54">
        <f t="shared" si="600"/>
        <v>6175</v>
      </c>
      <c r="C1284" s="133">
        <f t="shared" si="625"/>
        <v>102.91666666666667</v>
      </c>
      <c r="D1284" s="30">
        <f t="shared" si="626"/>
        <v>1026.055487266364</v>
      </c>
      <c r="E1284" s="30">
        <f t="shared" si="627"/>
        <v>679.99999999999773</v>
      </c>
      <c r="F1284" s="31">
        <f t="shared" si="601"/>
        <v>4.1545612504901346E-2</v>
      </c>
      <c r="G1284" s="30">
        <f t="shared" si="602"/>
        <v>2775.3398308476244</v>
      </c>
      <c r="H1284" s="34">
        <f t="shared" si="603"/>
        <v>2775.3398308476244</v>
      </c>
      <c r="I1284" s="33">
        <f t="shared" si="604"/>
        <v>0</v>
      </c>
      <c r="J1284" s="35">
        <f t="shared" si="605"/>
        <v>0</v>
      </c>
      <c r="K1284" s="60">
        <f t="shared" si="606"/>
        <v>3.9468331879656274E-2</v>
      </c>
      <c r="L1284" s="30">
        <f t="shared" si="607"/>
        <v>2777.2886276554968</v>
      </c>
      <c r="M1284" s="34">
        <f t="shared" si="608"/>
        <v>2638.4241962727219</v>
      </c>
      <c r="N1284" s="33">
        <f t="shared" si="609"/>
        <v>0</v>
      </c>
      <c r="O1284" s="35">
        <f t="shared" si="610"/>
        <v>0</v>
      </c>
      <c r="P1284" s="31">
        <f t="shared" si="611"/>
        <v>4.1545612504901346E-2</v>
      </c>
      <c r="Q1284" s="30">
        <f t="shared" si="612"/>
        <v>2775.3398308476244</v>
      </c>
      <c r="R1284" s="34">
        <f t="shared" si="613"/>
        <v>2775.3398308476244</v>
      </c>
      <c r="S1284" s="33">
        <f t="shared" si="614"/>
        <v>0</v>
      </c>
      <c r="T1284" s="35">
        <f t="shared" si="615"/>
        <v>0</v>
      </c>
      <c r="U1284" s="31">
        <f t="shared" si="616"/>
        <v>0</v>
      </c>
      <c r="V1284" s="30" t="e">
        <f t="shared" si="617"/>
        <v>#DIV/0!</v>
      </c>
      <c r="W1284" s="34" t="e">
        <f t="shared" si="618"/>
        <v>#DIV/0!</v>
      </c>
      <c r="X1284" s="33">
        <f t="shared" si="619"/>
        <v>0</v>
      </c>
      <c r="Y1284" s="35">
        <f t="shared" si="620"/>
        <v>0</v>
      </c>
      <c r="Z1284" s="30">
        <f t="shared" si="621"/>
        <v>-10173.242792757284</v>
      </c>
      <c r="AA1284" s="35">
        <f>IF(C1284&lt;C$13,0,(IF(VLOOKUP(C$7,profiel!$A$3:$F$297,2,FALSE)&gt;4,VLOOKUP($C$7,profiel!$A$3:$F$297,3,FALSE),IF(B$9="flens loodrecht op gevel",(VLOOKUP(C$7,profiel!$A$3:$F$297,6,FALSE)-2*VLOOKUP(C$7,profiel!$A$3:$F$297,4,FALSE))/2,VLOOKUP(C$7,profiel!$A$3:$F$297,4,FALSE))))/1000*Z1284*D$36)</f>
        <v>-18721.242283601518</v>
      </c>
      <c r="AB1284" s="30">
        <f t="shared" si="624"/>
        <v>78769.628254258845</v>
      </c>
      <c r="AC1284" s="35">
        <f t="shared" si="622"/>
        <v>15753.925650851768</v>
      </c>
      <c r="AD1284" s="32">
        <f t="shared" si="623"/>
        <v>3.9879108206242679E-2</v>
      </c>
      <c r="AE1284" s="32">
        <f t="shared" si="628"/>
        <v>738.01818110627505</v>
      </c>
      <c r="AF1284" s="204">
        <f t="shared" si="629"/>
        <v>3084.1194285463644</v>
      </c>
    </row>
    <row r="1285" spans="1:32" ht="12" customHeight="1" x14ac:dyDescent="0.15">
      <c r="A1285" s="199">
        <f t="shared" si="599"/>
        <v>738.01818110627505</v>
      </c>
      <c r="B1285" s="38">
        <f t="shared" si="600"/>
        <v>6180</v>
      </c>
      <c r="C1285" s="200">
        <f t="shared" si="625"/>
        <v>103</v>
      </c>
      <c r="D1285" s="36">
        <f t="shared" si="626"/>
        <v>1026.1766122497243</v>
      </c>
      <c r="E1285" s="36">
        <f t="shared" si="627"/>
        <v>679.99999999999784</v>
      </c>
      <c r="F1285" s="37">
        <f t="shared" si="601"/>
        <v>4.1741079206721751E-2</v>
      </c>
      <c r="G1285" s="42">
        <f t="shared" si="602"/>
        <v>2776.0113222946816</v>
      </c>
      <c r="H1285" s="43">
        <f t="shared" si="603"/>
        <v>2776.011322294682</v>
      </c>
      <c r="I1285" s="42">
        <f t="shared" si="604"/>
        <v>0</v>
      </c>
      <c r="J1285" s="44">
        <f t="shared" si="605"/>
        <v>0</v>
      </c>
      <c r="K1285" s="216">
        <f t="shared" si="606"/>
        <v>3.9654025246385664E-2</v>
      </c>
      <c r="L1285" s="42">
        <f t="shared" si="607"/>
        <v>2777.9695880720651</v>
      </c>
      <c r="M1285" s="43">
        <f t="shared" si="608"/>
        <v>2639.0711086684623</v>
      </c>
      <c r="N1285" s="42">
        <f t="shared" si="609"/>
        <v>0</v>
      </c>
      <c r="O1285" s="44">
        <f t="shared" si="610"/>
        <v>0</v>
      </c>
      <c r="P1285" s="37">
        <f t="shared" si="611"/>
        <v>4.1741079206721751E-2</v>
      </c>
      <c r="Q1285" s="42">
        <f t="shared" si="612"/>
        <v>2776.0113222946816</v>
      </c>
      <c r="R1285" s="43">
        <f t="shared" si="613"/>
        <v>2776.011322294682</v>
      </c>
      <c r="S1285" s="42">
        <f t="shared" si="614"/>
        <v>0</v>
      </c>
      <c r="T1285" s="44">
        <f t="shared" si="615"/>
        <v>0</v>
      </c>
      <c r="U1285" s="37">
        <f t="shared" si="616"/>
        <v>0</v>
      </c>
      <c r="V1285" s="42" t="e">
        <f t="shared" si="617"/>
        <v>#DIV/0!</v>
      </c>
      <c r="W1285" s="43" t="e">
        <f t="shared" si="618"/>
        <v>#DIV/0!</v>
      </c>
      <c r="X1285" s="42">
        <f t="shared" si="619"/>
        <v>0</v>
      </c>
      <c r="Y1285" s="44">
        <f t="shared" si="620"/>
        <v>0</v>
      </c>
      <c r="Z1285" s="42">
        <f t="shared" si="621"/>
        <v>-10180.782180039012</v>
      </c>
      <c r="AA1285" s="44">
        <f>IF(C1285&lt;C$13,0,(IF(VLOOKUP(C$7,profiel!$A$3:$F$297,2,FALSE)&gt;4,VLOOKUP($C$7,profiel!$A$3:$F$297,3,FALSE),IF(B$9="flens loodrecht op gevel",(VLOOKUP(C$7,profiel!$A$3:$F$297,6,FALSE)-2*VLOOKUP(C$7,profiel!$A$3:$F$297,4,FALSE))/2,VLOOKUP(C$7,profiel!$A$3:$F$297,4,FALSE))))/1000*Z1285*D$36)</f>
        <v>-18735.116590825524</v>
      </c>
      <c r="AB1285" s="42">
        <f t="shared" si="624"/>
        <v>78807.278745204821</v>
      </c>
      <c r="AC1285" s="44">
        <f t="shared" si="622"/>
        <v>15761.455749040962</v>
      </c>
      <c r="AD1285" s="41">
        <f t="shared" si="623"/>
        <v>4.0033323605434268E-2</v>
      </c>
      <c r="AE1285" s="41">
        <f t="shared" si="628"/>
        <v>738.05821442988054</v>
      </c>
      <c r="AF1285" s="201">
        <f t="shared" si="629"/>
        <v>3069.7178556321664</v>
      </c>
    </row>
    <row r="1286" spans="1:32" ht="12" customHeight="1" x14ac:dyDescent="0.15">
      <c r="A1286" s="202">
        <f t="shared" si="599"/>
        <v>738.05821442988054</v>
      </c>
      <c r="B1286" s="54">
        <f t="shared" si="600"/>
        <v>6185</v>
      </c>
      <c r="C1286" s="133">
        <f t="shared" si="625"/>
        <v>103.08333333333333</v>
      </c>
      <c r="D1286" s="30">
        <f t="shared" si="626"/>
        <v>1026.2976393938302</v>
      </c>
      <c r="E1286" s="30">
        <f t="shared" si="627"/>
        <v>679.99999999999784</v>
      </c>
      <c r="F1286" s="31">
        <f t="shared" si="601"/>
        <v>4.1936907365524675E-2</v>
      </c>
      <c r="G1286" s="30">
        <f t="shared" si="602"/>
        <v>2776.6798241909582</v>
      </c>
      <c r="H1286" s="34">
        <f t="shared" si="603"/>
        <v>2776.6798241909582</v>
      </c>
      <c r="I1286" s="33">
        <f t="shared" si="604"/>
        <v>0</v>
      </c>
      <c r="J1286" s="35">
        <f t="shared" si="605"/>
        <v>0</v>
      </c>
      <c r="K1286" s="60">
        <f t="shared" si="606"/>
        <v>3.984006199724844E-2</v>
      </c>
      <c r="L1286" s="30">
        <f t="shared" si="607"/>
        <v>2778.6475764565635</v>
      </c>
      <c r="M1286" s="34">
        <f t="shared" si="608"/>
        <v>2639.7151976337354</v>
      </c>
      <c r="N1286" s="33">
        <f t="shared" si="609"/>
        <v>0</v>
      </c>
      <c r="O1286" s="35">
        <f t="shared" si="610"/>
        <v>0</v>
      </c>
      <c r="P1286" s="31">
        <f t="shared" si="611"/>
        <v>4.1936907365524675E-2</v>
      </c>
      <c r="Q1286" s="30">
        <f t="shared" si="612"/>
        <v>2776.6798241909582</v>
      </c>
      <c r="R1286" s="34">
        <f t="shared" si="613"/>
        <v>2776.6798241909582</v>
      </c>
      <c r="S1286" s="33">
        <f t="shared" si="614"/>
        <v>0</v>
      </c>
      <c r="T1286" s="35">
        <f t="shared" si="615"/>
        <v>0</v>
      </c>
      <c r="U1286" s="31">
        <f t="shared" si="616"/>
        <v>0</v>
      </c>
      <c r="V1286" s="30" t="e">
        <f t="shared" si="617"/>
        <v>#DIV/0!</v>
      </c>
      <c r="W1286" s="34" t="e">
        <f t="shared" si="618"/>
        <v>#DIV/0!</v>
      </c>
      <c r="X1286" s="33">
        <f t="shared" si="619"/>
        <v>0</v>
      </c>
      <c r="Y1286" s="35">
        <f t="shared" si="620"/>
        <v>0</v>
      </c>
      <c r="Z1286" s="30">
        <f t="shared" si="621"/>
        <v>-10188.35150140628</v>
      </c>
      <c r="AA1286" s="35">
        <f>IF(C1286&lt;C$13,0,(IF(VLOOKUP(C$7,profiel!$A$3:$F$297,2,FALSE)&gt;4,VLOOKUP($C$7,profiel!$A$3:$F$297,3,FALSE),IF(B$9="flens loodrecht op gevel",(VLOOKUP(C$7,profiel!$A$3:$F$297,6,FALSE)-2*VLOOKUP(C$7,profiel!$A$3:$F$297,4,FALSE))/2,VLOOKUP(C$7,profiel!$A$3:$F$297,4,FALSE))))/1000*Z1286*D$36)</f>
        <v>-18749.045984051048</v>
      </c>
      <c r="AB1286" s="30">
        <f t="shared" si="624"/>
        <v>78844.874579587064</v>
      </c>
      <c r="AC1286" s="35">
        <f t="shared" si="622"/>
        <v>15768.974915917413</v>
      </c>
      <c r="AD1286" s="32">
        <f t="shared" si="623"/>
        <v>4.0186995685508882E-2</v>
      </c>
      <c r="AE1286" s="32">
        <f t="shared" si="628"/>
        <v>738.09840142556607</v>
      </c>
      <c r="AF1286" s="204">
        <f t="shared" si="629"/>
        <v>3055.4243803144636</v>
      </c>
    </row>
    <row r="1287" spans="1:32" ht="12" customHeight="1" x14ac:dyDescent="0.15">
      <c r="A1287" s="199">
        <f t="shared" si="599"/>
        <v>738.09840142556607</v>
      </c>
      <c r="B1287" s="38">
        <f t="shared" si="600"/>
        <v>6190</v>
      </c>
      <c r="C1287" s="200">
        <f t="shared" si="625"/>
        <v>103.16666666666667</v>
      </c>
      <c r="D1287" s="36">
        <f t="shared" si="626"/>
        <v>1026.4185688566149</v>
      </c>
      <c r="E1287" s="36">
        <f t="shared" si="627"/>
        <v>679.99999999999795</v>
      </c>
      <c r="F1287" s="37">
        <f t="shared" si="601"/>
        <v>4.2133090964173656E-2</v>
      </c>
      <c r="G1287" s="42">
        <f t="shared" si="602"/>
        <v>2777.345349645439</v>
      </c>
      <c r="H1287" s="43">
        <f t="shared" si="603"/>
        <v>2777.345349645439</v>
      </c>
      <c r="I1287" s="42">
        <f t="shared" si="604"/>
        <v>0</v>
      </c>
      <c r="J1287" s="44">
        <f t="shared" si="605"/>
        <v>0</v>
      </c>
      <c r="K1287" s="216">
        <f t="shared" si="606"/>
        <v>4.0026436415964969E-2</v>
      </c>
      <c r="L1287" s="42">
        <f t="shared" si="607"/>
        <v>2779.3226056247067</v>
      </c>
      <c r="M1287" s="43">
        <f t="shared" si="608"/>
        <v>2640.3564753434716</v>
      </c>
      <c r="N1287" s="42">
        <f t="shared" si="609"/>
        <v>0</v>
      </c>
      <c r="O1287" s="44">
        <f t="shared" si="610"/>
        <v>0</v>
      </c>
      <c r="P1287" s="37">
        <f t="shared" si="611"/>
        <v>4.2133090964173656E-2</v>
      </c>
      <c r="Q1287" s="42">
        <f t="shared" si="612"/>
        <v>2777.345349645439</v>
      </c>
      <c r="R1287" s="43">
        <f t="shared" si="613"/>
        <v>2777.345349645439</v>
      </c>
      <c r="S1287" s="42">
        <f t="shared" si="614"/>
        <v>0</v>
      </c>
      <c r="T1287" s="44">
        <f t="shared" si="615"/>
        <v>0</v>
      </c>
      <c r="U1287" s="37">
        <f t="shared" si="616"/>
        <v>0</v>
      </c>
      <c r="V1287" s="42" t="e">
        <f t="shared" si="617"/>
        <v>#DIV/0!</v>
      </c>
      <c r="W1287" s="43" t="e">
        <f t="shared" si="618"/>
        <v>#DIV/0!</v>
      </c>
      <c r="X1287" s="42">
        <f t="shared" si="619"/>
        <v>0</v>
      </c>
      <c r="Y1287" s="44">
        <f t="shared" si="620"/>
        <v>0</v>
      </c>
      <c r="Z1287" s="42">
        <f t="shared" si="621"/>
        <v>-10195.950663193689</v>
      </c>
      <c r="AA1287" s="44">
        <f>IF(C1287&lt;C$13,0,(IF(VLOOKUP(C$7,profiel!$A$3:$F$297,2,FALSE)&gt;4,VLOOKUP($C$7,profiel!$A$3:$F$297,3,FALSE),IF(B$9="flens loodrecht op gevel",(VLOOKUP(C$7,profiel!$A$3:$F$297,6,FALSE)-2*VLOOKUP(C$7,profiel!$A$3:$F$297,4,FALSE))/2,VLOOKUP(C$7,profiel!$A$3:$F$297,4,FALSE))))/1000*Z1287*D$36)</f>
        <v>-18763.030290910967</v>
      </c>
      <c r="AB1287" s="42">
        <f t="shared" si="624"/>
        <v>78882.415883665977</v>
      </c>
      <c r="AC1287" s="44">
        <f t="shared" si="622"/>
        <v>15776.483176733196</v>
      </c>
      <c r="AD1287" s="41">
        <f t="shared" si="623"/>
        <v>4.0340111550389898E-2</v>
      </c>
      <c r="AE1287" s="41">
        <f t="shared" si="628"/>
        <v>738.1387415371164</v>
      </c>
      <c r="AF1287" s="201">
        <f t="shared" si="629"/>
        <v>3041.2382945717554</v>
      </c>
    </row>
    <row r="1288" spans="1:32" ht="12" customHeight="1" x14ac:dyDescent="0.15">
      <c r="A1288" s="202">
        <f t="shared" si="599"/>
        <v>738.1387415371164</v>
      </c>
      <c r="B1288" s="54">
        <f t="shared" si="600"/>
        <v>6195</v>
      </c>
      <c r="C1288" s="133">
        <f t="shared" si="625"/>
        <v>103.25</v>
      </c>
      <c r="D1288" s="30">
        <f t="shared" si="626"/>
        <v>1026.5394007956286</v>
      </c>
      <c r="E1288" s="30">
        <f t="shared" si="627"/>
        <v>679.99999999999795</v>
      </c>
      <c r="F1288" s="31">
        <f t="shared" si="601"/>
        <v>4.2329623949467814E-2</v>
      </c>
      <c r="G1288" s="30">
        <f t="shared" si="602"/>
        <v>2778.0079119280927</v>
      </c>
      <c r="H1288" s="34">
        <f t="shared" si="603"/>
        <v>2778.0079119280931</v>
      </c>
      <c r="I1288" s="33">
        <f t="shared" si="604"/>
        <v>0</v>
      </c>
      <c r="J1288" s="35">
        <f t="shared" si="605"/>
        <v>0</v>
      </c>
      <c r="K1288" s="60">
        <f t="shared" si="606"/>
        <v>4.0213142751994418E-2</v>
      </c>
      <c r="L1288" s="30">
        <f t="shared" si="607"/>
        <v>2779.9946885515806</v>
      </c>
      <c r="M1288" s="34">
        <f t="shared" si="608"/>
        <v>2640.9949541240012</v>
      </c>
      <c r="N1288" s="33">
        <f t="shared" si="609"/>
        <v>0</v>
      </c>
      <c r="O1288" s="35">
        <f t="shared" si="610"/>
        <v>0</v>
      </c>
      <c r="P1288" s="31">
        <f t="shared" si="611"/>
        <v>4.2329623949467814E-2</v>
      </c>
      <c r="Q1288" s="30">
        <f t="shared" si="612"/>
        <v>2778.0079119280927</v>
      </c>
      <c r="R1288" s="34">
        <f t="shared" si="613"/>
        <v>2778.0079119280931</v>
      </c>
      <c r="S1288" s="33">
        <f t="shared" si="614"/>
        <v>0</v>
      </c>
      <c r="T1288" s="35">
        <f t="shared" si="615"/>
        <v>0</v>
      </c>
      <c r="U1288" s="31">
        <f t="shared" si="616"/>
        <v>0</v>
      </c>
      <c r="V1288" s="30" t="e">
        <f t="shared" si="617"/>
        <v>#DIV/0!</v>
      </c>
      <c r="W1288" s="34" t="e">
        <f t="shared" si="618"/>
        <v>#DIV/0!</v>
      </c>
      <c r="X1288" s="33">
        <f t="shared" si="619"/>
        <v>0</v>
      </c>
      <c r="Y1288" s="35">
        <f t="shared" si="620"/>
        <v>0</v>
      </c>
      <c r="Z1288" s="30">
        <f t="shared" si="621"/>
        <v>-10203.579569290436</v>
      </c>
      <c r="AA1288" s="35">
        <f>IF(C1288&lt;C$13,0,(IF(VLOOKUP(C$7,profiel!$A$3:$F$297,2,FALSE)&gt;4,VLOOKUP($C$7,profiel!$A$3:$F$297,3,FALSE),IF(B$9="flens loodrecht op gevel",(VLOOKUP(C$7,profiel!$A$3:$F$297,6,FALSE)-2*VLOOKUP(C$7,profiel!$A$3:$F$297,4,FALSE))/2,VLOOKUP(C$7,profiel!$A$3:$F$297,4,FALSE))))/1000*Z1288*D$36)</f>
        <v>-18777.069334538013</v>
      </c>
      <c r="AB1288" s="30">
        <f t="shared" si="624"/>
        <v>78919.902786078281</v>
      </c>
      <c r="AC1288" s="35">
        <f t="shared" si="622"/>
        <v>15783.980557215657</v>
      </c>
      <c r="AD1288" s="32">
        <f t="shared" si="623"/>
        <v>4.0492658336435325E-2</v>
      </c>
      <c r="AE1288" s="32">
        <f t="shared" si="628"/>
        <v>738.17923419545286</v>
      </c>
      <c r="AF1288" s="204">
        <f t="shared" si="629"/>
        <v>3027.1588925580272</v>
      </c>
    </row>
    <row r="1289" spans="1:32" ht="12" customHeight="1" x14ac:dyDescent="0.15">
      <c r="A1289" s="199">
        <f t="shared" si="599"/>
        <v>738.17923419545286</v>
      </c>
      <c r="B1289" s="38">
        <f t="shared" si="600"/>
        <v>6200</v>
      </c>
      <c r="C1289" s="200">
        <f t="shared" si="625"/>
        <v>103.33333333333333</v>
      </c>
      <c r="D1289" s="36">
        <f t="shared" si="626"/>
        <v>1026.6601353680412</v>
      </c>
      <c r="E1289" s="36">
        <f t="shared" si="627"/>
        <v>679.99999999999807</v>
      </c>
      <c r="F1289" s="37">
        <f t="shared" si="601"/>
        <v>4.2526500233081348E-2</v>
      </c>
      <c r="G1289" s="42">
        <f t="shared" si="602"/>
        <v>2778.6675244668445</v>
      </c>
      <c r="H1289" s="43">
        <f t="shared" si="603"/>
        <v>2778.667524466845</v>
      </c>
      <c r="I1289" s="42">
        <f t="shared" si="604"/>
        <v>0</v>
      </c>
      <c r="J1289" s="44">
        <f t="shared" si="605"/>
        <v>0</v>
      </c>
      <c r="K1289" s="216">
        <f t="shared" si="606"/>
        <v>4.0400175221427276E-2</v>
      </c>
      <c r="L1289" s="42">
        <f t="shared" si="607"/>
        <v>2780.6638383686904</v>
      </c>
      <c r="M1289" s="43">
        <f t="shared" si="608"/>
        <v>2641.6306464502559</v>
      </c>
      <c r="N1289" s="42">
        <f t="shared" si="609"/>
        <v>0</v>
      </c>
      <c r="O1289" s="44">
        <f t="shared" si="610"/>
        <v>0</v>
      </c>
      <c r="P1289" s="37">
        <f t="shared" si="611"/>
        <v>4.2526500233081348E-2</v>
      </c>
      <c r="Q1289" s="42">
        <f t="shared" si="612"/>
        <v>2778.6675244668445</v>
      </c>
      <c r="R1289" s="43">
        <f t="shared" si="613"/>
        <v>2778.667524466845</v>
      </c>
      <c r="S1289" s="42">
        <f t="shared" si="614"/>
        <v>0</v>
      </c>
      <c r="T1289" s="44">
        <f t="shared" si="615"/>
        <v>0</v>
      </c>
      <c r="U1289" s="37">
        <f t="shared" si="616"/>
        <v>0</v>
      </c>
      <c r="V1289" s="42" t="e">
        <f t="shared" si="617"/>
        <v>#DIV/0!</v>
      </c>
      <c r="W1289" s="43" t="e">
        <f t="shared" si="618"/>
        <v>#DIV/0!</v>
      </c>
      <c r="X1289" s="42">
        <f t="shared" si="619"/>
        <v>0</v>
      </c>
      <c r="Y1289" s="44">
        <f t="shared" si="620"/>
        <v>0</v>
      </c>
      <c r="Z1289" s="42">
        <f t="shared" si="621"/>
        <v>-10211.238121144645</v>
      </c>
      <c r="AA1289" s="44">
        <f>IF(C1289&lt;C$13,0,(IF(VLOOKUP(C$7,profiel!$A$3:$F$297,2,FALSE)&gt;4,VLOOKUP($C$7,profiel!$A$3:$F$297,3,FALSE),IF(B$9="flens loodrecht op gevel",(VLOOKUP(C$7,profiel!$A$3:$F$297,6,FALSE)-2*VLOOKUP(C$7,profiel!$A$3:$F$297,4,FALSE))/2,VLOOKUP(C$7,profiel!$A$3:$F$297,4,FALSE))))/1000*Z1289*D$36)</f>
        <v>-18791.162933572748</v>
      </c>
      <c r="AB1289" s="42">
        <f t="shared" si="624"/>
        <v>78957.335417833616</v>
      </c>
      <c r="AC1289" s="44">
        <f t="shared" si="622"/>
        <v>15791.467083566724</v>
      </c>
      <c r="AD1289" s="41">
        <f t="shared" si="623"/>
        <v>4.0644623215315624E-2</v>
      </c>
      <c r="AE1289" s="41">
        <f t="shared" si="628"/>
        <v>738.21987881866823</v>
      </c>
      <c r="AF1289" s="201">
        <f t="shared" si="629"/>
        <v>3013.1854706374479</v>
      </c>
    </row>
    <row r="1290" spans="1:32" ht="12" customHeight="1" x14ac:dyDescent="0.15">
      <c r="A1290" s="202">
        <f t="shared" si="599"/>
        <v>738.21987881866823</v>
      </c>
      <c r="B1290" s="54">
        <f t="shared" si="600"/>
        <v>6205</v>
      </c>
      <c r="C1290" s="133">
        <f t="shared" si="625"/>
        <v>103.41666666666667</v>
      </c>
      <c r="D1290" s="30">
        <f t="shared" si="626"/>
        <v>1026.7807727306426</v>
      </c>
      <c r="E1290" s="30">
        <f t="shared" si="627"/>
        <v>679.99999999999807</v>
      </c>
      <c r="F1290" s="31">
        <f t="shared" si="601"/>
        <v>4.2723713692509303E-2</v>
      </c>
      <c r="G1290" s="30">
        <f t="shared" si="602"/>
        <v>2779.3242008477769</v>
      </c>
      <c r="H1290" s="34">
        <f t="shared" si="603"/>
        <v>2779.3242008477769</v>
      </c>
      <c r="I1290" s="33">
        <f t="shared" si="604"/>
        <v>0</v>
      </c>
      <c r="J1290" s="35">
        <f t="shared" si="605"/>
        <v>0</v>
      </c>
      <c r="K1290" s="60">
        <f t="shared" si="606"/>
        <v>4.0587528007883837E-2</v>
      </c>
      <c r="L1290" s="30">
        <f t="shared" si="607"/>
        <v>2781.3300683641774</v>
      </c>
      <c r="M1290" s="34">
        <f t="shared" si="608"/>
        <v>2642.2635649459689</v>
      </c>
      <c r="N1290" s="33">
        <f t="shared" si="609"/>
        <v>0</v>
      </c>
      <c r="O1290" s="35">
        <f t="shared" si="610"/>
        <v>0</v>
      </c>
      <c r="P1290" s="31">
        <f t="shared" si="611"/>
        <v>4.2723713692509303E-2</v>
      </c>
      <c r="Q1290" s="30">
        <f t="shared" si="612"/>
        <v>2779.3242008477769</v>
      </c>
      <c r="R1290" s="34">
        <f t="shared" si="613"/>
        <v>2779.3242008477769</v>
      </c>
      <c r="S1290" s="33">
        <f t="shared" si="614"/>
        <v>0</v>
      </c>
      <c r="T1290" s="35">
        <f t="shared" si="615"/>
        <v>0</v>
      </c>
      <c r="U1290" s="31">
        <f t="shared" si="616"/>
        <v>0</v>
      </c>
      <c r="V1290" s="30" t="e">
        <f t="shared" si="617"/>
        <v>#DIV/0!</v>
      </c>
      <c r="W1290" s="34" t="e">
        <f t="shared" si="618"/>
        <v>#DIV/0!</v>
      </c>
      <c r="X1290" s="33">
        <f t="shared" si="619"/>
        <v>0</v>
      </c>
      <c r="Y1290" s="35">
        <f t="shared" si="620"/>
        <v>0</v>
      </c>
      <c r="Z1290" s="30">
        <f t="shared" si="621"/>
        <v>-10218.9262177685</v>
      </c>
      <c r="AA1290" s="35">
        <f>IF(C1290&lt;C$13,0,(IF(VLOOKUP(C$7,profiel!$A$3:$F$297,2,FALSE)&gt;4,VLOOKUP($C$7,profiel!$A$3:$F$297,3,FALSE),IF(B$9="flens loodrecht op gevel",(VLOOKUP(C$7,profiel!$A$3:$F$297,6,FALSE)-2*VLOOKUP(C$7,profiel!$A$3:$F$297,4,FALSE))/2,VLOOKUP(C$7,profiel!$A$3:$F$297,4,FALSE))))/1000*Z1290*D$36)</f>
        <v>-18805.310902173027</v>
      </c>
      <c r="AB1290" s="30">
        <f t="shared" si="624"/>
        <v>78994.713912309293</v>
      </c>
      <c r="AC1290" s="35">
        <f t="shared" si="622"/>
        <v>15798.942782461856</v>
      </c>
      <c r="AD1290" s="32">
        <f t="shared" si="623"/>
        <v>4.0795993396955554E-2</v>
      </c>
      <c r="AE1290" s="32">
        <f t="shared" si="628"/>
        <v>738.26067481206519</v>
      </c>
      <c r="AF1290" s="204">
        <f t="shared" si="629"/>
        <v>2999.317327418134</v>
      </c>
    </row>
    <row r="1291" spans="1:32" ht="12" customHeight="1" x14ac:dyDescent="0.15">
      <c r="A1291" s="199">
        <f t="shared" si="599"/>
        <v>738.26067481206519</v>
      </c>
      <c r="B1291" s="38">
        <f t="shared" si="600"/>
        <v>6210</v>
      </c>
      <c r="C1291" s="200">
        <f t="shared" si="625"/>
        <v>103.5</v>
      </c>
      <c r="D1291" s="36">
        <f t="shared" si="626"/>
        <v>1026.9013130398444</v>
      </c>
      <c r="E1291" s="36">
        <f t="shared" si="627"/>
        <v>679.99999999999807</v>
      </c>
      <c r="F1291" s="37">
        <f t="shared" si="601"/>
        <v>4.2921258172025481E-2</v>
      </c>
      <c r="G1291" s="42">
        <f t="shared" si="602"/>
        <v>2779.9779548127617</v>
      </c>
      <c r="H1291" s="43">
        <f t="shared" si="603"/>
        <v>2779.9779548127617</v>
      </c>
      <c r="I1291" s="42">
        <f t="shared" si="604"/>
        <v>0</v>
      </c>
      <c r="J1291" s="44">
        <f t="shared" si="605"/>
        <v>0</v>
      </c>
      <c r="K1291" s="216">
        <f t="shared" si="606"/>
        <v>4.0775195263424206E-2</v>
      </c>
      <c r="L1291" s="42">
        <f t="shared" si="607"/>
        <v>2781.9933919805253</v>
      </c>
      <c r="M1291" s="43">
        <f t="shared" si="608"/>
        <v>2642.8937223814992</v>
      </c>
      <c r="N1291" s="42">
        <f t="shared" si="609"/>
        <v>0</v>
      </c>
      <c r="O1291" s="44">
        <f t="shared" si="610"/>
        <v>0</v>
      </c>
      <c r="P1291" s="37">
        <f t="shared" si="611"/>
        <v>4.2921258172025481E-2</v>
      </c>
      <c r="Q1291" s="42">
        <f t="shared" si="612"/>
        <v>2779.9779548127617</v>
      </c>
      <c r="R1291" s="43">
        <f t="shared" si="613"/>
        <v>2779.9779548127617</v>
      </c>
      <c r="S1291" s="42">
        <f t="shared" si="614"/>
        <v>0</v>
      </c>
      <c r="T1291" s="44">
        <f t="shared" si="615"/>
        <v>0</v>
      </c>
      <c r="U1291" s="37">
        <f t="shared" si="616"/>
        <v>0</v>
      </c>
      <c r="V1291" s="42" t="e">
        <f t="shared" si="617"/>
        <v>#DIV/0!</v>
      </c>
      <c r="W1291" s="43" t="e">
        <f t="shared" si="618"/>
        <v>#DIV/0!</v>
      </c>
      <c r="X1291" s="42">
        <f t="shared" si="619"/>
        <v>0</v>
      </c>
      <c r="Y1291" s="44">
        <f t="shared" si="620"/>
        <v>0</v>
      </c>
      <c r="Z1291" s="42">
        <f t="shared" si="621"/>
        <v>-10226.643755743618</v>
      </c>
      <c r="AA1291" s="44">
        <f>IF(C1291&lt;C$13,0,(IF(VLOOKUP(C$7,profiel!$A$3:$F$297,2,FALSE)&gt;4,VLOOKUP($C$7,profiel!$A$3:$F$297,3,FALSE),IF(B$9="flens loodrecht op gevel",(VLOOKUP(C$7,profiel!$A$3:$F$297,6,FALSE)-2*VLOOKUP(C$7,profiel!$A$3:$F$297,4,FALSE))/2,VLOOKUP(C$7,profiel!$A$3:$F$297,4,FALSE))))/1000*Z1291*D$36)</f>
        <v>-18819.513050023856</v>
      </c>
      <c r="AB1291" s="42">
        <f t="shared" si="624"/>
        <v>79032.03840524501</v>
      </c>
      <c r="AC1291" s="44">
        <f t="shared" si="622"/>
        <v>15806.407681049002</v>
      </c>
      <c r="AD1291" s="41">
        <f t="shared" si="623"/>
        <v>4.0946756132424975E-2</v>
      </c>
      <c r="AE1291" s="41">
        <f t="shared" si="628"/>
        <v>738.30162156819756</v>
      </c>
      <c r="AF1291" s="201">
        <f t="shared" si="629"/>
        <v>2985.553763785234</v>
      </c>
    </row>
    <row r="1292" spans="1:32" ht="12" customHeight="1" x14ac:dyDescent="0.15">
      <c r="A1292" s="202">
        <f t="shared" si="599"/>
        <v>738.30162156819756</v>
      </c>
      <c r="B1292" s="54">
        <f t="shared" si="600"/>
        <v>6215</v>
      </c>
      <c r="C1292" s="133">
        <f t="shared" si="625"/>
        <v>103.58333333333333</v>
      </c>
      <c r="D1292" s="30">
        <f t="shared" si="626"/>
        <v>1027.0217564516811</v>
      </c>
      <c r="E1292" s="30">
        <f t="shared" si="627"/>
        <v>679.99999999999818</v>
      </c>
      <c r="F1292" s="31">
        <f t="shared" si="601"/>
        <v>4.3119127483648871E-2</v>
      </c>
      <c r="G1292" s="30">
        <f t="shared" si="602"/>
        <v>2780.6288002582041</v>
      </c>
      <c r="H1292" s="34">
        <f t="shared" si="603"/>
        <v>2780.6288002582046</v>
      </c>
      <c r="I1292" s="33">
        <f t="shared" si="604"/>
        <v>0</v>
      </c>
      <c r="J1292" s="35">
        <f t="shared" si="605"/>
        <v>0</v>
      </c>
      <c r="K1292" s="60">
        <f t="shared" si="606"/>
        <v>4.0963171109466429E-2</v>
      </c>
      <c r="L1292" s="30">
        <f t="shared" si="607"/>
        <v>2782.653822813345</v>
      </c>
      <c r="M1292" s="34">
        <f t="shared" si="608"/>
        <v>2643.5211316726777</v>
      </c>
      <c r="N1292" s="33">
        <f t="shared" si="609"/>
        <v>0</v>
      </c>
      <c r="O1292" s="35">
        <f t="shared" si="610"/>
        <v>0</v>
      </c>
      <c r="P1292" s="31">
        <f t="shared" si="611"/>
        <v>4.3119127483648871E-2</v>
      </c>
      <c r="Q1292" s="30">
        <f t="shared" si="612"/>
        <v>2780.6288002582041</v>
      </c>
      <c r="R1292" s="34">
        <f t="shared" si="613"/>
        <v>2780.6288002582046</v>
      </c>
      <c r="S1292" s="33">
        <f t="shared" si="614"/>
        <v>0</v>
      </c>
      <c r="T1292" s="35">
        <f t="shared" si="615"/>
        <v>0</v>
      </c>
      <c r="U1292" s="31">
        <f t="shared" si="616"/>
        <v>0</v>
      </c>
      <c r="V1292" s="30" t="e">
        <f t="shared" si="617"/>
        <v>#DIV/0!</v>
      </c>
      <c r="W1292" s="34" t="e">
        <f t="shared" si="618"/>
        <v>#DIV/0!</v>
      </c>
      <c r="X1292" s="33">
        <f t="shared" si="619"/>
        <v>0</v>
      </c>
      <c r="Y1292" s="35">
        <f t="shared" si="620"/>
        <v>0</v>
      </c>
      <c r="Z1292" s="30">
        <f t="shared" si="621"/>
        <v>-10234.390629227231</v>
      </c>
      <c r="AA1292" s="35">
        <f>IF(C1292&lt;C$13,0,(IF(VLOOKUP(C$7,profiel!$A$3:$F$297,2,FALSE)&gt;4,VLOOKUP($C$7,profiel!$A$3:$F$297,3,FALSE),IF(B$9="flens loodrecht op gevel",(VLOOKUP(C$7,profiel!$A$3:$F$297,6,FALSE)-2*VLOOKUP(C$7,profiel!$A$3:$F$297,4,FALSE))/2,VLOOKUP(C$7,profiel!$A$3:$F$297,4,FALSE))))/1000*Z1292*D$36)</f>
        <v>-18833.769182348777</v>
      </c>
      <c r="AB1292" s="30">
        <f t="shared" si="624"/>
        <v>79069.309034737133</v>
      </c>
      <c r="AC1292" s="35">
        <f t="shared" si="622"/>
        <v>15813.861806947425</v>
      </c>
      <c r="AD1292" s="32">
        <f t="shared" si="623"/>
        <v>4.1096898716847394E-2</v>
      </c>
      <c r="AE1292" s="32">
        <f t="shared" si="628"/>
        <v>738.34271846691445</v>
      </c>
      <c r="AF1292" s="204">
        <f t="shared" si="629"/>
        <v>2971.8940829333346</v>
      </c>
    </row>
    <row r="1293" spans="1:32" ht="12" customHeight="1" x14ac:dyDescent="0.15">
      <c r="A1293" s="199">
        <f t="shared" si="599"/>
        <v>738.34271846691445</v>
      </c>
      <c r="B1293" s="38">
        <f t="shared" si="600"/>
        <v>6220</v>
      </c>
      <c r="C1293" s="200">
        <f t="shared" si="625"/>
        <v>103.66666666666667</v>
      </c>
      <c r="D1293" s="36">
        <f t="shared" si="626"/>
        <v>1027.1421031218113</v>
      </c>
      <c r="E1293" s="36">
        <f t="shared" si="627"/>
        <v>679.99999999999829</v>
      </c>
      <c r="F1293" s="37">
        <f t="shared" si="601"/>
        <v>4.3317315408118125E-2</v>
      </c>
      <c r="G1293" s="42">
        <f t="shared" si="602"/>
        <v>2781.2767512342293</v>
      </c>
      <c r="H1293" s="43">
        <f t="shared" si="603"/>
        <v>2781.2767512342293</v>
      </c>
      <c r="I1293" s="42">
        <f t="shared" si="604"/>
        <v>0</v>
      </c>
      <c r="J1293" s="44">
        <f t="shared" si="605"/>
        <v>0</v>
      </c>
      <c r="K1293" s="216">
        <f t="shared" si="606"/>
        <v>4.1151449637712223E-2</v>
      </c>
      <c r="L1293" s="42">
        <f t="shared" si="607"/>
        <v>2783.3113746106092</v>
      </c>
      <c r="M1293" s="43">
        <f t="shared" si="608"/>
        <v>2644.145805880079</v>
      </c>
      <c r="N1293" s="42">
        <f t="shared" si="609"/>
        <v>0</v>
      </c>
      <c r="O1293" s="44">
        <f t="shared" si="610"/>
        <v>0</v>
      </c>
      <c r="P1293" s="37">
        <f t="shared" si="611"/>
        <v>4.3317315408118125E-2</v>
      </c>
      <c r="Q1293" s="42">
        <f t="shared" si="612"/>
        <v>2781.2767512342293</v>
      </c>
      <c r="R1293" s="43">
        <f t="shared" si="613"/>
        <v>2781.2767512342293</v>
      </c>
      <c r="S1293" s="42">
        <f t="shared" si="614"/>
        <v>0</v>
      </c>
      <c r="T1293" s="44">
        <f t="shared" si="615"/>
        <v>0</v>
      </c>
      <c r="U1293" s="37">
        <f t="shared" si="616"/>
        <v>0</v>
      </c>
      <c r="V1293" s="42" t="e">
        <f t="shared" si="617"/>
        <v>#DIV/0!</v>
      </c>
      <c r="W1293" s="43" t="e">
        <f t="shared" si="618"/>
        <v>#DIV/0!</v>
      </c>
      <c r="X1293" s="42">
        <f t="shared" si="619"/>
        <v>0</v>
      </c>
      <c r="Y1293" s="44">
        <f t="shared" si="620"/>
        <v>0</v>
      </c>
      <c r="Z1293" s="42">
        <f t="shared" si="621"/>
        <v>-10242.166729958895</v>
      </c>
      <c r="AA1293" s="44">
        <f>IF(C1293&lt;C$13,0,(IF(VLOOKUP(C$7,profiel!$A$3:$F$297,2,FALSE)&gt;4,VLOOKUP($C$7,profiel!$A$3:$F$297,3,FALSE),IF(B$9="flens loodrecht op gevel",(VLOOKUP(C$7,profiel!$A$3:$F$297,6,FALSE)-2*VLOOKUP(C$7,profiel!$A$3:$F$297,4,FALSE))/2,VLOOKUP(C$7,profiel!$A$3:$F$297,4,FALSE))))/1000*Z1293*D$36)</f>
        <v>-18848.079099922241</v>
      </c>
      <c r="AB1293" s="42">
        <f t="shared" si="624"/>
        <v>79106.525941232161</v>
      </c>
      <c r="AC1293" s="44">
        <f t="shared" si="622"/>
        <v>15821.305188246433</v>
      </c>
      <c r="AD1293" s="41">
        <f t="shared" si="623"/>
        <v>4.1246408492315083E-2</v>
      </c>
      <c r="AE1293" s="41">
        <f t="shared" si="628"/>
        <v>738.38396487540672</v>
      </c>
      <c r="AF1293" s="201">
        <f t="shared" si="629"/>
        <v>2958.337590398336</v>
      </c>
    </row>
    <row r="1294" spans="1:32" ht="12" customHeight="1" x14ac:dyDescent="0.15">
      <c r="A1294" s="202">
        <f t="shared" si="599"/>
        <v>738.38396487540672</v>
      </c>
      <c r="B1294" s="54">
        <f t="shared" si="600"/>
        <v>6225</v>
      </c>
      <c r="C1294" s="133">
        <f t="shared" si="625"/>
        <v>103.75</v>
      </c>
      <c r="D1294" s="30">
        <f t="shared" si="626"/>
        <v>1027.2623532055181</v>
      </c>
      <c r="E1294" s="30">
        <f t="shared" si="627"/>
        <v>679.99999999999829</v>
      </c>
      <c r="F1294" s="31">
        <f t="shared" si="601"/>
        <v>4.3515815695871714E-2</v>
      </c>
      <c r="G1294" s="30">
        <f t="shared" si="602"/>
        <v>2781.9218219428444</v>
      </c>
      <c r="H1294" s="34">
        <f t="shared" si="603"/>
        <v>2781.9218219428444</v>
      </c>
      <c r="I1294" s="33">
        <f t="shared" si="604"/>
        <v>0</v>
      </c>
      <c r="J1294" s="35">
        <f t="shared" si="605"/>
        <v>0</v>
      </c>
      <c r="K1294" s="60">
        <f t="shared" si="606"/>
        <v>4.1340024911078126E-2</v>
      </c>
      <c r="L1294" s="30">
        <f t="shared" si="607"/>
        <v>2783.9660612708803</v>
      </c>
      <c r="M1294" s="34">
        <f t="shared" si="608"/>
        <v>2644.7677582073361</v>
      </c>
      <c r="N1294" s="33">
        <f t="shared" si="609"/>
        <v>0</v>
      </c>
      <c r="O1294" s="35">
        <f t="shared" si="610"/>
        <v>0</v>
      </c>
      <c r="P1294" s="31">
        <f t="shared" si="611"/>
        <v>4.3515815695871714E-2</v>
      </c>
      <c r="Q1294" s="30">
        <f t="shared" si="612"/>
        <v>2781.9218219428444</v>
      </c>
      <c r="R1294" s="34">
        <f t="shared" si="613"/>
        <v>2781.9218219428444</v>
      </c>
      <c r="S1294" s="33">
        <f t="shared" si="614"/>
        <v>0</v>
      </c>
      <c r="T1294" s="35">
        <f t="shared" si="615"/>
        <v>0</v>
      </c>
      <c r="U1294" s="31">
        <f t="shared" si="616"/>
        <v>0</v>
      </c>
      <c r="V1294" s="30" t="e">
        <f t="shared" si="617"/>
        <v>#DIV/0!</v>
      </c>
      <c r="W1294" s="34" t="e">
        <f t="shared" si="618"/>
        <v>#DIV/0!</v>
      </c>
      <c r="X1294" s="33">
        <f t="shared" si="619"/>
        <v>0</v>
      </c>
      <c r="Y1294" s="35">
        <f t="shared" si="620"/>
        <v>0</v>
      </c>
      <c r="Z1294" s="30">
        <f t="shared" si="621"/>
        <v>-10249.971947267506</v>
      </c>
      <c r="AA1294" s="35">
        <f>IF(C1294&lt;C$13,0,(IF(VLOOKUP(C$7,profiel!$A$3:$F$297,2,FALSE)&gt;4,VLOOKUP($C$7,profiel!$A$3:$F$297,3,FALSE),IF(B$9="flens loodrecht op gevel",(VLOOKUP(C$7,profiel!$A$3:$F$297,6,FALSE)-2*VLOOKUP(C$7,profiel!$A$3:$F$297,4,FALSE))/2,VLOOKUP(C$7,profiel!$A$3:$F$297,4,FALSE))))/1000*Z1294*D$36)</f>
        <v>-18862.442599082478</v>
      </c>
      <c r="AB1294" s="30">
        <f t="shared" si="624"/>
        <v>79143.689267519483</v>
      </c>
      <c r="AC1294" s="35">
        <f t="shared" si="622"/>
        <v>15828.737853503899</v>
      </c>
      <c r="AD1294" s="32">
        <f t="shared" si="623"/>
        <v>4.1395272850776162E-2</v>
      </c>
      <c r="AE1294" s="32">
        <f t="shared" si="628"/>
        <v>738.42536014825748</v>
      </c>
      <c r="AF1294" s="204">
        <f t="shared" si="629"/>
        <v>2944.8835940882732</v>
      </c>
    </row>
    <row r="1295" spans="1:32" ht="12" customHeight="1" x14ac:dyDescent="0.15">
      <c r="A1295" s="199">
        <f t="shared" si="599"/>
        <v>738.42536014825748</v>
      </c>
      <c r="B1295" s="38">
        <f t="shared" si="600"/>
        <v>6230</v>
      </c>
      <c r="C1295" s="200">
        <f t="shared" si="625"/>
        <v>103.83333333333333</v>
      </c>
      <c r="D1295" s="36">
        <f t="shared" si="626"/>
        <v>1027.3825068577125</v>
      </c>
      <c r="E1295" s="36">
        <f t="shared" si="627"/>
        <v>679.99999999999829</v>
      </c>
      <c r="F1295" s="37">
        <f t="shared" si="601"/>
        <v>4.3714622068041033E-2</v>
      </c>
      <c r="G1295" s="42">
        <f t="shared" si="602"/>
        <v>2782.5640267355925</v>
      </c>
      <c r="H1295" s="43">
        <f t="shared" si="603"/>
        <v>2782.5640267355925</v>
      </c>
      <c r="I1295" s="42">
        <f t="shared" si="604"/>
        <v>0</v>
      </c>
      <c r="J1295" s="44">
        <f t="shared" si="605"/>
        <v>0</v>
      </c>
      <c r="K1295" s="216">
        <f t="shared" si="606"/>
        <v>4.1528890964638986E-2</v>
      </c>
      <c r="L1295" s="42">
        <f t="shared" si="607"/>
        <v>2784.6178968409754</v>
      </c>
      <c r="M1295" s="43">
        <f t="shared" si="608"/>
        <v>2645.3870019989267</v>
      </c>
      <c r="N1295" s="42">
        <f t="shared" si="609"/>
        <v>0</v>
      </c>
      <c r="O1295" s="44">
        <f t="shared" si="610"/>
        <v>0</v>
      </c>
      <c r="P1295" s="37">
        <f t="shared" si="611"/>
        <v>4.3714622068041033E-2</v>
      </c>
      <c r="Q1295" s="42">
        <f t="shared" si="612"/>
        <v>2782.5640267355925</v>
      </c>
      <c r="R1295" s="43">
        <f t="shared" si="613"/>
        <v>2782.5640267355925</v>
      </c>
      <c r="S1295" s="42">
        <f t="shared" si="614"/>
        <v>0</v>
      </c>
      <c r="T1295" s="44">
        <f t="shared" si="615"/>
        <v>0</v>
      </c>
      <c r="U1295" s="37">
        <f t="shared" si="616"/>
        <v>0</v>
      </c>
      <c r="V1295" s="42" t="e">
        <f t="shared" si="617"/>
        <v>#DIV/0!</v>
      </c>
      <c r="W1295" s="43" t="e">
        <f t="shared" si="618"/>
        <v>#DIV/0!</v>
      </c>
      <c r="X1295" s="42">
        <f t="shared" si="619"/>
        <v>0</v>
      </c>
      <c r="Y1295" s="44">
        <f t="shared" si="620"/>
        <v>0</v>
      </c>
      <c r="Z1295" s="42">
        <f t="shared" si="621"/>
        <v>-10257.806168079078</v>
      </c>
      <c r="AA1295" s="44">
        <f>IF(C1295&lt;C$13,0,(IF(VLOOKUP(C$7,profiel!$A$3:$F$297,2,FALSE)&gt;4,VLOOKUP($C$7,profiel!$A$3:$F$297,3,FALSE),IF(B$9="flens loodrecht op gevel",(VLOOKUP(C$7,profiel!$A$3:$F$297,6,FALSE)-2*VLOOKUP(C$7,profiel!$A$3:$F$297,4,FALSE))/2,VLOOKUP(C$7,profiel!$A$3:$F$297,4,FALSE))))/1000*Z1295*D$36)</f>
        <v>-18876.859471745844</v>
      </c>
      <c r="AB1295" s="42">
        <f t="shared" si="624"/>
        <v>79180.799158724578</v>
      </c>
      <c r="AC1295" s="44">
        <f t="shared" si="622"/>
        <v>15836.159831744917</v>
      </c>
      <c r="AD1295" s="41">
        <f t="shared" si="623"/>
        <v>4.1543479236905878E-2</v>
      </c>
      <c r="AE1295" s="41">
        <f t="shared" si="628"/>
        <v>738.46690362749439</v>
      </c>
      <c r="AF1295" s="201">
        <f t="shared" si="629"/>
        <v>2931.531404313801</v>
      </c>
    </row>
    <row r="1296" spans="1:32" ht="12" customHeight="1" x14ac:dyDescent="0.15">
      <c r="A1296" s="202">
        <f t="shared" si="599"/>
        <v>738.46690362749439</v>
      </c>
      <c r="B1296" s="54">
        <f t="shared" si="600"/>
        <v>6235</v>
      </c>
      <c r="C1296" s="133">
        <f t="shared" si="625"/>
        <v>103.91666666666667</v>
      </c>
      <c r="D1296" s="30">
        <f t="shared" si="626"/>
        <v>1027.5025642329315</v>
      </c>
      <c r="E1296" s="30">
        <f t="shared" si="627"/>
        <v>679.99999999999841</v>
      </c>
      <c r="F1296" s="31">
        <f t="shared" si="601"/>
        <v>4.3913728217445713E-2</v>
      </c>
      <c r="G1296" s="30">
        <f t="shared" si="602"/>
        <v>2783.2033801141974</v>
      </c>
      <c r="H1296" s="34">
        <f t="shared" si="603"/>
        <v>2783.2033801141979</v>
      </c>
      <c r="I1296" s="33">
        <f t="shared" si="604"/>
        <v>0</v>
      </c>
      <c r="J1296" s="35">
        <f t="shared" si="605"/>
        <v>0</v>
      </c>
      <c r="K1296" s="60">
        <f t="shared" si="606"/>
        <v>4.1718041806573423E-2</v>
      </c>
      <c r="L1296" s="30">
        <f t="shared" si="607"/>
        <v>2785.2668955167237</v>
      </c>
      <c r="M1296" s="34">
        <f t="shared" si="608"/>
        <v>2646.0035507408879</v>
      </c>
      <c r="N1296" s="33">
        <f t="shared" si="609"/>
        <v>0</v>
      </c>
      <c r="O1296" s="35">
        <f t="shared" si="610"/>
        <v>0</v>
      </c>
      <c r="P1296" s="31">
        <f t="shared" si="611"/>
        <v>4.3913728217445713E-2</v>
      </c>
      <c r="Q1296" s="30">
        <f t="shared" si="612"/>
        <v>2783.2033801141974</v>
      </c>
      <c r="R1296" s="34">
        <f t="shared" si="613"/>
        <v>2783.2033801141979</v>
      </c>
      <c r="S1296" s="33">
        <f t="shared" si="614"/>
        <v>0</v>
      </c>
      <c r="T1296" s="35">
        <f t="shared" si="615"/>
        <v>0</v>
      </c>
      <c r="U1296" s="31">
        <f t="shared" si="616"/>
        <v>0</v>
      </c>
      <c r="V1296" s="30" t="e">
        <f t="shared" si="617"/>
        <v>#DIV/0!</v>
      </c>
      <c r="W1296" s="34" t="e">
        <f t="shared" si="618"/>
        <v>#DIV/0!</v>
      </c>
      <c r="X1296" s="33">
        <f t="shared" si="619"/>
        <v>0</v>
      </c>
      <c r="Y1296" s="35">
        <f t="shared" si="620"/>
        <v>0</v>
      </c>
      <c r="Z1296" s="30">
        <f t="shared" si="621"/>
        <v>-10265.669276924982</v>
      </c>
      <c r="AA1296" s="35">
        <f>IF(C1296&lt;C$13,0,(IF(VLOOKUP(C$7,profiel!$A$3:$F$297,2,FALSE)&gt;4,VLOOKUP($C$7,profiel!$A$3:$F$297,3,FALSE),IF(B$9="flens loodrecht op gevel",(VLOOKUP(C$7,profiel!$A$3:$F$297,6,FALSE)-2*VLOOKUP(C$7,profiel!$A$3:$F$297,4,FALSE))/2,VLOOKUP(C$7,profiel!$A$3:$F$297,4,FALSE))))/1000*Z1296*D$36)</f>
        <v>-18891.32950542196</v>
      </c>
      <c r="AB1296" s="30">
        <f t="shared" si="624"/>
        <v>79217.855762299965</v>
      </c>
      <c r="AC1296" s="35">
        <f t="shared" si="622"/>
        <v>15843.571152459992</v>
      </c>
      <c r="AD1296" s="32">
        <f t="shared" si="623"/>
        <v>4.1691015151035321E-2</v>
      </c>
      <c r="AE1296" s="32">
        <f t="shared" si="628"/>
        <v>738.50859464264545</v>
      </c>
      <c r="AF1296" s="204">
        <f t="shared" si="629"/>
        <v>2918.2803338177819</v>
      </c>
    </row>
    <row r="1297" spans="1:32" ht="12" customHeight="1" x14ac:dyDescent="0.15">
      <c r="A1297" s="199">
        <f t="shared" si="599"/>
        <v>738.50859464264545</v>
      </c>
      <c r="B1297" s="38">
        <f t="shared" si="600"/>
        <v>6240</v>
      </c>
      <c r="C1297" s="200">
        <f t="shared" si="625"/>
        <v>104</v>
      </c>
      <c r="D1297" s="36">
        <f t="shared" si="626"/>
        <v>1027.6225254853416</v>
      </c>
      <c r="E1297" s="36">
        <f t="shared" si="627"/>
        <v>679.99999999999841</v>
      </c>
      <c r="F1297" s="37">
        <f t="shared" si="601"/>
        <v>4.4113127809599056E-2</v>
      </c>
      <c r="G1297" s="42">
        <f t="shared" si="602"/>
        <v>2783.8398967264384</v>
      </c>
      <c r="H1297" s="43">
        <f t="shared" si="603"/>
        <v>2783.8398967264384</v>
      </c>
      <c r="I1297" s="42">
        <f t="shared" si="604"/>
        <v>0</v>
      </c>
      <c r="J1297" s="44">
        <f t="shared" si="605"/>
        <v>0</v>
      </c>
      <c r="K1297" s="216">
        <f t="shared" si="606"/>
        <v>4.1907471419119102E-2</v>
      </c>
      <c r="L1297" s="42">
        <f t="shared" si="607"/>
        <v>2785.9130716388363</v>
      </c>
      <c r="M1297" s="43">
        <f t="shared" si="608"/>
        <v>2646.6174180568946</v>
      </c>
      <c r="N1297" s="42">
        <f t="shared" si="609"/>
        <v>0</v>
      </c>
      <c r="O1297" s="44">
        <f t="shared" si="610"/>
        <v>0</v>
      </c>
      <c r="P1297" s="37">
        <f t="shared" si="611"/>
        <v>4.4113127809599056E-2</v>
      </c>
      <c r="Q1297" s="42">
        <f t="shared" si="612"/>
        <v>2783.8398967264384</v>
      </c>
      <c r="R1297" s="43">
        <f t="shared" si="613"/>
        <v>2783.8398967264384</v>
      </c>
      <c r="S1297" s="42">
        <f t="shared" si="614"/>
        <v>0</v>
      </c>
      <c r="T1297" s="44">
        <f t="shared" si="615"/>
        <v>0</v>
      </c>
      <c r="U1297" s="37">
        <f t="shared" si="616"/>
        <v>0</v>
      </c>
      <c r="V1297" s="42" t="e">
        <f t="shared" si="617"/>
        <v>#DIV/0!</v>
      </c>
      <c r="W1297" s="43" t="e">
        <f t="shared" si="618"/>
        <v>#DIV/0!</v>
      </c>
      <c r="X1297" s="42">
        <f t="shared" si="619"/>
        <v>0</v>
      </c>
      <c r="Y1297" s="44">
        <f t="shared" si="620"/>
        <v>0</v>
      </c>
      <c r="Z1297" s="42">
        <f t="shared" si="621"/>
        <v>-10273.561155950803</v>
      </c>
      <c r="AA1297" s="44">
        <f>IF(C1297&lt;C$13,0,(IF(VLOOKUP(C$7,profiel!$A$3:$F$297,2,FALSE)&gt;4,VLOOKUP($C$7,profiel!$A$3:$F$297,3,FALSE),IF(B$9="flens loodrecht op gevel",(VLOOKUP(C$7,profiel!$A$3:$F$297,6,FALSE)-2*VLOOKUP(C$7,profiel!$A$3:$F$297,4,FALSE))/2,VLOOKUP(C$7,profiel!$A$3:$F$297,4,FALSE))))/1000*Z1297*D$36)</f>
        <v>-18905.852483230025</v>
      </c>
      <c r="AB1297" s="42">
        <f t="shared" si="624"/>
        <v>79254.859228017449</v>
      </c>
      <c r="AC1297" s="44">
        <f t="shared" si="622"/>
        <v>15850.97184560349</v>
      </c>
      <c r="AD1297" s="41">
        <f t="shared" si="623"/>
        <v>4.1837868151962297E-2</v>
      </c>
      <c r="AE1297" s="41">
        <f t="shared" si="628"/>
        <v>738.55043251079746</v>
      </c>
      <c r="AF1297" s="201">
        <f t="shared" si="629"/>
        <v>2905.129697804276</v>
      </c>
    </row>
    <row r="1298" spans="1:32" ht="12" customHeight="1" x14ac:dyDescent="0.15">
      <c r="A1298" s="202">
        <f t="shared" si="599"/>
        <v>738.55043251079746</v>
      </c>
      <c r="B1298" s="54">
        <f t="shared" si="600"/>
        <v>6245</v>
      </c>
      <c r="C1298" s="133">
        <f t="shared" si="625"/>
        <v>104.08333333333333</v>
      </c>
      <c r="D1298" s="30">
        <f t="shared" si="626"/>
        <v>1027.7423907687398</v>
      </c>
      <c r="E1298" s="30">
        <f t="shared" si="627"/>
        <v>679.99999999999841</v>
      </c>
      <c r="F1298" s="31">
        <f t="shared" si="601"/>
        <v>4.4312814483718897E-2</v>
      </c>
      <c r="G1298" s="30">
        <f t="shared" si="602"/>
        <v>2784.4735913660111</v>
      </c>
      <c r="H1298" s="34">
        <f t="shared" si="603"/>
        <v>2784.4735913660111</v>
      </c>
      <c r="I1298" s="33">
        <f t="shared" si="604"/>
        <v>0</v>
      </c>
      <c r="J1298" s="35">
        <f t="shared" si="605"/>
        <v>0</v>
      </c>
      <c r="K1298" s="60">
        <f t="shared" si="606"/>
        <v>4.2097173759532952E-2</v>
      </c>
      <c r="L1298" s="30">
        <f t="shared" si="607"/>
        <v>2786.5564396928416</v>
      </c>
      <c r="M1298" s="34">
        <f t="shared" si="608"/>
        <v>2647.2286177081996</v>
      </c>
      <c r="N1298" s="33">
        <f t="shared" si="609"/>
        <v>0</v>
      </c>
      <c r="O1298" s="35">
        <f t="shared" si="610"/>
        <v>0</v>
      </c>
      <c r="P1298" s="31">
        <f t="shared" si="611"/>
        <v>4.4312814483718897E-2</v>
      </c>
      <c r="Q1298" s="30">
        <f t="shared" si="612"/>
        <v>2784.4735913660111</v>
      </c>
      <c r="R1298" s="34">
        <f t="shared" si="613"/>
        <v>2784.4735913660111</v>
      </c>
      <c r="S1298" s="33">
        <f t="shared" si="614"/>
        <v>0</v>
      </c>
      <c r="T1298" s="35">
        <f t="shared" si="615"/>
        <v>0</v>
      </c>
      <c r="U1298" s="31">
        <f t="shared" si="616"/>
        <v>0</v>
      </c>
      <c r="V1298" s="30" t="e">
        <f t="shared" si="617"/>
        <v>#DIV/0!</v>
      </c>
      <c r="W1298" s="34" t="e">
        <f t="shared" si="618"/>
        <v>#DIV/0!</v>
      </c>
      <c r="X1298" s="33">
        <f t="shared" si="619"/>
        <v>0</v>
      </c>
      <c r="Y1298" s="35">
        <f t="shared" si="620"/>
        <v>0</v>
      </c>
      <c r="Z1298" s="30">
        <f t="shared" si="621"/>
        <v>-10281.481684925551</v>
      </c>
      <c r="AA1298" s="35">
        <f>IF(C1298&lt;C$13,0,(IF(VLOOKUP(C$7,profiel!$A$3:$F$297,2,FALSE)&gt;4,VLOOKUP($C$7,profiel!$A$3:$F$297,3,FALSE),IF(B$9="flens loodrecht op gevel",(VLOOKUP(C$7,profiel!$A$3:$F$297,6,FALSE)-2*VLOOKUP(C$7,profiel!$A$3:$F$297,4,FALSE))/2,VLOOKUP(C$7,profiel!$A$3:$F$297,4,FALSE))))/1000*Z1298*D$36)</f>
        <v>-18920.428183915759</v>
      </c>
      <c r="AB1298" s="30">
        <f t="shared" si="624"/>
        <v>79291.809707958804</v>
      </c>
      <c r="AC1298" s="35">
        <f t="shared" si="622"/>
        <v>15858.36194159176</v>
      </c>
      <c r="AD1298" s="32">
        <f t="shared" si="623"/>
        <v>4.1984025859846792E-2</v>
      </c>
      <c r="AE1298" s="32">
        <f t="shared" si="628"/>
        <v>738.59241653665731</v>
      </c>
      <c r="AF1298" s="204">
        <f t="shared" si="629"/>
        <v>2892.078813966858</v>
      </c>
    </row>
    <row r="1299" spans="1:32" ht="12" customHeight="1" x14ac:dyDescent="0.15">
      <c r="A1299" s="199">
        <f t="shared" si="599"/>
        <v>738.59241653665731</v>
      </c>
      <c r="B1299" s="38">
        <f t="shared" si="600"/>
        <v>6250</v>
      </c>
      <c r="C1299" s="200">
        <f t="shared" si="625"/>
        <v>104.16666666666667</v>
      </c>
      <c r="D1299" s="36">
        <f t="shared" si="626"/>
        <v>1027.8621602365533</v>
      </c>
      <c r="E1299" s="36">
        <f t="shared" si="627"/>
        <v>679.99999999999841</v>
      </c>
      <c r="F1299" s="37">
        <f t="shared" si="601"/>
        <v>4.4512781853744611E-2</v>
      </c>
      <c r="G1299" s="42">
        <f t="shared" si="602"/>
        <v>2785.104478971235</v>
      </c>
      <c r="H1299" s="43">
        <f t="shared" si="603"/>
        <v>2785.104478971235</v>
      </c>
      <c r="I1299" s="42">
        <f t="shared" si="604"/>
        <v>0</v>
      </c>
      <c r="J1299" s="44">
        <f t="shared" si="605"/>
        <v>0</v>
      </c>
      <c r="K1299" s="216">
        <f t="shared" si="606"/>
        <v>4.2287142761057384E-2</v>
      </c>
      <c r="L1299" s="42">
        <f t="shared" si="607"/>
        <v>2787.1970143078538</v>
      </c>
      <c r="M1299" s="43">
        <f t="shared" si="608"/>
        <v>2647.8371635924614</v>
      </c>
      <c r="N1299" s="42">
        <f t="shared" si="609"/>
        <v>0</v>
      </c>
      <c r="O1299" s="44">
        <f t="shared" si="610"/>
        <v>0</v>
      </c>
      <c r="P1299" s="37">
        <f t="shared" si="611"/>
        <v>4.4512781853744611E-2</v>
      </c>
      <c r="Q1299" s="42">
        <f t="shared" si="612"/>
        <v>2785.104478971235</v>
      </c>
      <c r="R1299" s="43">
        <f t="shared" si="613"/>
        <v>2785.104478971235</v>
      </c>
      <c r="S1299" s="42">
        <f t="shared" si="614"/>
        <v>0</v>
      </c>
      <c r="T1299" s="44">
        <f t="shared" si="615"/>
        <v>0</v>
      </c>
      <c r="U1299" s="37">
        <f t="shared" si="616"/>
        <v>0</v>
      </c>
      <c r="V1299" s="42" t="e">
        <f t="shared" si="617"/>
        <v>#DIV/0!</v>
      </c>
      <c r="W1299" s="43" t="e">
        <f t="shared" si="618"/>
        <v>#DIV/0!</v>
      </c>
      <c r="X1299" s="42">
        <f t="shared" si="619"/>
        <v>0</v>
      </c>
      <c r="Y1299" s="44">
        <f t="shared" si="620"/>
        <v>0</v>
      </c>
      <c r="Z1299" s="42">
        <f t="shared" si="621"/>
        <v>-10289.43074125159</v>
      </c>
      <c r="AA1299" s="44">
        <f>IF(C1299&lt;C$13,0,(IF(VLOOKUP(C$7,profiel!$A$3:$F$297,2,FALSE)&gt;4,VLOOKUP($C$7,profiel!$A$3:$F$297,3,FALSE),IF(B$9="flens loodrecht op gevel",(VLOOKUP(C$7,profiel!$A$3:$F$297,6,FALSE)-2*VLOOKUP(C$7,profiel!$A$3:$F$297,4,FALSE))/2,VLOOKUP(C$7,profiel!$A$3:$F$297,4,FALSE))))/1000*Z1299*D$36)</f>
        <v>-18935.056381869683</v>
      </c>
      <c r="AB1299" s="42">
        <f t="shared" si="624"/>
        <v>79328.707356505533</v>
      </c>
      <c r="AC1299" s="44">
        <f t="shared" si="622"/>
        <v>15865.741471301108</v>
      </c>
      <c r="AD1299" s="41">
        <f t="shared" si="623"/>
        <v>4.2129475959064661E-2</v>
      </c>
      <c r="AE1299" s="41">
        <f t="shared" si="628"/>
        <v>738.6345460126164</v>
      </c>
      <c r="AF1299" s="201">
        <f t="shared" si="629"/>
        <v>2879.1270025161584</v>
      </c>
    </row>
    <row r="1300" spans="1:32" ht="12" customHeight="1" x14ac:dyDescent="0.15">
      <c r="A1300" s="202">
        <f t="shared" si="599"/>
        <v>738.6345460126164</v>
      </c>
      <c r="B1300" s="54">
        <f t="shared" si="600"/>
        <v>6255</v>
      </c>
      <c r="C1300" s="133">
        <f t="shared" si="625"/>
        <v>104.25</v>
      </c>
      <c r="D1300" s="30">
        <f t="shared" si="626"/>
        <v>1027.9818340418428</v>
      </c>
      <c r="E1300" s="30">
        <f t="shared" si="627"/>
        <v>679.99999999999852</v>
      </c>
      <c r="F1300" s="31">
        <f t="shared" si="601"/>
        <v>4.4713023509361752E-2</v>
      </c>
      <c r="G1300" s="30">
        <f t="shared" si="602"/>
        <v>2785.7325746216802</v>
      </c>
      <c r="H1300" s="34">
        <f t="shared" si="603"/>
        <v>2785.7325746216802</v>
      </c>
      <c r="I1300" s="33">
        <f t="shared" si="604"/>
        <v>0</v>
      </c>
      <c r="J1300" s="35">
        <f t="shared" si="605"/>
        <v>0</v>
      </c>
      <c r="K1300" s="60">
        <f t="shared" si="606"/>
        <v>4.2477372333893669E-2</v>
      </c>
      <c r="L1300" s="30">
        <f t="shared" si="607"/>
        <v>2787.8348102532418</v>
      </c>
      <c r="M1300" s="34">
        <f t="shared" si="608"/>
        <v>2648.4430697405796</v>
      </c>
      <c r="N1300" s="33">
        <f t="shared" si="609"/>
        <v>0</v>
      </c>
      <c r="O1300" s="35">
        <f t="shared" si="610"/>
        <v>0</v>
      </c>
      <c r="P1300" s="31">
        <f t="shared" si="611"/>
        <v>4.4713023509361752E-2</v>
      </c>
      <c r="Q1300" s="30">
        <f t="shared" si="612"/>
        <v>2785.7325746216802</v>
      </c>
      <c r="R1300" s="34">
        <f t="shared" si="613"/>
        <v>2785.7325746216802</v>
      </c>
      <c r="S1300" s="33">
        <f t="shared" si="614"/>
        <v>0</v>
      </c>
      <c r="T1300" s="35">
        <f t="shared" si="615"/>
        <v>0</v>
      </c>
      <c r="U1300" s="31">
        <f t="shared" si="616"/>
        <v>0</v>
      </c>
      <c r="V1300" s="30" t="e">
        <f t="shared" si="617"/>
        <v>#DIV/0!</v>
      </c>
      <c r="W1300" s="34" t="e">
        <f t="shared" si="618"/>
        <v>#DIV/0!</v>
      </c>
      <c r="X1300" s="33">
        <f t="shared" si="619"/>
        <v>0</v>
      </c>
      <c r="Y1300" s="35">
        <f t="shared" si="620"/>
        <v>0</v>
      </c>
      <c r="Z1300" s="30">
        <f t="shared" si="621"/>
        <v>-10297.408199975052</v>
      </c>
      <c r="AA1300" s="35">
        <f>IF(C1300&lt;C$13,0,(IF(VLOOKUP(C$7,profiel!$A$3:$F$297,2,FALSE)&gt;4,VLOOKUP($C$7,profiel!$A$3:$F$297,3,FALSE),IF(B$9="flens loodrecht op gevel",(VLOOKUP(C$7,profiel!$A$3:$F$297,6,FALSE)-2*VLOOKUP(C$7,profiel!$A$3:$F$297,4,FALSE))/2,VLOOKUP(C$7,profiel!$A$3:$F$297,4,FALSE))))/1000*Z1300*D$36)</f>
        <v>-18949.736847146269</v>
      </c>
      <c r="AB1300" s="30">
        <f t="shared" si="624"/>
        <v>79365.55233032968</v>
      </c>
      <c r="AC1300" s="35">
        <f t="shared" si="622"/>
        <v>15873.110466065935</v>
      </c>
      <c r="AD1300" s="32">
        <f t="shared" si="623"/>
        <v>4.2274206201003167E-2</v>
      </c>
      <c r="AE1300" s="32">
        <f t="shared" si="628"/>
        <v>738.6768202188174</v>
      </c>
      <c r="AF1300" s="204">
        <f t="shared" si="629"/>
        <v>2866.273586206913</v>
      </c>
    </row>
    <row r="1301" spans="1:32" ht="12" customHeight="1" x14ac:dyDescent="0.15">
      <c r="A1301" s="199">
        <f t="shared" si="599"/>
        <v>738.6768202188174</v>
      </c>
      <c r="B1301" s="38">
        <f t="shared" si="600"/>
        <v>6260</v>
      </c>
      <c r="C1301" s="200">
        <f t="shared" si="625"/>
        <v>104.33333333333333</v>
      </c>
      <c r="D1301" s="36">
        <f t="shared" si="626"/>
        <v>1028.1014123373011</v>
      </c>
      <c r="E1301" s="36">
        <f t="shared" si="627"/>
        <v>679.99999999999852</v>
      </c>
      <c r="F1301" s="37">
        <f t="shared" si="601"/>
        <v>4.4913533017029321E-2</v>
      </c>
      <c r="G1301" s="42">
        <f t="shared" si="602"/>
        <v>2786.3578935388982</v>
      </c>
      <c r="H1301" s="43">
        <f t="shared" si="603"/>
        <v>2786.3578935388982</v>
      </c>
      <c r="I1301" s="42">
        <f t="shared" si="604"/>
        <v>0</v>
      </c>
      <c r="J1301" s="44">
        <f t="shared" si="605"/>
        <v>0</v>
      </c>
      <c r="K1301" s="216">
        <f t="shared" si="606"/>
        <v>4.2667856366177849E-2</v>
      </c>
      <c r="L1301" s="42">
        <f t="shared" si="607"/>
        <v>2788.4698424394087</v>
      </c>
      <c r="M1301" s="43">
        <f t="shared" si="608"/>
        <v>2649.0463503174387</v>
      </c>
      <c r="N1301" s="42">
        <f t="shared" si="609"/>
        <v>0</v>
      </c>
      <c r="O1301" s="44">
        <f t="shared" si="610"/>
        <v>0</v>
      </c>
      <c r="P1301" s="37">
        <f t="shared" si="611"/>
        <v>4.4913533017029321E-2</v>
      </c>
      <c r="Q1301" s="42">
        <f t="shared" si="612"/>
        <v>2786.3578935388982</v>
      </c>
      <c r="R1301" s="43">
        <f t="shared" si="613"/>
        <v>2786.3578935388982</v>
      </c>
      <c r="S1301" s="42">
        <f t="shared" si="614"/>
        <v>0</v>
      </c>
      <c r="T1301" s="44">
        <f t="shared" si="615"/>
        <v>0</v>
      </c>
      <c r="U1301" s="37">
        <f t="shared" si="616"/>
        <v>0</v>
      </c>
      <c r="V1301" s="42" t="e">
        <f t="shared" si="617"/>
        <v>#DIV/0!</v>
      </c>
      <c r="W1301" s="43" t="e">
        <f t="shared" si="618"/>
        <v>#DIV/0!</v>
      </c>
      <c r="X1301" s="42">
        <f t="shared" si="619"/>
        <v>0</v>
      </c>
      <c r="Y1301" s="44">
        <f t="shared" si="620"/>
        <v>0</v>
      </c>
      <c r="Z1301" s="42">
        <f t="shared" si="621"/>
        <v>-10305.413933796775</v>
      </c>
      <c r="AA1301" s="44">
        <f>IF(C1301&lt;C$13,0,(IF(VLOOKUP(C$7,profiel!$A$3:$F$297,2,FALSE)&gt;4,VLOOKUP($C$7,profiel!$A$3:$F$297,3,FALSE),IF(B$9="flens loodrecht op gevel",(VLOOKUP(C$7,profiel!$A$3:$F$297,6,FALSE)-2*VLOOKUP(C$7,profiel!$A$3:$F$297,4,FALSE))/2,VLOOKUP(C$7,profiel!$A$3:$F$297,4,FALSE))))/1000*Z1301*D$36)</f>
        <v>-18964.469345484085</v>
      </c>
      <c r="AB1301" s="42">
        <f t="shared" si="624"/>
        <v>79402.34478838183</v>
      </c>
      <c r="AC1301" s="44">
        <f t="shared" si="622"/>
        <v>15880.468957676367</v>
      </c>
      <c r="AD1301" s="41">
        <f t="shared" si="623"/>
        <v>4.2418204406935521E-2</v>
      </c>
      <c r="AE1301" s="41">
        <f t="shared" si="628"/>
        <v>738.71923842322428</v>
      </c>
      <c r="AF1301" s="201">
        <f t="shared" si="629"/>
        <v>2853.5178903642004</v>
      </c>
    </row>
    <row r="1302" spans="1:32" ht="12" customHeight="1" x14ac:dyDescent="0.15">
      <c r="A1302" s="202">
        <f t="shared" si="599"/>
        <v>738.71923842322428</v>
      </c>
      <c r="B1302" s="54">
        <f t="shared" si="600"/>
        <v>6265</v>
      </c>
      <c r="C1302" s="133">
        <f t="shared" si="625"/>
        <v>104.41666666666667</v>
      </c>
      <c r="D1302" s="30">
        <f t="shared" si="626"/>
        <v>1028.2208952752571</v>
      </c>
      <c r="E1302" s="30">
        <f t="shared" si="627"/>
        <v>679.99999999999864</v>
      </c>
      <c r="F1302" s="31">
        <f t="shared" si="601"/>
        <v>4.511430392101469E-2</v>
      </c>
      <c r="G1302" s="30">
        <f t="shared" si="602"/>
        <v>2786.9804510817385</v>
      </c>
      <c r="H1302" s="34">
        <f t="shared" si="603"/>
        <v>2786.9804510817385</v>
      </c>
      <c r="I1302" s="33">
        <f t="shared" si="604"/>
        <v>0</v>
      </c>
      <c r="J1302" s="35">
        <f t="shared" si="605"/>
        <v>0</v>
      </c>
      <c r="K1302" s="60">
        <f t="shared" si="606"/>
        <v>4.285858872496396E-2</v>
      </c>
      <c r="L1302" s="30">
        <f t="shared" si="607"/>
        <v>2789.1021259131594</v>
      </c>
      <c r="M1302" s="34">
        <f t="shared" si="608"/>
        <v>2649.6470196175014</v>
      </c>
      <c r="N1302" s="33">
        <f t="shared" si="609"/>
        <v>0</v>
      </c>
      <c r="O1302" s="35">
        <f t="shared" si="610"/>
        <v>0</v>
      </c>
      <c r="P1302" s="31">
        <f t="shared" si="611"/>
        <v>4.511430392101469E-2</v>
      </c>
      <c r="Q1302" s="30">
        <f t="shared" si="612"/>
        <v>2786.9804510817385</v>
      </c>
      <c r="R1302" s="34">
        <f t="shared" si="613"/>
        <v>2786.9804510817385</v>
      </c>
      <c r="S1302" s="33">
        <f t="shared" si="614"/>
        <v>0</v>
      </c>
      <c r="T1302" s="35">
        <f t="shared" si="615"/>
        <v>0</v>
      </c>
      <c r="U1302" s="31">
        <f t="shared" si="616"/>
        <v>0</v>
      </c>
      <c r="V1302" s="30" t="e">
        <f t="shared" si="617"/>
        <v>#DIV/0!</v>
      </c>
      <c r="W1302" s="34" t="e">
        <f t="shared" si="618"/>
        <v>#DIV/0!</v>
      </c>
      <c r="X1302" s="33">
        <f t="shared" si="619"/>
        <v>0</v>
      </c>
      <c r="Y1302" s="35">
        <f t="shared" si="620"/>
        <v>0</v>
      </c>
      <c r="Z1302" s="30">
        <f t="shared" si="621"/>
        <v>-10313.447813083669</v>
      </c>
      <c r="AA1302" s="35">
        <f>IF(C1302&lt;C$13,0,(IF(VLOOKUP(C$7,profiel!$A$3:$F$297,2,FALSE)&gt;4,VLOOKUP($C$7,profiel!$A$3:$F$297,3,FALSE),IF(B$9="flens loodrecht op gevel",(VLOOKUP(C$7,profiel!$A$3:$F$297,6,FALSE)-2*VLOOKUP(C$7,profiel!$A$3:$F$297,4,FALSE))/2,VLOOKUP(C$7,profiel!$A$3:$F$297,4,FALSE))))/1000*Z1302*D$36)</f>
        <v>-18979.2536383267</v>
      </c>
      <c r="AB1302" s="30">
        <f t="shared" si="624"/>
        <v>79439.084891881095</v>
      </c>
      <c r="AC1302" s="35">
        <f t="shared" si="622"/>
        <v>15887.816978376221</v>
      </c>
      <c r="AD1302" s="32">
        <f t="shared" si="623"/>
        <v>4.2561458470757096E-2</v>
      </c>
      <c r="AE1302" s="32">
        <f t="shared" si="628"/>
        <v>738.76179988169508</v>
      </c>
      <c r="AF1302" s="204">
        <f t="shared" si="629"/>
        <v>2840.8592429090463</v>
      </c>
    </row>
    <row r="1303" spans="1:32" ht="12" customHeight="1" x14ac:dyDescent="0.15">
      <c r="A1303" s="199">
        <f t="shared" si="599"/>
        <v>738.76179988169508</v>
      </c>
      <c r="B1303" s="38">
        <f t="shared" si="600"/>
        <v>6270</v>
      </c>
      <c r="C1303" s="200">
        <f t="shared" si="625"/>
        <v>104.5</v>
      </c>
      <c r="D1303" s="36">
        <f t="shared" si="626"/>
        <v>1028.3402830076748</v>
      </c>
      <c r="E1303" s="36">
        <f t="shared" si="627"/>
        <v>679.99999999999864</v>
      </c>
      <c r="F1303" s="37">
        <f t="shared" si="601"/>
        <v>4.5315329744432829E-2</v>
      </c>
      <c r="G1303" s="42">
        <f t="shared" si="602"/>
        <v>2787.6002627475154</v>
      </c>
      <c r="H1303" s="43">
        <f t="shared" si="603"/>
        <v>2787.6002627475154</v>
      </c>
      <c r="I1303" s="42">
        <f t="shared" si="604"/>
        <v>0</v>
      </c>
      <c r="J1303" s="44">
        <f t="shared" si="605"/>
        <v>0</v>
      </c>
      <c r="K1303" s="216">
        <f t="shared" si="606"/>
        <v>4.3049563257211189E-2</v>
      </c>
      <c r="L1303" s="42">
        <f t="shared" si="607"/>
        <v>2789.7316758589427</v>
      </c>
      <c r="M1303" s="43">
        <f t="shared" si="608"/>
        <v>2650.2450920659953</v>
      </c>
      <c r="N1303" s="42">
        <f t="shared" si="609"/>
        <v>0</v>
      </c>
      <c r="O1303" s="44">
        <f t="shared" si="610"/>
        <v>0</v>
      </c>
      <c r="P1303" s="37">
        <f t="shared" si="611"/>
        <v>4.5315329744432829E-2</v>
      </c>
      <c r="Q1303" s="42">
        <f t="shared" si="612"/>
        <v>2787.6002627475154</v>
      </c>
      <c r="R1303" s="43">
        <f t="shared" si="613"/>
        <v>2787.6002627475154</v>
      </c>
      <c r="S1303" s="42">
        <f t="shared" si="614"/>
        <v>0</v>
      </c>
      <c r="T1303" s="44">
        <f t="shared" si="615"/>
        <v>0</v>
      </c>
      <c r="U1303" s="37">
        <f t="shared" si="616"/>
        <v>0</v>
      </c>
      <c r="V1303" s="42" t="e">
        <f t="shared" si="617"/>
        <v>#DIV/0!</v>
      </c>
      <c r="W1303" s="43" t="e">
        <f t="shared" si="618"/>
        <v>#DIV/0!</v>
      </c>
      <c r="X1303" s="42">
        <f t="shared" si="619"/>
        <v>0</v>
      </c>
      <c r="Y1303" s="44">
        <f t="shared" si="620"/>
        <v>0</v>
      </c>
      <c r="Z1303" s="42">
        <f t="shared" si="621"/>
        <v>-10321.509705880935</v>
      </c>
      <c r="AA1303" s="44">
        <f>IF(C1303&lt;C$13,0,(IF(VLOOKUP(C$7,profiel!$A$3:$F$297,2,FALSE)&gt;4,VLOOKUP($C$7,profiel!$A$3:$F$297,3,FALSE),IF(B$9="flens loodrecht op gevel",(VLOOKUP(C$7,profiel!$A$3:$F$297,6,FALSE)-2*VLOOKUP(C$7,profiel!$A$3:$F$297,4,FALSE))/2,VLOOKUP(C$7,profiel!$A$3:$F$297,4,FALSE))))/1000*Z1303*D$36)</f>
        <v>-18994.089482845175</v>
      </c>
      <c r="AB1303" s="42">
        <f t="shared" si="624"/>
        <v>79475.772804302353</v>
      </c>
      <c r="AC1303" s="44">
        <f t="shared" si="622"/>
        <v>15895.154560860468</v>
      </c>
      <c r="AD1303" s="41">
        <f t="shared" si="623"/>
        <v>4.270395636183872E-2</v>
      </c>
      <c r="AE1303" s="41">
        <f t="shared" si="628"/>
        <v>738.80450383805692</v>
      </c>
      <c r="AF1303" s="201">
        <f t="shared" si="629"/>
        <v>2828.2969743835292</v>
      </c>
    </row>
    <row r="1304" spans="1:32" ht="12" customHeight="1" x14ac:dyDescent="0.15">
      <c r="A1304" s="202">
        <f t="shared" si="599"/>
        <v>738.80450383805692</v>
      </c>
      <c r="B1304" s="54">
        <f t="shared" si="600"/>
        <v>6275</v>
      </c>
      <c r="C1304" s="133">
        <f t="shared" si="625"/>
        <v>104.58333333333333</v>
      </c>
      <c r="D1304" s="30">
        <f t="shared" si="626"/>
        <v>1028.4595756861552</v>
      </c>
      <c r="E1304" s="30">
        <f t="shared" si="627"/>
        <v>679.99999999999864</v>
      </c>
      <c r="F1304" s="31">
        <f t="shared" si="601"/>
        <v>4.5516603990287438E-2</v>
      </c>
      <c r="G1304" s="30">
        <f t="shared" si="602"/>
        <v>2788.2173441681171</v>
      </c>
      <c r="H1304" s="34">
        <f t="shared" si="603"/>
        <v>2788.2173441681171</v>
      </c>
      <c r="I1304" s="33">
        <f t="shared" si="604"/>
        <v>0</v>
      </c>
      <c r="J1304" s="35">
        <f t="shared" si="605"/>
        <v>0</v>
      </c>
      <c r="K1304" s="60">
        <f t="shared" si="606"/>
        <v>4.3240773790773068E-2</v>
      </c>
      <c r="L1304" s="30">
        <f t="shared" si="607"/>
        <v>2790.3585075949832</v>
      </c>
      <c r="M1304" s="34">
        <f t="shared" si="608"/>
        <v>2650.8405822152336</v>
      </c>
      <c r="N1304" s="33">
        <f t="shared" si="609"/>
        <v>0</v>
      </c>
      <c r="O1304" s="35">
        <f t="shared" si="610"/>
        <v>0</v>
      </c>
      <c r="P1304" s="31">
        <f t="shared" si="611"/>
        <v>4.5516603990287438E-2</v>
      </c>
      <c r="Q1304" s="30">
        <f t="shared" si="612"/>
        <v>2788.2173441681171</v>
      </c>
      <c r="R1304" s="34">
        <f t="shared" si="613"/>
        <v>2788.2173441681171</v>
      </c>
      <c r="S1304" s="33">
        <f t="shared" si="614"/>
        <v>0</v>
      </c>
      <c r="T1304" s="35">
        <f t="shared" si="615"/>
        <v>0</v>
      </c>
      <c r="U1304" s="31">
        <f t="shared" si="616"/>
        <v>0</v>
      </c>
      <c r="V1304" s="30" t="e">
        <f t="shared" si="617"/>
        <v>#DIV/0!</v>
      </c>
      <c r="W1304" s="34" t="e">
        <f t="shared" si="618"/>
        <v>#DIV/0!</v>
      </c>
      <c r="X1304" s="33">
        <f t="shared" si="619"/>
        <v>0</v>
      </c>
      <c r="Y1304" s="35">
        <f t="shared" si="620"/>
        <v>0</v>
      </c>
      <c r="Z1304" s="30">
        <f t="shared" si="621"/>
        <v>-10329.599477924279</v>
      </c>
      <c r="AA1304" s="35">
        <f>IF(C1304&lt;C$13,0,(IF(VLOOKUP(C$7,profiel!$A$3:$F$297,2,FALSE)&gt;4,VLOOKUP($C$7,profiel!$A$3:$F$297,3,FALSE),IF(B$9="flens loodrecht op gevel",(VLOOKUP(C$7,profiel!$A$3:$F$297,6,FALSE)-2*VLOOKUP(C$7,profiel!$A$3:$F$297,4,FALSE))/2,VLOOKUP(C$7,profiel!$A$3:$F$297,4,FALSE))))/1000*Z1304*D$36)</f>
        <v>-19008.976631960537</v>
      </c>
      <c r="AB1304" s="30">
        <f t="shared" si="624"/>
        <v>79512.408691364457</v>
      </c>
      <c r="AC1304" s="35">
        <f t="shared" si="622"/>
        <v>15902.481738272891</v>
      </c>
      <c r="AD1304" s="32">
        <f t="shared" si="623"/>
        <v>4.2845686127747327E-2</v>
      </c>
      <c r="AE1304" s="32">
        <f t="shared" si="628"/>
        <v>738.84734952418466</v>
      </c>
      <c r="AF1304" s="204">
        <f t="shared" si="629"/>
        <v>2815.8304179749771</v>
      </c>
    </row>
    <row r="1305" spans="1:32" ht="12" customHeight="1" x14ac:dyDescent="0.15">
      <c r="A1305" s="199">
        <f t="shared" si="599"/>
        <v>738.84734952418466</v>
      </c>
      <c r="B1305" s="38">
        <f t="shared" si="600"/>
        <v>6280</v>
      </c>
      <c r="C1305" s="200">
        <f t="shared" si="625"/>
        <v>104.66666666666667</v>
      </c>
      <c r="D1305" s="36">
        <f t="shared" si="626"/>
        <v>1028.578773461938</v>
      </c>
      <c r="E1305" s="36">
        <f t="shared" si="627"/>
        <v>679.99999999999864</v>
      </c>
      <c r="F1305" s="37">
        <f t="shared" si="601"/>
        <v>4.5718120142520323E-2</v>
      </c>
      <c r="G1305" s="42">
        <f t="shared" si="602"/>
        <v>2788.8317111089073</v>
      </c>
      <c r="H1305" s="43">
        <f t="shared" si="603"/>
        <v>2788.8317111089073</v>
      </c>
      <c r="I1305" s="42">
        <f t="shared" si="604"/>
        <v>0</v>
      </c>
      <c r="J1305" s="44">
        <f t="shared" si="605"/>
        <v>0</v>
      </c>
      <c r="K1305" s="216">
        <f t="shared" si="606"/>
        <v>4.3432214135394304E-2</v>
      </c>
      <c r="L1305" s="42">
        <f t="shared" si="607"/>
        <v>2790.9826365722447</v>
      </c>
      <c r="M1305" s="43">
        <f t="shared" si="608"/>
        <v>2651.4335047436325</v>
      </c>
      <c r="N1305" s="42">
        <f t="shared" si="609"/>
        <v>0</v>
      </c>
      <c r="O1305" s="44">
        <f t="shared" si="610"/>
        <v>0</v>
      </c>
      <c r="P1305" s="37">
        <f t="shared" si="611"/>
        <v>4.5718120142520323E-2</v>
      </c>
      <c r="Q1305" s="42">
        <f t="shared" si="612"/>
        <v>2788.8317111089073</v>
      </c>
      <c r="R1305" s="43">
        <f t="shared" si="613"/>
        <v>2788.8317111089073</v>
      </c>
      <c r="S1305" s="42">
        <f t="shared" si="614"/>
        <v>0</v>
      </c>
      <c r="T1305" s="44">
        <f t="shared" si="615"/>
        <v>0</v>
      </c>
      <c r="U1305" s="37">
        <f t="shared" si="616"/>
        <v>0</v>
      </c>
      <c r="V1305" s="42" t="e">
        <f t="shared" si="617"/>
        <v>#DIV/0!</v>
      </c>
      <c r="W1305" s="43" t="e">
        <f t="shared" si="618"/>
        <v>#DIV/0!</v>
      </c>
      <c r="X1305" s="42">
        <f t="shared" si="619"/>
        <v>0</v>
      </c>
      <c r="Y1305" s="44">
        <f t="shared" si="620"/>
        <v>0</v>
      </c>
      <c r="Z1305" s="42">
        <f t="shared" si="621"/>
        <v>-10337.716992653208</v>
      </c>
      <c r="AA1305" s="44">
        <f>IF(C1305&lt;C$13,0,(IF(VLOOKUP(C$7,profiel!$A$3:$F$297,2,FALSE)&gt;4,VLOOKUP($C$7,profiel!$A$3:$F$297,3,FALSE),IF(B$9="flens loodrecht op gevel",(VLOOKUP(C$7,profiel!$A$3:$F$297,6,FALSE)-2*VLOOKUP(C$7,profiel!$A$3:$F$297,4,FALSE))/2,VLOOKUP(C$7,profiel!$A$3:$F$297,4,FALSE))))/1000*Z1305*D$36)</f>
        <v>-19023.914834368246</v>
      </c>
      <c r="AB1305" s="42">
        <f t="shared" si="624"/>
        <v>79548.992721017145</v>
      </c>
      <c r="AC1305" s="44">
        <f t="shared" si="622"/>
        <v>15909.79854420343</v>
      </c>
      <c r="AD1305" s="41">
        <f t="shared" si="623"/>
        <v>4.2986635897009823E-2</v>
      </c>
      <c r="AE1305" s="41">
        <f t="shared" si="628"/>
        <v>738.89033616008169</v>
      </c>
      <c r="AF1305" s="201">
        <f t="shared" si="629"/>
        <v>2803.4589095397314</v>
      </c>
    </row>
    <row r="1306" spans="1:32" ht="12" customHeight="1" x14ac:dyDescent="0.15">
      <c r="A1306" s="202">
        <f t="shared" si="599"/>
        <v>738.89033616008169</v>
      </c>
      <c r="B1306" s="54">
        <f t="shared" si="600"/>
        <v>6285</v>
      </c>
      <c r="C1306" s="133">
        <f t="shared" si="625"/>
        <v>104.75</v>
      </c>
      <c r="D1306" s="30">
        <f t="shared" si="626"/>
        <v>1028.6978764859018</v>
      </c>
      <c r="E1306" s="30">
        <f t="shared" si="627"/>
        <v>679.99999999999875</v>
      </c>
      <c r="F1306" s="31">
        <f t="shared" si="601"/>
        <v>4.5919871667060998E-2</v>
      </c>
      <c r="G1306" s="30">
        <f t="shared" si="602"/>
        <v>2789.4433794672009</v>
      </c>
      <c r="H1306" s="34">
        <f t="shared" si="603"/>
        <v>2789.4433794672013</v>
      </c>
      <c r="I1306" s="33">
        <f t="shared" si="604"/>
        <v>0</v>
      </c>
      <c r="J1306" s="35">
        <f t="shared" si="605"/>
        <v>0</v>
      </c>
      <c r="K1306" s="60">
        <f t="shared" si="606"/>
        <v>4.3623878083707948E-2</v>
      </c>
      <c r="L1306" s="30">
        <f t="shared" si="607"/>
        <v>2791.6040783729882</v>
      </c>
      <c r="M1306" s="34">
        <f t="shared" si="608"/>
        <v>2652.023874454339</v>
      </c>
      <c r="N1306" s="33">
        <f t="shared" si="609"/>
        <v>0</v>
      </c>
      <c r="O1306" s="35">
        <f t="shared" si="610"/>
        <v>0</v>
      </c>
      <c r="P1306" s="31">
        <f t="shared" si="611"/>
        <v>4.5919871667060998E-2</v>
      </c>
      <c r="Q1306" s="30">
        <f t="shared" si="612"/>
        <v>2789.4433794672009</v>
      </c>
      <c r="R1306" s="34">
        <f t="shared" si="613"/>
        <v>2789.4433794672013</v>
      </c>
      <c r="S1306" s="33">
        <f t="shared" si="614"/>
        <v>0</v>
      </c>
      <c r="T1306" s="35">
        <f t="shared" si="615"/>
        <v>0</v>
      </c>
      <c r="U1306" s="31">
        <f t="shared" si="616"/>
        <v>0</v>
      </c>
      <c r="V1306" s="30" t="e">
        <f t="shared" si="617"/>
        <v>#DIV/0!</v>
      </c>
      <c r="W1306" s="34" t="e">
        <f t="shared" si="618"/>
        <v>#DIV/0!</v>
      </c>
      <c r="X1306" s="33">
        <f t="shared" si="619"/>
        <v>0</v>
      </c>
      <c r="Y1306" s="35">
        <f t="shared" si="620"/>
        <v>0</v>
      </c>
      <c r="Z1306" s="30">
        <f t="shared" si="621"/>
        <v>-10345.862111224431</v>
      </c>
      <c r="AA1306" s="35">
        <f>IF(C1306&lt;C$13,0,(IF(VLOOKUP(C$7,profiel!$A$3:$F$297,2,FALSE)&gt;4,VLOOKUP($C$7,profiel!$A$3:$F$297,3,FALSE),IF(B$9="flens loodrecht op gevel",(VLOOKUP(C$7,profiel!$A$3:$F$297,6,FALSE)-2*VLOOKUP(C$7,profiel!$A$3:$F$297,4,FALSE))/2,VLOOKUP(C$7,profiel!$A$3:$F$297,4,FALSE))))/1000*Z1306*D$36)</f>
        <v>-19038.903834562861</v>
      </c>
      <c r="AB1306" s="30">
        <f t="shared" si="624"/>
        <v>79585.525063427733</v>
      </c>
      <c r="AC1306" s="35">
        <f t="shared" si="622"/>
        <v>15917.105012685548</v>
      </c>
      <c r="AD1306" s="32">
        <f t="shared" si="623"/>
        <v>4.3126793881851172E-2</v>
      </c>
      <c r="AE1306" s="32">
        <f t="shared" si="628"/>
        <v>738.9334629539635</v>
      </c>
      <c r="AF1306" s="204">
        <f t="shared" si="629"/>
        <v>2791.1817876262044</v>
      </c>
    </row>
    <row r="1307" spans="1:32" ht="12" customHeight="1" x14ac:dyDescent="0.15">
      <c r="A1307" s="199">
        <f t="shared" si="599"/>
        <v>738.9334629539635</v>
      </c>
      <c r="B1307" s="38">
        <f t="shared" si="600"/>
        <v>6290</v>
      </c>
      <c r="C1307" s="200">
        <f t="shared" si="625"/>
        <v>104.83333333333333</v>
      </c>
      <c r="D1307" s="36">
        <f t="shared" si="626"/>
        <v>1028.8168849085655</v>
      </c>
      <c r="E1307" s="36">
        <f t="shared" si="627"/>
        <v>679.99999999999875</v>
      </c>
      <c r="F1307" s="37">
        <f t="shared" si="601"/>
        <v>4.6121852012880563E-2</v>
      </c>
      <c r="G1307" s="42">
        <f t="shared" si="602"/>
        <v>2790.0523652699108</v>
      </c>
      <c r="H1307" s="43">
        <f t="shared" si="603"/>
        <v>2790.0523652699112</v>
      </c>
      <c r="I1307" s="42">
        <f t="shared" si="604"/>
        <v>0</v>
      </c>
      <c r="J1307" s="44">
        <f t="shared" si="605"/>
        <v>0</v>
      </c>
      <c r="K1307" s="216">
        <f t="shared" si="606"/>
        <v>4.3815759412236532E-2</v>
      </c>
      <c r="L1307" s="42">
        <f t="shared" si="607"/>
        <v>2792.2228487084149</v>
      </c>
      <c r="M1307" s="43">
        <f t="shared" si="608"/>
        <v>2652.6117062729941</v>
      </c>
      <c r="N1307" s="42">
        <f t="shared" si="609"/>
        <v>0</v>
      </c>
      <c r="O1307" s="44">
        <f t="shared" si="610"/>
        <v>0</v>
      </c>
      <c r="P1307" s="37">
        <f t="shared" si="611"/>
        <v>4.6121852012880563E-2</v>
      </c>
      <c r="Q1307" s="42">
        <f t="shared" si="612"/>
        <v>2790.0523652699108</v>
      </c>
      <c r="R1307" s="43">
        <f t="shared" si="613"/>
        <v>2790.0523652699112</v>
      </c>
      <c r="S1307" s="42">
        <f t="shared" si="614"/>
        <v>0</v>
      </c>
      <c r="T1307" s="44">
        <f t="shared" si="615"/>
        <v>0</v>
      </c>
      <c r="U1307" s="37">
        <f t="shared" si="616"/>
        <v>0</v>
      </c>
      <c r="V1307" s="42" t="e">
        <f t="shared" si="617"/>
        <v>#DIV/0!</v>
      </c>
      <c r="W1307" s="43" t="e">
        <f t="shared" si="618"/>
        <v>#DIV/0!</v>
      </c>
      <c r="X1307" s="42">
        <f t="shared" si="619"/>
        <v>0</v>
      </c>
      <c r="Y1307" s="44">
        <f t="shared" si="620"/>
        <v>0</v>
      </c>
      <c r="Z1307" s="42">
        <f t="shared" si="621"/>
        <v>-10354.034692526095</v>
      </c>
      <c r="AA1307" s="44">
        <f>IF(C1307&lt;C$13,0,(IF(VLOOKUP(C$7,profiel!$A$3:$F$297,2,FALSE)&gt;4,VLOOKUP($C$7,profiel!$A$3:$F$297,3,FALSE),IF(B$9="flens loodrecht op gevel",(VLOOKUP(C$7,profiel!$A$3:$F$297,6,FALSE)-2*VLOOKUP(C$7,profiel!$A$3:$F$297,4,FALSE))/2,VLOOKUP(C$7,profiel!$A$3:$F$297,4,FALSE))))/1000*Z1307*D$36)</f>
        <v>-19053.94337286424</v>
      </c>
      <c r="AB1307" s="42">
        <f t="shared" si="624"/>
        <v>79622.005890967164</v>
      </c>
      <c r="AC1307" s="44">
        <f t="shared" si="622"/>
        <v>15924.401178193431</v>
      </c>
      <c r="AD1307" s="41">
        <f t="shared" si="623"/>
        <v>4.3266148380885605E-2</v>
      </c>
      <c r="AE1307" s="41">
        <f t="shared" si="628"/>
        <v>738.97672910234439</v>
      </c>
      <c r="AF1307" s="201">
        <f t="shared" si="629"/>
        <v>2778.9983934972329</v>
      </c>
    </row>
    <row r="1308" spans="1:32" ht="12" customHeight="1" x14ac:dyDescent="0.15">
      <c r="A1308" s="202">
        <f t="shared" si="599"/>
        <v>738.97672910234439</v>
      </c>
      <c r="B1308" s="54">
        <f t="shared" si="600"/>
        <v>6295</v>
      </c>
      <c r="C1308" s="133">
        <f t="shared" si="625"/>
        <v>104.91666666666667</v>
      </c>
      <c r="D1308" s="30">
        <f t="shared" si="626"/>
        <v>1028.9357988800903</v>
      </c>
      <c r="E1308" s="30">
        <f t="shared" si="627"/>
        <v>679.99999999999886</v>
      </c>
      <c r="F1308" s="31">
        <f t="shared" si="601"/>
        <v>4.6324054613049705E-2</v>
      </c>
      <c r="G1308" s="30">
        <f t="shared" si="602"/>
        <v>2790.6586846712098</v>
      </c>
      <c r="H1308" s="34">
        <f t="shared" si="603"/>
        <v>2790.6586846712098</v>
      </c>
      <c r="I1308" s="33">
        <f t="shared" si="604"/>
        <v>0</v>
      </c>
      <c r="J1308" s="35">
        <f t="shared" si="605"/>
        <v>0</v>
      </c>
      <c r="K1308" s="60">
        <f t="shared" si="606"/>
        <v>4.4007851882397218E-2</v>
      </c>
      <c r="L1308" s="30">
        <f t="shared" si="607"/>
        <v>2792.8389634164423</v>
      </c>
      <c r="M1308" s="34">
        <f t="shared" si="608"/>
        <v>2653.1970152456206</v>
      </c>
      <c r="N1308" s="33">
        <f t="shared" si="609"/>
        <v>0</v>
      </c>
      <c r="O1308" s="35">
        <f t="shared" si="610"/>
        <v>0</v>
      </c>
      <c r="P1308" s="31">
        <f t="shared" si="611"/>
        <v>4.6324054613049705E-2</v>
      </c>
      <c r="Q1308" s="30">
        <f t="shared" si="612"/>
        <v>2790.6586846712098</v>
      </c>
      <c r="R1308" s="34">
        <f t="shared" si="613"/>
        <v>2790.6586846712098</v>
      </c>
      <c r="S1308" s="33">
        <f t="shared" si="614"/>
        <v>0</v>
      </c>
      <c r="T1308" s="35">
        <f t="shared" si="615"/>
        <v>0</v>
      </c>
      <c r="U1308" s="31">
        <f t="shared" si="616"/>
        <v>0</v>
      </c>
      <c r="V1308" s="30" t="e">
        <f t="shared" si="617"/>
        <v>#DIV/0!</v>
      </c>
      <c r="W1308" s="34" t="e">
        <f t="shared" si="618"/>
        <v>#DIV/0!</v>
      </c>
      <c r="X1308" s="33">
        <f t="shared" si="619"/>
        <v>0</v>
      </c>
      <c r="Y1308" s="35">
        <f t="shared" si="620"/>
        <v>0</v>
      </c>
      <c r="Z1308" s="30">
        <f t="shared" si="621"/>
        <v>-10362.234593192235</v>
      </c>
      <c r="AA1308" s="35">
        <f>IF(C1308&lt;C$13,0,(IF(VLOOKUP(C$7,profiel!$A$3:$F$297,2,FALSE)&gt;4,VLOOKUP($C$7,profiel!$A$3:$F$297,3,FALSE),IF(B$9="flens loodrecht op gevel",(VLOOKUP(C$7,profiel!$A$3:$F$297,6,FALSE)-2*VLOOKUP(C$7,profiel!$A$3:$F$297,4,FALSE))/2,VLOOKUP(C$7,profiel!$A$3:$F$297,4,FALSE))))/1000*Z1308*D$36)</f>
        <v>-19069.033185444117</v>
      </c>
      <c r="AB1308" s="30">
        <f t="shared" si="624"/>
        <v>79658.435378195689</v>
      </c>
      <c r="AC1308" s="35">
        <f t="shared" si="622"/>
        <v>15931.687075639138</v>
      </c>
      <c r="AD1308" s="32">
        <f t="shared" si="623"/>
        <v>4.3404687781793183E-2</v>
      </c>
      <c r="AE1308" s="32">
        <f t="shared" si="628"/>
        <v>739.02013379012624</v>
      </c>
      <c r="AF1308" s="204">
        <f t="shared" si="629"/>
        <v>2766.9080711519541</v>
      </c>
    </row>
    <row r="1309" spans="1:32" ht="12" customHeight="1" x14ac:dyDescent="0.15">
      <c r="A1309" s="199">
        <f t="shared" si="599"/>
        <v>739.02013379012624</v>
      </c>
      <c r="B1309" s="38">
        <f t="shared" si="600"/>
        <v>6300</v>
      </c>
      <c r="C1309" s="200">
        <f t="shared" si="625"/>
        <v>105</v>
      </c>
      <c r="D1309" s="36">
        <f t="shared" si="626"/>
        <v>1029.0546185502797</v>
      </c>
      <c r="E1309" s="36">
        <f t="shared" si="627"/>
        <v>679.99999999999886</v>
      </c>
      <c r="F1309" s="37">
        <f t="shared" si="601"/>
        <v>4.6526472885796623E-2</v>
      </c>
      <c r="G1309" s="42">
        <f t="shared" si="602"/>
        <v>2791.2623539517153</v>
      </c>
      <c r="H1309" s="43">
        <f t="shared" si="603"/>
        <v>2791.2623539517153</v>
      </c>
      <c r="I1309" s="42">
        <f t="shared" si="604"/>
        <v>0</v>
      </c>
      <c r="J1309" s="44">
        <f t="shared" si="605"/>
        <v>0</v>
      </c>
      <c r="K1309" s="216">
        <f t="shared" si="606"/>
        <v>4.4200149241506788E-2</v>
      </c>
      <c r="L1309" s="42">
        <f t="shared" si="607"/>
        <v>2793.4524384608931</v>
      </c>
      <c r="M1309" s="43">
        <f t="shared" si="608"/>
        <v>2653.7798165378485</v>
      </c>
      <c r="N1309" s="42">
        <f t="shared" si="609"/>
        <v>0</v>
      </c>
      <c r="O1309" s="44">
        <f t="shared" si="610"/>
        <v>0</v>
      </c>
      <c r="P1309" s="37">
        <f t="shared" si="611"/>
        <v>4.6526472885796623E-2</v>
      </c>
      <c r="Q1309" s="42">
        <f t="shared" si="612"/>
        <v>2791.2623539517153</v>
      </c>
      <c r="R1309" s="43">
        <f t="shared" si="613"/>
        <v>2791.2623539517153</v>
      </c>
      <c r="S1309" s="42">
        <f t="shared" si="614"/>
        <v>0</v>
      </c>
      <c r="T1309" s="44">
        <f t="shared" si="615"/>
        <v>0</v>
      </c>
      <c r="U1309" s="37">
        <f t="shared" si="616"/>
        <v>0</v>
      </c>
      <c r="V1309" s="42" t="e">
        <f t="shared" si="617"/>
        <v>#DIV/0!</v>
      </c>
      <c r="W1309" s="43" t="e">
        <f t="shared" si="618"/>
        <v>#DIV/0!</v>
      </c>
      <c r="X1309" s="42">
        <f t="shared" si="619"/>
        <v>0</v>
      </c>
      <c r="Y1309" s="44">
        <f t="shared" si="620"/>
        <v>0</v>
      </c>
      <c r="Z1309" s="42">
        <f t="shared" si="621"/>
        <v>-10370.461667617961</v>
      </c>
      <c r="AA1309" s="44">
        <f>IF(C1309&lt;C$13,0,(IF(VLOOKUP(C$7,profiel!$A$3:$F$297,2,FALSE)&gt;4,VLOOKUP($C$7,profiel!$A$3:$F$297,3,FALSE),IF(B$9="flens loodrecht op gevel",(VLOOKUP(C$7,profiel!$A$3:$F$297,6,FALSE)-2*VLOOKUP(C$7,profiel!$A$3:$F$297,4,FALSE))/2,VLOOKUP(C$7,profiel!$A$3:$F$297,4,FALSE))))/1000*Z1309*D$36)</f>
        <v>-19084.173004354059</v>
      </c>
      <c r="AB1309" s="42">
        <f t="shared" si="624"/>
        <v>79694.81370184799</v>
      </c>
      <c r="AC1309" s="44">
        <f t="shared" si="622"/>
        <v>15938.962740369598</v>
      </c>
      <c r="AD1309" s="41">
        <f t="shared" si="623"/>
        <v>4.3542400564003478E-2</v>
      </c>
      <c r="AE1309" s="41">
        <f t="shared" si="628"/>
        <v>739.06367619069022</v>
      </c>
      <c r="AF1309" s="201">
        <f t="shared" si="629"/>
        <v>2754.9101673469709</v>
      </c>
    </row>
    <row r="1310" spans="1:32" ht="12" customHeight="1" x14ac:dyDescent="0.15">
      <c r="A1310" s="202">
        <f t="shared" si="599"/>
        <v>739.06367619069022</v>
      </c>
      <c r="B1310" s="54">
        <f t="shared" si="600"/>
        <v>6305</v>
      </c>
      <c r="C1310" s="133">
        <f t="shared" si="625"/>
        <v>105.08333333333333</v>
      </c>
      <c r="D1310" s="30">
        <f t="shared" si="626"/>
        <v>1029.1733440685812</v>
      </c>
      <c r="E1310" s="30">
        <f t="shared" si="627"/>
        <v>679.99999999999886</v>
      </c>
      <c r="F1310" s="31">
        <f t="shared" si="601"/>
        <v>4.6729100235568442E-2</v>
      </c>
      <c r="G1310" s="30">
        <f t="shared" si="602"/>
        <v>2791.8633895156158</v>
      </c>
      <c r="H1310" s="34">
        <f t="shared" si="603"/>
        <v>2791.8633895156158</v>
      </c>
      <c r="I1310" s="33">
        <f t="shared" si="604"/>
        <v>0</v>
      </c>
      <c r="J1310" s="35">
        <f t="shared" si="605"/>
        <v>0</v>
      </c>
      <c r="K1310" s="60">
        <f t="shared" si="606"/>
        <v>4.4392645223790016E-2</v>
      </c>
      <c r="L1310" s="30">
        <f t="shared" si="607"/>
        <v>2794.0632899287093</v>
      </c>
      <c r="M1310" s="34">
        <f t="shared" si="608"/>
        <v>2654.3601254322739</v>
      </c>
      <c r="N1310" s="33">
        <f t="shared" si="609"/>
        <v>0</v>
      </c>
      <c r="O1310" s="35">
        <f t="shared" si="610"/>
        <v>0</v>
      </c>
      <c r="P1310" s="31">
        <f t="shared" si="611"/>
        <v>4.6729100235568442E-2</v>
      </c>
      <c r="Q1310" s="30">
        <f t="shared" si="612"/>
        <v>2791.8633895156158</v>
      </c>
      <c r="R1310" s="34">
        <f t="shared" si="613"/>
        <v>2791.8633895156158</v>
      </c>
      <c r="S1310" s="33">
        <f t="shared" si="614"/>
        <v>0</v>
      </c>
      <c r="T1310" s="35">
        <f t="shared" si="615"/>
        <v>0</v>
      </c>
      <c r="U1310" s="31">
        <f t="shared" si="616"/>
        <v>0</v>
      </c>
      <c r="V1310" s="30" t="e">
        <f t="shared" si="617"/>
        <v>#DIV/0!</v>
      </c>
      <c r="W1310" s="34" t="e">
        <f t="shared" si="618"/>
        <v>#DIV/0!</v>
      </c>
      <c r="X1310" s="33">
        <f t="shared" si="619"/>
        <v>0</v>
      </c>
      <c r="Y1310" s="35">
        <f t="shared" si="620"/>
        <v>0</v>
      </c>
      <c r="Z1310" s="30">
        <f t="shared" si="621"/>
        <v>-10378.715767975011</v>
      </c>
      <c r="AA1310" s="35">
        <f>IF(C1310&lt;C$13,0,(IF(VLOOKUP(C$7,profiel!$A$3:$F$297,2,FALSE)&gt;4,VLOOKUP($C$7,profiel!$A$3:$F$297,3,FALSE),IF(B$9="flens loodrecht op gevel",(VLOOKUP(C$7,profiel!$A$3:$F$297,6,FALSE)-2*VLOOKUP(C$7,profiel!$A$3:$F$297,4,FALSE))/2,VLOOKUP(C$7,profiel!$A$3:$F$297,4,FALSE))))/1000*Z1310*D$36)</f>
        <v>-19099.362557554097</v>
      </c>
      <c r="AB1310" s="30">
        <f t="shared" si="624"/>
        <v>79731.141040817573</v>
      </c>
      <c r="AC1310" s="35">
        <f t="shared" si="622"/>
        <v>15946.228208163517</v>
      </c>
      <c r="AD1310" s="32">
        <f t="shared" si="623"/>
        <v>4.3679275301307455E-2</v>
      </c>
      <c r="AE1310" s="32">
        <f t="shared" si="628"/>
        <v>739.10735546599153</v>
      </c>
      <c r="AF1310" s="204">
        <f t="shared" si="629"/>
        <v>2743.0040316168138</v>
      </c>
    </row>
    <row r="1311" spans="1:32" ht="12" customHeight="1" x14ac:dyDescent="0.15">
      <c r="A1311" s="199">
        <f t="shared" si="599"/>
        <v>739.10735546599153</v>
      </c>
      <c r="B1311" s="38">
        <f t="shared" si="600"/>
        <v>6310</v>
      </c>
      <c r="C1311" s="200">
        <f t="shared" si="625"/>
        <v>105.16666666666667</v>
      </c>
      <c r="D1311" s="36">
        <f t="shared" si="626"/>
        <v>1029.2919755840871</v>
      </c>
      <c r="E1311" s="36">
        <f t="shared" si="627"/>
        <v>679.99999999999886</v>
      </c>
      <c r="F1311" s="37">
        <f t="shared" si="601"/>
        <v>4.693193005409585E-2</v>
      </c>
      <c r="G1311" s="42">
        <f t="shared" si="602"/>
        <v>2792.461807889038</v>
      </c>
      <c r="H1311" s="43">
        <f t="shared" si="603"/>
        <v>2792.461807889038</v>
      </c>
      <c r="I1311" s="42">
        <f t="shared" si="604"/>
        <v>0</v>
      </c>
      <c r="J1311" s="44">
        <f t="shared" si="605"/>
        <v>0</v>
      </c>
      <c r="K1311" s="216">
        <f t="shared" si="606"/>
        <v>4.4585333551391056E-2</v>
      </c>
      <c r="L1311" s="42">
        <f t="shared" si="607"/>
        <v>2794.6715340283467</v>
      </c>
      <c r="M1311" s="43">
        <f t="shared" si="608"/>
        <v>2654.9379573269293</v>
      </c>
      <c r="N1311" s="42">
        <f t="shared" si="609"/>
        <v>0</v>
      </c>
      <c r="O1311" s="44">
        <f t="shared" si="610"/>
        <v>0</v>
      </c>
      <c r="P1311" s="37">
        <f t="shared" si="611"/>
        <v>4.693193005409585E-2</v>
      </c>
      <c r="Q1311" s="42">
        <f t="shared" si="612"/>
        <v>2792.461807889038</v>
      </c>
      <c r="R1311" s="43">
        <f t="shared" si="613"/>
        <v>2792.461807889038</v>
      </c>
      <c r="S1311" s="42">
        <f t="shared" si="614"/>
        <v>0</v>
      </c>
      <c r="T1311" s="44">
        <f t="shared" si="615"/>
        <v>0</v>
      </c>
      <c r="U1311" s="37">
        <f t="shared" si="616"/>
        <v>0</v>
      </c>
      <c r="V1311" s="42" t="e">
        <f t="shared" si="617"/>
        <v>#DIV/0!</v>
      </c>
      <c r="W1311" s="43" t="e">
        <f t="shared" si="618"/>
        <v>#DIV/0!</v>
      </c>
      <c r="X1311" s="42">
        <f t="shared" si="619"/>
        <v>0</v>
      </c>
      <c r="Y1311" s="44">
        <f t="shared" si="620"/>
        <v>0</v>
      </c>
      <c r="Z1311" s="42">
        <f t="shared" si="621"/>
        <v>-10386.996744227945</v>
      </c>
      <c r="AA1311" s="44">
        <f>IF(C1311&lt;C$13,0,(IF(VLOOKUP(C$7,profiel!$A$3:$F$297,2,FALSE)&gt;4,VLOOKUP($C$7,profiel!$A$3:$F$297,3,FALSE),IF(B$9="flens loodrecht op gevel",(VLOOKUP(C$7,profiel!$A$3:$F$297,6,FALSE)-2*VLOOKUP(C$7,profiel!$A$3:$F$297,4,FALSE))/2,VLOOKUP(C$7,profiel!$A$3:$F$297,4,FALSE))))/1000*Z1311*D$36)</f>
        <v>-19114.601568942511</v>
      </c>
      <c r="AB1311" s="42">
        <f t="shared" si="624"/>
        <v>79767.417576140913</v>
      </c>
      <c r="AC1311" s="44">
        <f t="shared" si="622"/>
        <v>15953.483515228181</v>
      </c>
      <c r="AD1311" s="41">
        <f t="shared" si="623"/>
        <v>4.3815300664473478E-2</v>
      </c>
      <c r="AE1311" s="41">
        <f t="shared" si="628"/>
        <v>739.15117076665604</v>
      </c>
      <c r="AF1311" s="201">
        <f t="shared" si="629"/>
        <v>2731.189016293979</v>
      </c>
    </row>
    <row r="1312" spans="1:32" ht="12" customHeight="1" x14ac:dyDescent="0.15">
      <c r="A1312" s="202">
        <f t="shared" si="599"/>
        <v>739.15117076665604</v>
      </c>
      <c r="B1312" s="54">
        <f t="shared" si="600"/>
        <v>6315</v>
      </c>
      <c r="C1312" s="133">
        <f t="shared" si="625"/>
        <v>105.25</v>
      </c>
      <c r="D1312" s="30">
        <f t="shared" si="626"/>
        <v>1029.4105132455361</v>
      </c>
      <c r="E1312" s="30">
        <f t="shared" si="627"/>
        <v>679.99999999999886</v>
      </c>
      <c r="F1312" s="31">
        <f t="shared" si="601"/>
        <v>4.7134955721455832E-2</v>
      </c>
      <c r="G1312" s="30">
        <f t="shared" si="602"/>
        <v>2793.0576257177545</v>
      </c>
      <c r="H1312" s="34">
        <f t="shared" si="603"/>
        <v>2793.0576257177545</v>
      </c>
      <c r="I1312" s="33">
        <f t="shared" si="604"/>
        <v>0</v>
      </c>
      <c r="J1312" s="35">
        <f t="shared" si="605"/>
        <v>0</v>
      </c>
      <c r="K1312" s="60">
        <f t="shared" si="606"/>
        <v>4.4778207935383042E-2</v>
      </c>
      <c r="L1312" s="30">
        <f t="shared" si="607"/>
        <v>2795.2771870875595</v>
      </c>
      <c r="M1312" s="34">
        <f t="shared" si="608"/>
        <v>2655.5133277331815</v>
      </c>
      <c r="N1312" s="33">
        <f t="shared" si="609"/>
        <v>0</v>
      </c>
      <c r="O1312" s="35">
        <f t="shared" si="610"/>
        <v>0</v>
      </c>
      <c r="P1312" s="31">
        <f t="shared" si="611"/>
        <v>4.7134955721455832E-2</v>
      </c>
      <c r="Q1312" s="30">
        <f t="shared" si="612"/>
        <v>2793.0576257177545</v>
      </c>
      <c r="R1312" s="34">
        <f t="shared" si="613"/>
        <v>2793.0576257177545</v>
      </c>
      <c r="S1312" s="33">
        <f t="shared" si="614"/>
        <v>0</v>
      </c>
      <c r="T1312" s="35">
        <f t="shared" si="615"/>
        <v>0</v>
      </c>
      <c r="U1312" s="31">
        <f t="shared" si="616"/>
        <v>0</v>
      </c>
      <c r="V1312" s="30" t="e">
        <f t="shared" si="617"/>
        <v>#DIV/0!</v>
      </c>
      <c r="W1312" s="34" t="e">
        <f t="shared" si="618"/>
        <v>#DIV/0!</v>
      </c>
      <c r="X1312" s="33">
        <f t="shared" si="619"/>
        <v>0</v>
      </c>
      <c r="Y1312" s="35">
        <f t="shared" si="620"/>
        <v>0</v>
      </c>
      <c r="Z1312" s="30">
        <f t="shared" si="621"/>
        <v>-10395.30444415067</v>
      </c>
      <c r="AA1312" s="35">
        <f>IF(C1312&lt;C$13,0,(IF(VLOOKUP(C$7,profiel!$A$3:$F$297,2,FALSE)&gt;4,VLOOKUP($C$7,profiel!$A$3:$F$297,3,FALSE),IF(B$9="flens loodrecht op gevel",(VLOOKUP(C$7,profiel!$A$3:$F$297,6,FALSE)-2*VLOOKUP(C$7,profiel!$A$3:$F$297,4,FALSE))/2,VLOOKUP(C$7,profiel!$A$3:$F$297,4,FALSE))))/1000*Z1312*D$36)</f>
        <v>-19129.889758386245</v>
      </c>
      <c r="AB1312" s="30">
        <f t="shared" si="624"/>
        <v>79803.643490980932</v>
      </c>
      <c r="AC1312" s="35">
        <f t="shared" si="622"/>
        <v>15960.728698196188</v>
      </c>
      <c r="AD1312" s="32">
        <f t="shared" si="623"/>
        <v>4.3950465423819994E-2</v>
      </c>
      <c r="AE1312" s="32">
        <f t="shared" si="628"/>
        <v>739.19512123207983</v>
      </c>
      <c r="AF1312" s="204">
        <f t="shared" si="629"/>
        <v>2719.4644765282487</v>
      </c>
    </row>
    <row r="1313" spans="1:32" ht="12" customHeight="1" x14ac:dyDescent="0.15">
      <c r="A1313" s="199">
        <f t="shared" si="599"/>
        <v>739.19512123207983</v>
      </c>
      <c r="B1313" s="38">
        <f t="shared" si="600"/>
        <v>6320</v>
      </c>
      <c r="C1313" s="200">
        <f t="shared" si="625"/>
        <v>105.33333333333333</v>
      </c>
      <c r="D1313" s="36">
        <f t="shared" si="626"/>
        <v>1029.5289572013141</v>
      </c>
      <c r="E1313" s="36">
        <f t="shared" si="627"/>
        <v>679.99999999999898</v>
      </c>
      <c r="F1313" s="37">
        <f t="shared" si="601"/>
        <v>4.7338170607137166E-2</v>
      </c>
      <c r="G1313" s="42">
        <f t="shared" si="602"/>
        <v>2793.6508597651227</v>
      </c>
      <c r="H1313" s="43">
        <f t="shared" si="603"/>
        <v>2793.6508597651227</v>
      </c>
      <c r="I1313" s="42">
        <f t="shared" si="604"/>
        <v>0</v>
      </c>
      <c r="J1313" s="44">
        <f t="shared" si="605"/>
        <v>0</v>
      </c>
      <c r="K1313" s="216">
        <f t="shared" si="606"/>
        <v>4.4971262076780309E-2</v>
      </c>
      <c r="L1313" s="42">
        <f t="shared" si="607"/>
        <v>2795.8802655513778</v>
      </c>
      <c r="M1313" s="43">
        <f t="shared" si="608"/>
        <v>2656.0862522738089</v>
      </c>
      <c r="N1313" s="42">
        <f t="shared" si="609"/>
        <v>0</v>
      </c>
      <c r="O1313" s="44">
        <f t="shared" si="610"/>
        <v>0</v>
      </c>
      <c r="P1313" s="37">
        <f t="shared" si="611"/>
        <v>4.7338170607137166E-2</v>
      </c>
      <c r="Q1313" s="42">
        <f t="shared" si="612"/>
        <v>2793.6508597651227</v>
      </c>
      <c r="R1313" s="43">
        <f t="shared" si="613"/>
        <v>2793.6508597651227</v>
      </c>
      <c r="S1313" s="42">
        <f t="shared" si="614"/>
        <v>0</v>
      </c>
      <c r="T1313" s="44">
        <f t="shared" si="615"/>
        <v>0</v>
      </c>
      <c r="U1313" s="37">
        <f t="shared" si="616"/>
        <v>0</v>
      </c>
      <c r="V1313" s="42" t="e">
        <f t="shared" si="617"/>
        <v>#DIV/0!</v>
      </c>
      <c r="W1313" s="43" t="e">
        <f t="shared" si="618"/>
        <v>#DIV/0!</v>
      </c>
      <c r="X1313" s="42">
        <f t="shared" si="619"/>
        <v>0</v>
      </c>
      <c r="Y1313" s="44">
        <f t="shared" si="620"/>
        <v>0</v>
      </c>
      <c r="Z1313" s="42">
        <f t="shared" si="621"/>
        <v>-10403.63871334356</v>
      </c>
      <c r="AA1313" s="44">
        <f>IF(C1313&lt;C$13,0,(IF(VLOOKUP(C$7,profiel!$A$3:$F$297,2,FALSE)&gt;4,VLOOKUP($C$7,profiel!$A$3:$F$297,3,FALSE),IF(B$9="flens loodrecht op gevel",(VLOOKUP(C$7,profiel!$A$3:$F$297,6,FALSE)-2*VLOOKUP(C$7,profiel!$A$3:$F$297,4,FALSE))/2,VLOOKUP(C$7,profiel!$A$3:$F$297,4,FALSE))))/1000*Z1313*D$36)</f>
        <v>-19145.226841752421</v>
      </c>
      <c r="AB1313" s="42">
        <f t="shared" si="624"/>
        <v>79839.818970610562</v>
      </c>
      <c r="AC1313" s="44">
        <f t="shared" si="622"/>
        <v>15967.963794122114</v>
      </c>
      <c r="AD1313" s="41">
        <f t="shared" si="623"/>
        <v>4.4084758451765939E-2</v>
      </c>
      <c r="AE1313" s="41">
        <f t="shared" si="628"/>
        <v>739.23920599053156</v>
      </c>
      <c r="AF1313" s="201">
        <f t="shared" si="629"/>
        <v>2707.8297703053699</v>
      </c>
    </row>
    <row r="1314" spans="1:32" ht="12" customHeight="1" x14ac:dyDescent="0.15">
      <c r="A1314" s="202">
        <f t="shared" si="599"/>
        <v>739.23920599053156</v>
      </c>
      <c r="B1314" s="54">
        <f t="shared" si="600"/>
        <v>6325</v>
      </c>
      <c r="C1314" s="133">
        <f t="shared" si="625"/>
        <v>105.41666666666667</v>
      </c>
      <c r="D1314" s="30">
        <f t="shared" si="626"/>
        <v>1029.6473075994554</v>
      </c>
      <c r="E1314" s="30">
        <f t="shared" si="627"/>
        <v>679.99999999999898</v>
      </c>
      <c r="F1314" s="31">
        <f t="shared" si="601"/>
        <v>4.7541568071107168E-2</v>
      </c>
      <c r="G1314" s="30">
        <f t="shared" si="602"/>
        <v>2794.2415269104836</v>
      </c>
      <c r="H1314" s="34">
        <f t="shared" si="603"/>
        <v>2794.241526910484</v>
      </c>
      <c r="I1314" s="33">
        <f t="shared" si="604"/>
        <v>0</v>
      </c>
      <c r="J1314" s="35">
        <f t="shared" si="605"/>
        <v>0</v>
      </c>
      <c r="K1314" s="60">
        <f t="shared" si="606"/>
        <v>4.5164489667551808E-2</v>
      </c>
      <c r="L1314" s="30">
        <f t="shared" si="607"/>
        <v>2796.4807859805619</v>
      </c>
      <c r="M1314" s="34">
        <f t="shared" si="608"/>
        <v>2656.6567466815336</v>
      </c>
      <c r="N1314" s="33">
        <f t="shared" si="609"/>
        <v>0</v>
      </c>
      <c r="O1314" s="35">
        <f t="shared" si="610"/>
        <v>0</v>
      </c>
      <c r="P1314" s="31">
        <f t="shared" si="611"/>
        <v>4.7541568071107168E-2</v>
      </c>
      <c r="Q1314" s="30">
        <f t="shared" si="612"/>
        <v>2794.2415269104836</v>
      </c>
      <c r="R1314" s="34">
        <f t="shared" si="613"/>
        <v>2794.241526910484</v>
      </c>
      <c r="S1314" s="33">
        <f t="shared" si="614"/>
        <v>0</v>
      </c>
      <c r="T1314" s="35">
        <f t="shared" si="615"/>
        <v>0</v>
      </c>
      <c r="U1314" s="31">
        <f t="shared" si="616"/>
        <v>0</v>
      </c>
      <c r="V1314" s="30" t="e">
        <f t="shared" si="617"/>
        <v>#DIV/0!</v>
      </c>
      <c r="W1314" s="34" t="e">
        <f t="shared" si="618"/>
        <v>#DIV/0!</v>
      </c>
      <c r="X1314" s="33">
        <f t="shared" si="619"/>
        <v>0</v>
      </c>
      <c r="Y1314" s="35">
        <f t="shared" si="620"/>
        <v>0</v>
      </c>
      <c r="Z1314" s="30">
        <f t="shared" si="621"/>
        <v>-10411.999395251149</v>
      </c>
      <c r="AA1314" s="35">
        <f>IF(C1314&lt;C$13,0,(IF(VLOOKUP(C$7,profiel!$A$3:$F$297,2,FALSE)&gt;4,VLOOKUP($C$7,profiel!$A$3:$F$297,3,FALSE),IF(B$9="flens loodrecht op gevel",(VLOOKUP(C$7,profiel!$A$3:$F$297,6,FALSE)-2*VLOOKUP(C$7,profiel!$A$3:$F$297,4,FALSE))/2,VLOOKUP(C$7,profiel!$A$3:$F$297,4,FALSE))))/1000*Z1314*D$36)</f>
        <v>-19160.612530940882</v>
      </c>
      <c r="AB1314" s="30">
        <f t="shared" si="624"/>
        <v>79875.944202394574</v>
      </c>
      <c r="AC1314" s="35">
        <f t="shared" si="622"/>
        <v>15975.188840478915</v>
      </c>
      <c r="AD1314" s="32">
        <f t="shared" si="623"/>
        <v>4.4218168725362071E-2</v>
      </c>
      <c r="AE1314" s="32">
        <f t="shared" si="628"/>
        <v>739.28342415925692</v>
      </c>
      <c r="AF1314" s="204">
        <f t="shared" si="629"/>
        <v>2696.2842584652294</v>
      </c>
    </row>
    <row r="1315" spans="1:32" ht="12" customHeight="1" x14ac:dyDescent="0.15">
      <c r="A1315" s="199">
        <f t="shared" si="599"/>
        <v>739.28342415925692</v>
      </c>
      <c r="B1315" s="38">
        <f t="shared" si="600"/>
        <v>6330</v>
      </c>
      <c r="C1315" s="200">
        <f t="shared" si="625"/>
        <v>105.5</v>
      </c>
      <c r="D1315" s="36">
        <f t="shared" si="626"/>
        <v>1029.7655645876439</v>
      </c>
      <c r="E1315" s="36">
        <f t="shared" si="627"/>
        <v>679.99999999999909</v>
      </c>
      <c r="F1315" s="37">
        <f t="shared" si="601"/>
        <v>4.7745141464876947E-2</v>
      </c>
      <c r="G1315" s="42">
        <f t="shared" si="602"/>
        <v>2794.8296441463067</v>
      </c>
      <c r="H1315" s="43">
        <f t="shared" si="603"/>
        <v>2794.8296441463067</v>
      </c>
      <c r="I1315" s="42">
        <f t="shared" si="604"/>
        <v>0</v>
      </c>
      <c r="J1315" s="44">
        <f t="shared" si="605"/>
        <v>0</v>
      </c>
      <c r="K1315" s="216">
        <f t="shared" si="606"/>
        <v>4.5357884391633102E-2</v>
      </c>
      <c r="L1315" s="42">
        <f t="shared" si="607"/>
        <v>2797.078765048795</v>
      </c>
      <c r="M1315" s="43">
        <f t="shared" si="608"/>
        <v>2657.224826796355</v>
      </c>
      <c r="N1315" s="42">
        <f t="shared" si="609"/>
        <v>0</v>
      </c>
      <c r="O1315" s="44">
        <f t="shared" si="610"/>
        <v>0</v>
      </c>
      <c r="P1315" s="37">
        <f t="shared" si="611"/>
        <v>4.7745141464876947E-2</v>
      </c>
      <c r="Q1315" s="42">
        <f t="shared" si="612"/>
        <v>2794.8296441463067</v>
      </c>
      <c r="R1315" s="43">
        <f t="shared" si="613"/>
        <v>2794.8296441463067</v>
      </c>
      <c r="S1315" s="42">
        <f t="shared" si="614"/>
        <v>0</v>
      </c>
      <c r="T1315" s="44">
        <f t="shared" si="615"/>
        <v>0</v>
      </c>
      <c r="U1315" s="37">
        <f t="shared" si="616"/>
        <v>0</v>
      </c>
      <c r="V1315" s="42" t="e">
        <f t="shared" si="617"/>
        <v>#DIV/0!</v>
      </c>
      <c r="W1315" s="43" t="e">
        <f t="shared" si="618"/>
        <v>#DIV/0!</v>
      </c>
      <c r="X1315" s="42">
        <f t="shared" si="619"/>
        <v>0</v>
      </c>
      <c r="Y1315" s="44">
        <f t="shared" si="620"/>
        <v>0</v>
      </c>
      <c r="Z1315" s="42">
        <f t="shared" si="621"/>
        <v>-10420.38633118004</v>
      </c>
      <c r="AA1315" s="44">
        <f>IF(C1315&lt;C$13,0,(IF(VLOOKUP(C$7,profiel!$A$3:$F$297,2,FALSE)&gt;4,VLOOKUP($C$7,profiel!$A$3:$F$297,3,FALSE),IF(B$9="flens loodrecht op gevel",(VLOOKUP(C$7,profiel!$A$3:$F$297,6,FALSE)-2*VLOOKUP(C$7,profiel!$A$3:$F$297,4,FALSE))/2,VLOOKUP(C$7,profiel!$A$3:$F$297,4,FALSE))))/1000*Z1315*D$36)</f>
        <v>-19176.046533917157</v>
      </c>
      <c r="AB1315" s="42">
        <f t="shared" si="624"/>
        <v>79912.019375772419</v>
      </c>
      <c r="AC1315" s="44">
        <f t="shared" si="622"/>
        <v>15982.403875154485</v>
      </c>
      <c r="AD1315" s="41">
        <f t="shared" si="623"/>
        <v>4.4350685328764669E-2</v>
      </c>
      <c r="AE1315" s="41">
        <f t="shared" si="628"/>
        <v>739.32777484458563</v>
      </c>
      <c r="AF1315" s="201">
        <f t="shared" si="629"/>
        <v>2684.8273047194366</v>
      </c>
    </row>
    <row r="1316" spans="1:32" ht="12" customHeight="1" x14ac:dyDescent="0.15">
      <c r="A1316" s="202">
        <f t="shared" si="599"/>
        <v>739.32777484458563</v>
      </c>
      <c r="B1316" s="54">
        <f t="shared" si="600"/>
        <v>6335</v>
      </c>
      <c r="C1316" s="133">
        <f t="shared" si="625"/>
        <v>105.58333333333333</v>
      </c>
      <c r="D1316" s="30">
        <f t="shared" si="626"/>
        <v>1029.8837283132134</v>
      </c>
      <c r="E1316" s="30">
        <f t="shared" si="627"/>
        <v>679.99999999999909</v>
      </c>
      <c r="F1316" s="31">
        <f t="shared" si="601"/>
        <v>4.7948884132566552E-2</v>
      </c>
      <c r="G1316" s="30">
        <f t="shared" si="602"/>
        <v>2795.4152285770228</v>
      </c>
      <c r="H1316" s="34">
        <f t="shared" si="603"/>
        <v>2795.4152285770233</v>
      </c>
      <c r="I1316" s="33">
        <f t="shared" si="604"/>
        <v>0</v>
      </c>
      <c r="J1316" s="35">
        <f t="shared" si="605"/>
        <v>0</v>
      </c>
      <c r="K1316" s="60">
        <f t="shared" si="606"/>
        <v>4.5551439925938228E-2</v>
      </c>
      <c r="L1316" s="30">
        <f t="shared" si="607"/>
        <v>2797.6742195415845</v>
      </c>
      <c r="M1316" s="34">
        <f t="shared" si="608"/>
        <v>2657.7905085645052</v>
      </c>
      <c r="N1316" s="33">
        <f t="shared" si="609"/>
        <v>0</v>
      </c>
      <c r="O1316" s="35">
        <f t="shared" si="610"/>
        <v>0</v>
      </c>
      <c r="P1316" s="31">
        <f t="shared" si="611"/>
        <v>4.7948884132566552E-2</v>
      </c>
      <c r="Q1316" s="30">
        <f t="shared" si="612"/>
        <v>2795.4152285770228</v>
      </c>
      <c r="R1316" s="34">
        <f t="shared" si="613"/>
        <v>2795.4152285770233</v>
      </c>
      <c r="S1316" s="33">
        <f t="shared" si="614"/>
        <v>0</v>
      </c>
      <c r="T1316" s="35">
        <f t="shared" si="615"/>
        <v>0</v>
      </c>
      <c r="U1316" s="31">
        <f t="shared" si="616"/>
        <v>0</v>
      </c>
      <c r="V1316" s="30" t="e">
        <f t="shared" si="617"/>
        <v>#DIV/0!</v>
      </c>
      <c r="W1316" s="34" t="e">
        <f t="shared" si="618"/>
        <v>#DIV/0!</v>
      </c>
      <c r="X1316" s="33">
        <f t="shared" si="619"/>
        <v>0</v>
      </c>
      <c r="Y1316" s="35">
        <f t="shared" si="620"/>
        <v>0</v>
      </c>
      <c r="Z1316" s="30">
        <f t="shared" si="621"/>
        <v>-10428.799360317584</v>
      </c>
      <c r="AA1316" s="35">
        <f>IF(C1316&lt;C$13,0,(IF(VLOOKUP(C$7,profiel!$A$3:$F$297,2,FALSE)&gt;4,VLOOKUP($C$7,profiel!$A$3:$F$297,3,FALSE),IF(B$9="flens loodrecht op gevel",(VLOOKUP(C$7,profiel!$A$3:$F$297,6,FALSE)-2*VLOOKUP(C$7,profiel!$A$3:$F$297,4,FALSE))/2,VLOOKUP(C$7,profiel!$A$3:$F$297,4,FALSE))))/1000*Z1316*D$36)</f>
        <v>-19191.528554746845</v>
      </c>
      <c r="AB1316" s="30">
        <f t="shared" si="624"/>
        <v>79948.044682239051</v>
      </c>
      <c r="AC1316" s="35">
        <f t="shared" si="622"/>
        <v>15989.60893644781</v>
      </c>
      <c r="AD1316" s="32">
        <f t="shared" si="623"/>
        <v>4.4482297455714331E-2</v>
      </c>
      <c r="AE1316" s="32">
        <f t="shared" si="628"/>
        <v>739.37225714204135</v>
      </c>
      <c r="AF1316" s="204">
        <f t="shared" si="629"/>
        <v>2673.458275668188</v>
      </c>
    </row>
    <row r="1317" spans="1:32" ht="12" customHeight="1" x14ac:dyDescent="0.15">
      <c r="A1317" s="199">
        <f t="shared" si="599"/>
        <v>739.37225714204135</v>
      </c>
      <c r="B1317" s="38">
        <f t="shared" si="600"/>
        <v>6340</v>
      </c>
      <c r="C1317" s="200">
        <f t="shared" si="625"/>
        <v>105.66666666666667</v>
      </c>
      <c r="D1317" s="36">
        <f t="shared" si="626"/>
        <v>1030.0017989231505</v>
      </c>
      <c r="E1317" s="36">
        <f t="shared" si="627"/>
        <v>679.99999999999909</v>
      </c>
      <c r="F1317" s="37">
        <f t="shared" si="601"/>
        <v>4.8152789411971694E-2</v>
      </c>
      <c r="G1317" s="42">
        <f t="shared" si="602"/>
        <v>2795.998297415279</v>
      </c>
      <c r="H1317" s="43">
        <f t="shared" si="603"/>
        <v>2795.998297415279</v>
      </c>
      <c r="I1317" s="42">
        <f t="shared" si="604"/>
        <v>0</v>
      </c>
      <c r="J1317" s="44">
        <f t="shared" si="605"/>
        <v>0</v>
      </c>
      <c r="K1317" s="216">
        <f t="shared" si="606"/>
        <v>4.574514994137311E-2</v>
      </c>
      <c r="L1317" s="42">
        <f t="shared" si="607"/>
        <v>2798.2671663525621</v>
      </c>
      <c r="M1317" s="43">
        <f t="shared" si="608"/>
        <v>2658.3538080349344</v>
      </c>
      <c r="N1317" s="42">
        <f t="shared" si="609"/>
        <v>0</v>
      </c>
      <c r="O1317" s="44">
        <f t="shared" si="610"/>
        <v>0</v>
      </c>
      <c r="P1317" s="37">
        <f t="shared" si="611"/>
        <v>4.8152789411971694E-2</v>
      </c>
      <c r="Q1317" s="42">
        <f t="shared" si="612"/>
        <v>2795.998297415279</v>
      </c>
      <c r="R1317" s="43">
        <f t="shared" si="613"/>
        <v>2795.998297415279</v>
      </c>
      <c r="S1317" s="42">
        <f t="shared" si="614"/>
        <v>0</v>
      </c>
      <c r="T1317" s="44">
        <f t="shared" si="615"/>
        <v>0</v>
      </c>
      <c r="U1317" s="37">
        <f t="shared" si="616"/>
        <v>0</v>
      </c>
      <c r="V1317" s="42" t="e">
        <f t="shared" si="617"/>
        <v>#DIV/0!</v>
      </c>
      <c r="W1317" s="43" t="e">
        <f t="shared" si="618"/>
        <v>#DIV/0!</v>
      </c>
      <c r="X1317" s="42">
        <f t="shared" si="619"/>
        <v>0</v>
      </c>
      <c r="Y1317" s="44">
        <f t="shared" si="620"/>
        <v>0</v>
      </c>
      <c r="Z1317" s="42">
        <f t="shared" si="621"/>
        <v>-10437.238319750879</v>
      </c>
      <c r="AA1317" s="44">
        <f>IF(C1317&lt;C$13,0,(IF(VLOOKUP(C$7,profiel!$A$3:$F$297,2,FALSE)&gt;4,VLOOKUP($C$7,profiel!$A$3:$F$297,3,FALSE),IF(B$9="flens loodrecht op gevel",(VLOOKUP(C$7,profiel!$A$3:$F$297,6,FALSE)-2*VLOOKUP(C$7,profiel!$A$3:$F$297,4,FALSE))/2,VLOOKUP(C$7,profiel!$A$3:$F$297,4,FALSE))))/1000*Z1317*D$36)</f>
        <v>-19207.058293630565</v>
      </c>
      <c r="AB1317" s="42">
        <f t="shared" si="624"/>
        <v>79984.020315327114</v>
      </c>
      <c r="AC1317" s="44">
        <f t="shared" si="622"/>
        <v>15996.804063065421</v>
      </c>
      <c r="AD1317" s="41">
        <f t="shared" si="623"/>
        <v>4.4612994411923401E-2</v>
      </c>
      <c r="AE1317" s="41">
        <f t="shared" si="628"/>
        <v>739.41687013645333</v>
      </c>
      <c r="AF1317" s="201">
        <f t="shared" si="629"/>
        <v>2662.176540816743</v>
      </c>
    </row>
    <row r="1318" spans="1:32" ht="12" customHeight="1" x14ac:dyDescent="0.15">
      <c r="A1318" s="202">
        <f t="shared" si="599"/>
        <v>739.41687013645333</v>
      </c>
      <c r="B1318" s="54">
        <f t="shared" si="600"/>
        <v>6345</v>
      </c>
      <c r="C1318" s="133">
        <f t="shared" si="625"/>
        <v>105.75</v>
      </c>
      <c r="D1318" s="30">
        <f t="shared" si="626"/>
        <v>1030.1197765640939</v>
      </c>
      <c r="E1318" s="30">
        <f t="shared" si="627"/>
        <v>679.99999999999909</v>
      </c>
      <c r="F1318" s="31">
        <f t="shared" si="601"/>
        <v>4.8356850635626183E-2</v>
      </c>
      <c r="G1318" s="30">
        <f t="shared" si="602"/>
        <v>2796.5788679818247</v>
      </c>
      <c r="H1318" s="34">
        <f t="shared" si="603"/>
        <v>2796.5788679818247</v>
      </c>
      <c r="I1318" s="33">
        <f t="shared" si="604"/>
        <v>0</v>
      </c>
      <c r="J1318" s="35">
        <f t="shared" si="605"/>
        <v>0</v>
      </c>
      <c r="K1318" s="60">
        <f t="shared" si="606"/>
        <v>4.5939008103844874E-2</v>
      </c>
      <c r="L1318" s="30">
        <f t="shared" si="607"/>
        <v>2798.8576224834123</v>
      </c>
      <c r="M1318" s="34">
        <f t="shared" si="608"/>
        <v>2658.9147413592418</v>
      </c>
      <c r="N1318" s="33">
        <f t="shared" si="609"/>
        <v>0</v>
      </c>
      <c r="O1318" s="35">
        <f t="shared" si="610"/>
        <v>0</v>
      </c>
      <c r="P1318" s="31">
        <f t="shared" si="611"/>
        <v>4.8356850635626183E-2</v>
      </c>
      <c r="Q1318" s="30">
        <f t="shared" si="612"/>
        <v>2796.5788679818247</v>
      </c>
      <c r="R1318" s="34">
        <f t="shared" si="613"/>
        <v>2796.5788679818247</v>
      </c>
      <c r="S1318" s="33">
        <f t="shared" si="614"/>
        <v>0</v>
      </c>
      <c r="T1318" s="35">
        <f t="shared" si="615"/>
        <v>0</v>
      </c>
      <c r="U1318" s="31">
        <f t="shared" si="616"/>
        <v>0</v>
      </c>
      <c r="V1318" s="30" t="e">
        <f t="shared" si="617"/>
        <v>#DIV/0!</v>
      </c>
      <c r="W1318" s="34" t="e">
        <f t="shared" si="618"/>
        <v>#DIV/0!</v>
      </c>
      <c r="X1318" s="33">
        <f t="shared" si="619"/>
        <v>0</v>
      </c>
      <c r="Y1318" s="35">
        <f t="shared" si="620"/>
        <v>0</v>
      </c>
      <c r="Z1318" s="30">
        <f t="shared" si="621"/>
        <v>-10445.703044486192</v>
      </c>
      <c r="AA1318" s="35">
        <f>IF(C1318&lt;C$13,0,(IF(VLOOKUP(C$7,profiel!$A$3:$F$297,2,FALSE)&gt;4,VLOOKUP($C$7,profiel!$A$3:$F$297,3,FALSE),IF(B$9="flens loodrecht op gevel",(VLOOKUP(C$7,profiel!$A$3:$F$297,6,FALSE)-2*VLOOKUP(C$7,profiel!$A$3:$F$297,4,FALSE))/2,VLOOKUP(C$7,profiel!$A$3:$F$297,4,FALSE))))/1000*Z1318*D$36)</f>
        <v>-19222.635446939697</v>
      </c>
      <c r="AB1318" s="30">
        <f t="shared" si="624"/>
        <v>80019.946470586598</v>
      </c>
      <c r="AC1318" s="35">
        <f t="shared" si="622"/>
        <v>16003.989294117318</v>
      </c>
      <c r="AD1318" s="32">
        <f t="shared" si="623"/>
        <v>4.4742765617518422E-2</v>
      </c>
      <c r="AE1318" s="32">
        <f t="shared" si="628"/>
        <v>739.4616129020709</v>
      </c>
      <c r="AF1318" s="204">
        <f t="shared" si="629"/>
        <v>2650.9814725912042</v>
      </c>
    </row>
    <row r="1319" spans="1:32" ht="12" customHeight="1" x14ac:dyDescent="0.15">
      <c r="A1319" s="199">
        <f t="shared" si="599"/>
        <v>739.4616129020709</v>
      </c>
      <c r="B1319" s="38">
        <f t="shared" si="600"/>
        <v>6350</v>
      </c>
      <c r="C1319" s="200">
        <f t="shared" si="625"/>
        <v>105.83333333333333</v>
      </c>
      <c r="D1319" s="36">
        <f t="shared" si="626"/>
        <v>1030.237661382336</v>
      </c>
      <c r="E1319" s="36">
        <f t="shared" si="627"/>
        <v>679.99999999999909</v>
      </c>
      <c r="F1319" s="37">
        <f t="shared" si="601"/>
        <v>4.8561061131865091E-2</v>
      </c>
      <c r="G1319" s="42">
        <f t="shared" si="602"/>
        <v>2797.1569577015939</v>
      </c>
      <c r="H1319" s="43">
        <f t="shared" si="603"/>
        <v>2797.1569577015944</v>
      </c>
      <c r="I1319" s="42">
        <f t="shared" si="604"/>
        <v>0</v>
      </c>
      <c r="J1319" s="44">
        <f t="shared" si="605"/>
        <v>0</v>
      </c>
      <c r="K1319" s="216">
        <f t="shared" si="606"/>
        <v>4.6133008075271834E-2</v>
      </c>
      <c r="L1319" s="42">
        <f t="shared" si="607"/>
        <v>2799.4456050400263</v>
      </c>
      <c r="M1319" s="43">
        <f t="shared" si="608"/>
        <v>2659.4733247880249</v>
      </c>
      <c r="N1319" s="42">
        <f t="shared" si="609"/>
        <v>0</v>
      </c>
      <c r="O1319" s="44">
        <f t="shared" si="610"/>
        <v>0</v>
      </c>
      <c r="P1319" s="37">
        <f t="shared" si="611"/>
        <v>4.8561061131865091E-2</v>
      </c>
      <c r="Q1319" s="42">
        <f t="shared" si="612"/>
        <v>2797.1569577015939</v>
      </c>
      <c r="R1319" s="43">
        <f t="shared" si="613"/>
        <v>2797.1569577015944</v>
      </c>
      <c r="S1319" s="42">
        <f t="shared" si="614"/>
        <v>0</v>
      </c>
      <c r="T1319" s="44">
        <f t="shared" si="615"/>
        <v>0</v>
      </c>
      <c r="U1319" s="37">
        <f t="shared" si="616"/>
        <v>0</v>
      </c>
      <c r="V1319" s="42" t="e">
        <f t="shared" si="617"/>
        <v>#DIV/0!</v>
      </c>
      <c r="W1319" s="43" t="e">
        <f t="shared" si="618"/>
        <v>#DIV/0!</v>
      </c>
      <c r="X1319" s="42">
        <f t="shared" si="619"/>
        <v>0</v>
      </c>
      <c r="Y1319" s="44">
        <f t="shared" si="620"/>
        <v>0</v>
      </c>
      <c r="Z1319" s="42">
        <f t="shared" si="621"/>
        <v>-10454.193367469008</v>
      </c>
      <c r="AA1319" s="44">
        <f>IF(C1319&lt;C$13,0,(IF(VLOOKUP(C$7,profiel!$A$3:$F$297,2,FALSE)&gt;4,VLOOKUP($C$7,profiel!$A$3:$F$297,3,FALSE),IF(B$9="flens loodrecht op gevel",(VLOOKUP(C$7,profiel!$A$3:$F$297,6,FALSE)-2*VLOOKUP(C$7,profiel!$A$3:$F$297,4,FALSE))/2,VLOOKUP(C$7,profiel!$A$3:$F$297,4,FALSE))))/1000*Z1319*D$36)</f>
        <v>-19238.259707253281</v>
      </c>
      <c r="AB1319" s="42">
        <f t="shared" si="624"/>
        <v>80055.823345565732</v>
      </c>
      <c r="AC1319" s="44">
        <f t="shared" si="622"/>
        <v>16011.164669113146</v>
      </c>
      <c r="AD1319" s="41">
        <f t="shared" si="623"/>
        <v>4.487160060935147E-2</v>
      </c>
      <c r="AE1319" s="41">
        <f t="shared" si="628"/>
        <v>739.50648450268022</v>
      </c>
      <c r="AF1319" s="201">
        <f t="shared" si="629"/>
        <v>2639.8724463537524</v>
      </c>
    </row>
    <row r="1320" spans="1:32" ht="12" customHeight="1" x14ac:dyDescent="0.15">
      <c r="A1320" s="202">
        <f t="shared" si="599"/>
        <v>739.50648450268022</v>
      </c>
      <c r="B1320" s="54">
        <f t="shared" si="600"/>
        <v>6355</v>
      </c>
      <c r="C1320" s="133">
        <f t="shared" si="625"/>
        <v>105.91666666666667</v>
      </c>
      <c r="D1320" s="30">
        <f t="shared" si="626"/>
        <v>1030.3554535238247</v>
      </c>
      <c r="E1320" s="30">
        <f t="shared" si="627"/>
        <v>679.99999999999909</v>
      </c>
      <c r="F1320" s="31">
        <f t="shared" si="601"/>
        <v>4.8765414225885796E-2</v>
      </c>
      <c r="G1320" s="30">
        <f t="shared" si="602"/>
        <v>2797.7325841022098</v>
      </c>
      <c r="H1320" s="34">
        <f t="shared" si="603"/>
        <v>2797.7325841022098</v>
      </c>
      <c r="I1320" s="33">
        <f t="shared" si="604"/>
        <v>0</v>
      </c>
      <c r="J1320" s="35">
        <f t="shared" si="605"/>
        <v>0</v>
      </c>
      <c r="K1320" s="60">
        <f t="shared" si="606"/>
        <v>4.6327143514591503E-2</v>
      </c>
      <c r="L1320" s="30">
        <f t="shared" si="607"/>
        <v>2800.0311312310355</v>
      </c>
      <c r="M1320" s="34">
        <f t="shared" si="608"/>
        <v>2660.0295746694837</v>
      </c>
      <c r="N1320" s="33">
        <f t="shared" si="609"/>
        <v>0</v>
      </c>
      <c r="O1320" s="35">
        <f t="shared" si="610"/>
        <v>0</v>
      </c>
      <c r="P1320" s="31">
        <f t="shared" si="611"/>
        <v>4.8765414225885796E-2</v>
      </c>
      <c r="Q1320" s="30">
        <f t="shared" si="612"/>
        <v>2797.7325841022098</v>
      </c>
      <c r="R1320" s="34">
        <f t="shared" si="613"/>
        <v>2797.7325841022098</v>
      </c>
      <c r="S1320" s="33">
        <f t="shared" si="614"/>
        <v>0</v>
      </c>
      <c r="T1320" s="35">
        <f t="shared" si="615"/>
        <v>0</v>
      </c>
      <c r="U1320" s="31">
        <f t="shared" si="616"/>
        <v>0</v>
      </c>
      <c r="V1320" s="30" t="e">
        <f t="shared" si="617"/>
        <v>#DIV/0!</v>
      </c>
      <c r="W1320" s="34" t="e">
        <f t="shared" si="618"/>
        <v>#DIV/0!</v>
      </c>
      <c r="X1320" s="33">
        <f t="shared" si="619"/>
        <v>0</v>
      </c>
      <c r="Y1320" s="35">
        <f t="shared" si="620"/>
        <v>0</v>
      </c>
      <c r="Z1320" s="30">
        <f t="shared" si="621"/>
        <v>-10462.709119604348</v>
      </c>
      <c r="AA1320" s="35">
        <f>IF(C1320&lt;C$13,0,(IF(VLOOKUP(C$7,profiel!$A$3:$F$297,2,FALSE)&gt;4,VLOOKUP($C$7,profiel!$A$3:$F$297,3,FALSE),IF(B$9="flens loodrecht op gevel",(VLOOKUP(C$7,profiel!$A$3:$F$297,6,FALSE)-2*VLOOKUP(C$7,profiel!$A$3:$F$297,4,FALSE))/2,VLOOKUP(C$7,profiel!$A$3:$F$297,4,FALSE))))/1000*Z1320*D$36)</f>
        <v>-19253.930763395409</v>
      </c>
      <c r="AB1320" s="30">
        <f t="shared" si="624"/>
        <v>80091.651139790556</v>
      </c>
      <c r="AC1320" s="35">
        <f t="shared" si="622"/>
        <v>16018.330227958111</v>
      </c>
      <c r="AD1320" s="32">
        <f t="shared" si="623"/>
        <v>4.499948904334021E-2</v>
      </c>
      <c r="AE1320" s="32">
        <f t="shared" si="628"/>
        <v>739.55148399172356</v>
      </c>
      <c r="AF1320" s="204">
        <f t="shared" si="629"/>
        <v>2628.8488404172722</v>
      </c>
    </row>
    <row r="1321" spans="1:32" ht="12" customHeight="1" x14ac:dyDescent="0.15">
      <c r="A1321" s="199">
        <f t="shared" si="599"/>
        <v>739.55148399172356</v>
      </c>
      <c r="B1321" s="38">
        <f t="shared" si="600"/>
        <v>6360</v>
      </c>
      <c r="C1321" s="200">
        <f t="shared" si="625"/>
        <v>106</v>
      </c>
      <c r="D1321" s="36">
        <f t="shared" si="626"/>
        <v>1030.4731531341636</v>
      </c>
      <c r="E1321" s="36">
        <f t="shared" si="627"/>
        <v>679.9999999999992</v>
      </c>
      <c r="F1321" s="37">
        <f t="shared" si="601"/>
        <v>4.8969903240807654E-2</v>
      </c>
      <c r="G1321" s="42">
        <f t="shared" si="602"/>
        <v>2798.3057648118447</v>
      </c>
      <c r="H1321" s="43">
        <f t="shared" si="603"/>
        <v>2798.3057648118447</v>
      </c>
      <c r="I1321" s="42">
        <f t="shared" si="604"/>
        <v>0</v>
      </c>
      <c r="J1321" s="44">
        <f t="shared" si="605"/>
        <v>0</v>
      </c>
      <c r="K1321" s="216">
        <f t="shared" si="606"/>
        <v>4.6521408078767271E-2</v>
      </c>
      <c r="L1321" s="42">
        <f t="shared" si="607"/>
        <v>2800.6142183657553</v>
      </c>
      <c r="M1321" s="43">
        <f t="shared" si="608"/>
        <v>2660.5835074474676</v>
      </c>
      <c r="N1321" s="42">
        <f t="shared" si="609"/>
        <v>0</v>
      </c>
      <c r="O1321" s="44">
        <f t="shared" si="610"/>
        <v>0</v>
      </c>
      <c r="P1321" s="37">
        <f t="shared" si="611"/>
        <v>4.8969903240807654E-2</v>
      </c>
      <c r="Q1321" s="42">
        <f t="shared" si="612"/>
        <v>2798.3057648118447</v>
      </c>
      <c r="R1321" s="43">
        <f t="shared" si="613"/>
        <v>2798.3057648118447</v>
      </c>
      <c r="S1321" s="42">
        <f t="shared" si="614"/>
        <v>0</v>
      </c>
      <c r="T1321" s="44">
        <f t="shared" si="615"/>
        <v>0</v>
      </c>
      <c r="U1321" s="37">
        <f t="shared" si="616"/>
        <v>0</v>
      </c>
      <c r="V1321" s="42" t="e">
        <f t="shared" si="617"/>
        <v>#DIV/0!</v>
      </c>
      <c r="W1321" s="43" t="e">
        <f t="shared" si="618"/>
        <v>#DIV/0!</v>
      </c>
      <c r="X1321" s="42">
        <f t="shared" si="619"/>
        <v>0</v>
      </c>
      <c r="Y1321" s="44">
        <f t="shared" si="620"/>
        <v>0</v>
      </c>
      <c r="Z1321" s="42">
        <f t="shared" si="621"/>
        <v>-10471.250129777738</v>
      </c>
      <c r="AA1321" s="44">
        <f>IF(C1321&lt;C$13,0,(IF(VLOOKUP(C$7,profiel!$A$3:$F$297,2,FALSE)&gt;4,VLOOKUP($C$7,profiel!$A$3:$F$297,3,FALSE),IF(B$9="flens loodrecht op gevel",(VLOOKUP(C$7,profiel!$A$3:$F$297,6,FALSE)-2*VLOOKUP(C$7,profiel!$A$3:$F$297,4,FALSE))/2,VLOOKUP(C$7,profiel!$A$3:$F$297,4,FALSE))))/1000*Z1321*D$36)</f>
        <v>-19269.648300473811</v>
      </c>
      <c r="AB1321" s="42">
        <f t="shared" si="624"/>
        <v>80127.430054744051</v>
      </c>
      <c r="AC1321" s="44">
        <f t="shared" si="622"/>
        <v>16025.486010948811</v>
      </c>
      <c r="AD1321" s="41">
        <f t="shared" si="623"/>
        <v>4.5126420696752836E-2</v>
      </c>
      <c r="AE1321" s="41">
        <f t="shared" si="628"/>
        <v>739.59661041242032</v>
      </c>
      <c r="AF1321" s="201">
        <f t="shared" si="629"/>
        <v>2617.9100360595376</v>
      </c>
    </row>
    <row r="1322" spans="1:32" ht="12" customHeight="1" x14ac:dyDescent="0.15">
      <c r="A1322" s="202">
        <f t="shared" si="599"/>
        <v>739.59661041242032</v>
      </c>
      <c r="B1322" s="54">
        <f t="shared" si="600"/>
        <v>6365</v>
      </c>
      <c r="C1322" s="133">
        <f t="shared" si="625"/>
        <v>106.08333333333333</v>
      </c>
      <c r="D1322" s="30">
        <f t="shared" si="626"/>
        <v>1030.5907603586138</v>
      </c>
      <c r="E1322" s="30">
        <f t="shared" si="627"/>
        <v>679.9999999999992</v>
      </c>
      <c r="F1322" s="31">
        <f t="shared" si="601"/>
        <v>4.9174521498727114E-2</v>
      </c>
      <c r="G1322" s="30">
        <f t="shared" si="602"/>
        <v>2798.876517556233</v>
      </c>
      <c r="H1322" s="34">
        <f t="shared" si="603"/>
        <v>2798.876517556233</v>
      </c>
      <c r="I1322" s="33">
        <f t="shared" si="604"/>
        <v>0</v>
      </c>
      <c r="J1322" s="35">
        <f t="shared" si="605"/>
        <v>0</v>
      </c>
      <c r="K1322" s="60">
        <f t="shared" si="606"/>
        <v>4.6715795423790757E-2</v>
      </c>
      <c r="L1322" s="30">
        <f t="shared" si="607"/>
        <v>2801.1948838512221</v>
      </c>
      <c r="M1322" s="34">
        <f t="shared" si="608"/>
        <v>2661.135139658661</v>
      </c>
      <c r="N1322" s="33">
        <f t="shared" si="609"/>
        <v>0</v>
      </c>
      <c r="O1322" s="35">
        <f t="shared" si="610"/>
        <v>0</v>
      </c>
      <c r="P1322" s="31">
        <f t="shared" si="611"/>
        <v>4.9174521498727114E-2</v>
      </c>
      <c r="Q1322" s="30">
        <f t="shared" si="612"/>
        <v>2798.876517556233</v>
      </c>
      <c r="R1322" s="34">
        <f t="shared" si="613"/>
        <v>2798.876517556233</v>
      </c>
      <c r="S1322" s="33">
        <f t="shared" si="614"/>
        <v>0</v>
      </c>
      <c r="T1322" s="35">
        <f t="shared" si="615"/>
        <v>0</v>
      </c>
      <c r="U1322" s="31">
        <f t="shared" si="616"/>
        <v>0</v>
      </c>
      <c r="V1322" s="30" t="e">
        <f t="shared" si="617"/>
        <v>#DIV/0!</v>
      </c>
      <c r="W1322" s="34" t="e">
        <f t="shared" si="618"/>
        <v>#DIV/0!</v>
      </c>
      <c r="X1322" s="33">
        <f t="shared" si="619"/>
        <v>0</v>
      </c>
      <c r="Y1322" s="35">
        <f t="shared" si="620"/>
        <v>0</v>
      </c>
      <c r="Z1322" s="30">
        <f t="shared" si="621"/>
        <v>-10479.816224876433</v>
      </c>
      <c r="AA1322" s="35">
        <f>IF(C1322&lt;C$13,0,(IF(VLOOKUP(C$7,profiel!$A$3:$F$297,2,FALSE)&gt;4,VLOOKUP($C$7,profiel!$A$3:$F$297,3,FALSE),IF(B$9="flens loodrecht op gevel",(VLOOKUP(C$7,profiel!$A$3:$F$297,6,FALSE)-2*VLOOKUP(C$7,profiel!$A$3:$F$297,4,FALSE))/2,VLOOKUP(C$7,profiel!$A$3:$F$297,4,FALSE))))/1000*Z1322*D$36)</f>
        <v>-19285.41199991891</v>
      </c>
      <c r="AB1322" s="30">
        <f t="shared" si="624"/>
        <v>80163.160293845489</v>
      </c>
      <c r="AC1322" s="35">
        <f t="shared" si="622"/>
        <v>16032.632058769097</v>
      </c>
      <c r="AD1322" s="32">
        <f t="shared" si="623"/>
        <v>4.5252385470434954E-2</v>
      </c>
      <c r="AE1322" s="32">
        <f t="shared" si="628"/>
        <v>739.64186279789078</v>
      </c>
      <c r="AF1322" s="204">
        <f t="shared" si="629"/>
        <v>2607.0554175367524</v>
      </c>
    </row>
    <row r="1323" spans="1:32" ht="12" customHeight="1" x14ac:dyDescent="0.15">
      <c r="A1323" s="199">
        <f t="shared" si="599"/>
        <v>739.64186279789078</v>
      </c>
      <c r="B1323" s="38">
        <f t="shared" si="600"/>
        <v>6370</v>
      </c>
      <c r="C1323" s="200">
        <f t="shared" si="625"/>
        <v>106.16666666666667</v>
      </c>
      <c r="D1323" s="36">
        <f t="shared" si="626"/>
        <v>1030.7082753420941</v>
      </c>
      <c r="E1323" s="36">
        <f t="shared" si="627"/>
        <v>679.9999999999992</v>
      </c>
      <c r="F1323" s="37">
        <f t="shared" si="601"/>
        <v>4.9379262321771644E-2</v>
      </c>
      <c r="G1323" s="42">
        <f t="shared" si="602"/>
        <v>2799.4448601577224</v>
      </c>
      <c r="H1323" s="43">
        <f t="shared" si="603"/>
        <v>2799.4448601577228</v>
      </c>
      <c r="I1323" s="42">
        <f t="shared" si="604"/>
        <v>0</v>
      </c>
      <c r="J1323" s="44">
        <f t="shared" si="605"/>
        <v>0</v>
      </c>
      <c r="K1323" s="216">
        <f t="shared" si="606"/>
        <v>4.6910299205683063E-2</v>
      </c>
      <c r="L1323" s="42">
        <f t="shared" si="607"/>
        <v>2801.7731451913</v>
      </c>
      <c r="M1323" s="43">
        <f t="shared" si="608"/>
        <v>2661.684487931735</v>
      </c>
      <c r="N1323" s="42">
        <f t="shared" si="609"/>
        <v>0</v>
      </c>
      <c r="O1323" s="44">
        <f t="shared" si="610"/>
        <v>0</v>
      </c>
      <c r="P1323" s="37">
        <f t="shared" si="611"/>
        <v>4.9379262321771644E-2</v>
      </c>
      <c r="Q1323" s="42">
        <f t="shared" si="612"/>
        <v>2799.4448601577224</v>
      </c>
      <c r="R1323" s="43">
        <f t="shared" si="613"/>
        <v>2799.4448601577228</v>
      </c>
      <c r="S1323" s="42">
        <f t="shared" si="614"/>
        <v>0</v>
      </c>
      <c r="T1323" s="44">
        <f t="shared" si="615"/>
        <v>0</v>
      </c>
      <c r="U1323" s="37">
        <f t="shared" si="616"/>
        <v>0</v>
      </c>
      <c r="V1323" s="42" t="e">
        <f t="shared" si="617"/>
        <v>#DIV/0!</v>
      </c>
      <c r="W1323" s="43" t="e">
        <f t="shared" si="618"/>
        <v>#DIV/0!</v>
      </c>
      <c r="X1323" s="42">
        <f t="shared" si="619"/>
        <v>0</v>
      </c>
      <c r="Y1323" s="44">
        <f t="shared" si="620"/>
        <v>0</v>
      </c>
      <c r="Z1323" s="42">
        <f t="shared" si="621"/>
        <v>-10488.407229811179</v>
      </c>
      <c r="AA1323" s="44">
        <f>IF(C1323&lt;C$13,0,(IF(VLOOKUP(C$7,profiel!$A$3:$F$297,2,FALSE)&gt;4,VLOOKUP($C$7,profiel!$A$3:$F$297,3,FALSE),IF(B$9="flens loodrecht op gevel",(VLOOKUP(C$7,profiel!$A$3:$F$297,6,FALSE)-2*VLOOKUP(C$7,profiel!$A$3:$F$297,4,FALSE))/2,VLOOKUP(C$7,profiel!$A$3:$F$297,4,FALSE))))/1000*Z1323*D$36)</f>
        <v>-19301.221539523871</v>
      </c>
      <c r="AB1323" s="42">
        <f t="shared" si="624"/>
        <v>80198.842062428244</v>
      </c>
      <c r="AC1323" s="44">
        <f t="shared" si="622"/>
        <v>16039.768412485648</v>
      </c>
      <c r="AD1323" s="41">
        <f t="shared" si="623"/>
        <v>4.5377373391050704E-2</v>
      </c>
      <c r="AE1323" s="41">
        <f t="shared" si="628"/>
        <v>739.68724017128181</v>
      </c>
      <c r="AF1323" s="201">
        <f t="shared" si="629"/>
        <v>2596.2843720965798</v>
      </c>
    </row>
    <row r="1324" spans="1:32" ht="12" customHeight="1" x14ac:dyDescent="0.15">
      <c r="A1324" s="202">
        <f t="shared" si="599"/>
        <v>739.68724017128181</v>
      </c>
      <c r="B1324" s="54">
        <f t="shared" si="600"/>
        <v>6375</v>
      </c>
      <c r="C1324" s="133">
        <f t="shared" si="625"/>
        <v>106.25</v>
      </c>
      <c r="D1324" s="30">
        <f t="shared" si="626"/>
        <v>1030.8256982291828</v>
      </c>
      <c r="E1324" s="30">
        <f t="shared" si="627"/>
        <v>679.9999999999992</v>
      </c>
      <c r="F1324" s="31">
        <f t="shared" si="601"/>
        <v>4.9584119033149729E-2</v>
      </c>
      <c r="G1324" s="30">
        <f t="shared" si="602"/>
        <v>2800.0108105314835</v>
      </c>
      <c r="H1324" s="34">
        <f t="shared" si="603"/>
        <v>2800.0108105314839</v>
      </c>
      <c r="I1324" s="33">
        <f t="shared" si="604"/>
        <v>0</v>
      </c>
      <c r="J1324" s="35">
        <f t="shared" si="605"/>
        <v>0</v>
      </c>
      <c r="K1324" s="60">
        <f t="shared" si="606"/>
        <v>4.7104913081492242E-2</v>
      </c>
      <c r="L1324" s="30">
        <f t="shared" si="607"/>
        <v>2802.3490199829616</v>
      </c>
      <c r="M1324" s="34">
        <f t="shared" si="608"/>
        <v>2662.2315689838138</v>
      </c>
      <c r="N1324" s="33">
        <f t="shared" si="609"/>
        <v>0</v>
      </c>
      <c r="O1324" s="35">
        <f t="shared" si="610"/>
        <v>0</v>
      </c>
      <c r="P1324" s="31">
        <f t="shared" si="611"/>
        <v>4.9584119033149729E-2</v>
      </c>
      <c r="Q1324" s="30">
        <f t="shared" si="612"/>
        <v>2800.0108105314835</v>
      </c>
      <c r="R1324" s="34">
        <f t="shared" si="613"/>
        <v>2800.0108105314839</v>
      </c>
      <c r="S1324" s="33">
        <f t="shared" si="614"/>
        <v>0</v>
      </c>
      <c r="T1324" s="35">
        <f t="shared" si="615"/>
        <v>0</v>
      </c>
      <c r="U1324" s="31">
        <f t="shared" si="616"/>
        <v>0</v>
      </c>
      <c r="V1324" s="30" t="e">
        <f t="shared" si="617"/>
        <v>#DIV/0!</v>
      </c>
      <c r="W1324" s="34" t="e">
        <f t="shared" si="618"/>
        <v>#DIV/0!</v>
      </c>
      <c r="X1324" s="33">
        <f t="shared" si="619"/>
        <v>0</v>
      </c>
      <c r="Y1324" s="35">
        <f t="shared" si="620"/>
        <v>0</v>
      </c>
      <c r="Z1324" s="30">
        <f t="shared" si="621"/>
        <v>-10497.022967538345</v>
      </c>
      <c r="AA1324" s="35">
        <f>IF(C1324&lt;C$13,0,(IF(VLOOKUP(C$7,profiel!$A$3:$F$297,2,FALSE)&gt;4,VLOOKUP($C$7,profiel!$A$3:$F$297,3,FALSE),IF(B$9="flens loodrecht op gevel",(VLOOKUP(C$7,profiel!$A$3:$F$297,6,FALSE)-2*VLOOKUP(C$7,profiel!$A$3:$F$297,4,FALSE))/2,VLOOKUP(C$7,profiel!$A$3:$F$297,4,FALSE))))/1000*Z1324*D$36)</f>
        <v>-19317.076593485333</v>
      </c>
      <c r="AB1324" s="30">
        <f t="shared" si="624"/>
        <v>80234.475567718255</v>
      </c>
      <c r="AC1324" s="35">
        <f t="shared" si="622"/>
        <v>16046.895113543651</v>
      </c>
      <c r="AD1324" s="32">
        <f t="shared" si="623"/>
        <v>4.5501374613211486E-2</v>
      </c>
      <c r="AE1324" s="32">
        <f t="shared" si="628"/>
        <v>739.73274154589501</v>
      </c>
      <c r="AF1324" s="204">
        <f t="shared" si="629"/>
        <v>2585.5962899905844</v>
      </c>
    </row>
    <row r="1325" spans="1:32" ht="12" customHeight="1" x14ac:dyDescent="0.15">
      <c r="A1325" s="199">
        <f t="shared" si="599"/>
        <v>739.73274154589501</v>
      </c>
      <c r="B1325" s="38">
        <f t="shared" si="600"/>
        <v>6380</v>
      </c>
      <c r="C1325" s="200">
        <f t="shared" si="625"/>
        <v>106.33333333333333</v>
      </c>
      <c r="D1325" s="36">
        <f t="shared" si="626"/>
        <v>1030.9430291641188</v>
      </c>
      <c r="E1325" s="36">
        <f t="shared" si="627"/>
        <v>679.99999999999932</v>
      </c>
      <c r="F1325" s="37">
        <f t="shared" si="601"/>
        <v>4.9789084958198178E-2</v>
      </c>
      <c r="G1325" s="42">
        <f t="shared" si="602"/>
        <v>2800.5743866838175</v>
      </c>
      <c r="H1325" s="43">
        <f t="shared" si="603"/>
        <v>2800.5743866838175</v>
      </c>
      <c r="I1325" s="42">
        <f t="shared" si="604"/>
        <v>0</v>
      </c>
      <c r="J1325" s="44">
        <f t="shared" si="605"/>
        <v>0</v>
      </c>
      <c r="K1325" s="216">
        <f t="shared" si="606"/>
        <v>4.7299630710288268E-2</v>
      </c>
      <c r="L1325" s="42">
        <f t="shared" si="607"/>
        <v>2802.9225259146297</v>
      </c>
      <c r="M1325" s="43">
        <f t="shared" si="608"/>
        <v>2662.7763996188978</v>
      </c>
      <c r="N1325" s="42">
        <f t="shared" si="609"/>
        <v>0</v>
      </c>
      <c r="O1325" s="44">
        <f t="shared" si="610"/>
        <v>0</v>
      </c>
      <c r="P1325" s="37">
        <f t="shared" si="611"/>
        <v>4.9789084958198178E-2</v>
      </c>
      <c r="Q1325" s="42">
        <f t="shared" si="612"/>
        <v>2800.5743866838175</v>
      </c>
      <c r="R1325" s="43">
        <f t="shared" si="613"/>
        <v>2800.5743866838175</v>
      </c>
      <c r="S1325" s="42">
        <f t="shared" si="614"/>
        <v>0</v>
      </c>
      <c r="T1325" s="44">
        <f t="shared" si="615"/>
        <v>0</v>
      </c>
      <c r="U1325" s="37">
        <f t="shared" si="616"/>
        <v>0</v>
      </c>
      <c r="V1325" s="42" t="e">
        <f t="shared" si="617"/>
        <v>#DIV/0!</v>
      </c>
      <c r="W1325" s="43" t="e">
        <f t="shared" si="618"/>
        <v>#DIV/0!</v>
      </c>
      <c r="X1325" s="42">
        <f t="shared" si="619"/>
        <v>0</v>
      </c>
      <c r="Y1325" s="44">
        <f t="shared" si="620"/>
        <v>0</v>
      </c>
      <c r="Z1325" s="42">
        <f t="shared" si="621"/>
        <v>-10505.663259082543</v>
      </c>
      <c r="AA1325" s="44">
        <f>IF(C1325&lt;C$13,0,(IF(VLOOKUP(C$7,profiel!$A$3:$F$297,2,FALSE)&gt;4,VLOOKUP($C$7,profiel!$A$3:$F$297,3,FALSE),IF(B$9="flens loodrecht op gevel",(VLOOKUP(C$7,profiel!$A$3:$F$297,6,FALSE)-2*VLOOKUP(C$7,profiel!$A$3:$F$297,4,FALSE))/2,VLOOKUP(C$7,profiel!$A$3:$F$297,4,FALSE))))/1000*Z1325*D$36)</f>
        <v>-19332.976832445034</v>
      </c>
      <c r="AB1325" s="42">
        <f t="shared" si="624"/>
        <v>80270.061018811612</v>
      </c>
      <c r="AC1325" s="44">
        <f t="shared" si="622"/>
        <v>16054.012203762322</v>
      </c>
      <c r="AD1325" s="41">
        <f t="shared" si="623"/>
        <v>4.5624379421619253E-2</v>
      </c>
      <c r="AE1325" s="41">
        <f t="shared" si="628"/>
        <v>739.77836592531662</v>
      </c>
      <c r="AF1325" s="201">
        <f t="shared" si="629"/>
        <v>2574.9905644862101</v>
      </c>
    </row>
    <row r="1326" spans="1:32" ht="12" customHeight="1" x14ac:dyDescent="0.15">
      <c r="A1326" s="202">
        <f t="shared" si="599"/>
        <v>739.77836592531662</v>
      </c>
      <c r="B1326" s="54">
        <f t="shared" si="600"/>
        <v>6385</v>
      </c>
      <c r="C1326" s="133">
        <f t="shared" si="625"/>
        <v>106.41666666666667</v>
      </c>
      <c r="D1326" s="30">
        <f t="shared" si="626"/>
        <v>1031.060268290802</v>
      </c>
      <c r="E1326" s="30">
        <f t="shared" si="627"/>
        <v>679.99999999999932</v>
      </c>
      <c r="F1326" s="31">
        <f t="shared" si="601"/>
        <v>4.9994153425424182E-2</v>
      </c>
      <c r="G1326" s="30">
        <f t="shared" si="602"/>
        <v>2801.1356067104193</v>
      </c>
      <c r="H1326" s="34">
        <f t="shared" si="603"/>
        <v>2801.1356067104198</v>
      </c>
      <c r="I1326" s="33">
        <f t="shared" si="604"/>
        <v>0</v>
      </c>
      <c r="J1326" s="35">
        <f t="shared" si="605"/>
        <v>0</v>
      </c>
      <c r="K1326" s="60">
        <f t="shared" si="606"/>
        <v>4.7494445754152972E-2</v>
      </c>
      <c r="L1326" s="30">
        <f t="shared" si="607"/>
        <v>2803.4936807644931</v>
      </c>
      <c r="M1326" s="34">
        <f t="shared" si="608"/>
        <v>2663.3189967262683</v>
      </c>
      <c r="N1326" s="33">
        <f t="shared" si="609"/>
        <v>0</v>
      </c>
      <c r="O1326" s="35">
        <f t="shared" si="610"/>
        <v>0</v>
      </c>
      <c r="P1326" s="31">
        <f t="shared" si="611"/>
        <v>4.9994153425424182E-2</v>
      </c>
      <c r="Q1326" s="30">
        <f t="shared" si="612"/>
        <v>2801.1356067104193</v>
      </c>
      <c r="R1326" s="34">
        <f t="shared" si="613"/>
        <v>2801.1356067104198</v>
      </c>
      <c r="S1326" s="33">
        <f t="shared" si="614"/>
        <v>0</v>
      </c>
      <c r="T1326" s="35">
        <f t="shared" si="615"/>
        <v>0</v>
      </c>
      <c r="U1326" s="31">
        <f t="shared" si="616"/>
        <v>0</v>
      </c>
      <c r="V1326" s="30" t="e">
        <f t="shared" si="617"/>
        <v>#DIV/0!</v>
      </c>
      <c r="W1326" s="34" t="e">
        <f t="shared" si="618"/>
        <v>#DIV/0!</v>
      </c>
      <c r="X1326" s="33">
        <f t="shared" si="619"/>
        <v>0</v>
      </c>
      <c r="Y1326" s="35">
        <f t="shared" si="620"/>
        <v>0</v>
      </c>
      <c r="Z1326" s="30">
        <f t="shared" si="621"/>
        <v>-10514.3279235597</v>
      </c>
      <c r="AA1326" s="35">
        <f>IF(C1326&lt;C$13,0,(IF(VLOOKUP(C$7,profiel!$A$3:$F$297,2,FALSE)&gt;4,VLOOKUP($C$7,profiel!$A$3:$F$297,3,FALSE),IF(B$9="flens loodrecht op gevel",(VLOOKUP(C$7,profiel!$A$3:$F$297,6,FALSE)-2*VLOOKUP(C$7,profiel!$A$3:$F$297,4,FALSE))/2,VLOOKUP(C$7,profiel!$A$3:$F$297,4,FALSE))))/1000*Z1326*D$36)</f>
        <v>-19348.92192353226</v>
      </c>
      <c r="AB1326" s="30">
        <f t="shared" si="624"/>
        <v>80305.598626651379</v>
      </c>
      <c r="AC1326" s="35">
        <f t="shared" si="622"/>
        <v>16061.119725330278</v>
      </c>
      <c r="AD1326" s="32">
        <f t="shared" si="623"/>
        <v>4.5746378233165783E-2</v>
      </c>
      <c r="AE1326" s="32">
        <f t="shared" si="628"/>
        <v>739.82411230354978</v>
      </c>
      <c r="AF1326" s="204">
        <f t="shared" si="629"/>
        <v>2564.4665918781807</v>
      </c>
    </row>
    <row r="1327" spans="1:32" ht="12" customHeight="1" x14ac:dyDescent="0.15">
      <c r="A1327" s="199">
        <f t="shared" si="599"/>
        <v>739.82411230354978</v>
      </c>
      <c r="B1327" s="38">
        <f t="shared" si="600"/>
        <v>6390</v>
      </c>
      <c r="C1327" s="200">
        <f t="shared" si="625"/>
        <v>106.5</v>
      </c>
      <c r="D1327" s="36">
        <f t="shared" si="626"/>
        <v>1031.1774157527952</v>
      </c>
      <c r="E1327" s="36">
        <f t="shared" si="627"/>
        <v>679.99999999999932</v>
      </c>
      <c r="F1327" s="37">
        <f t="shared" si="601"/>
        <v>5.0199317767543938E-2</v>
      </c>
      <c r="G1327" s="42">
        <f t="shared" si="602"/>
        <v>2801.6944887927925</v>
      </c>
      <c r="H1327" s="43">
        <f t="shared" si="603"/>
        <v>2801.694488792793</v>
      </c>
      <c r="I1327" s="42">
        <f t="shared" si="604"/>
        <v>0</v>
      </c>
      <c r="J1327" s="44">
        <f t="shared" si="605"/>
        <v>0</v>
      </c>
      <c r="K1327" s="216">
        <f t="shared" si="606"/>
        <v>4.7689351879166744E-2</v>
      </c>
      <c r="L1327" s="42">
        <f t="shared" si="607"/>
        <v>2804.0625023969737</v>
      </c>
      <c r="M1327" s="43">
        <f t="shared" si="608"/>
        <v>2663.8593772771255</v>
      </c>
      <c r="N1327" s="42">
        <f t="shared" si="609"/>
        <v>0</v>
      </c>
      <c r="O1327" s="44">
        <f t="shared" si="610"/>
        <v>0</v>
      </c>
      <c r="P1327" s="37">
        <f t="shared" si="611"/>
        <v>5.0199317767543938E-2</v>
      </c>
      <c r="Q1327" s="42">
        <f t="shared" si="612"/>
        <v>2801.6944887927925</v>
      </c>
      <c r="R1327" s="43">
        <f t="shared" si="613"/>
        <v>2801.694488792793</v>
      </c>
      <c r="S1327" s="42">
        <f t="shared" si="614"/>
        <v>0</v>
      </c>
      <c r="T1327" s="44">
        <f t="shared" si="615"/>
        <v>0</v>
      </c>
      <c r="U1327" s="37">
        <f t="shared" si="616"/>
        <v>0</v>
      </c>
      <c r="V1327" s="42" t="e">
        <f t="shared" si="617"/>
        <v>#DIV/0!</v>
      </c>
      <c r="W1327" s="43" t="e">
        <f t="shared" si="618"/>
        <v>#DIV/0!</v>
      </c>
      <c r="X1327" s="42">
        <f t="shared" si="619"/>
        <v>0</v>
      </c>
      <c r="Y1327" s="44">
        <f t="shared" si="620"/>
        <v>0</v>
      </c>
      <c r="Z1327" s="42">
        <f t="shared" si="621"/>
        <v>-10523.016778200355</v>
      </c>
      <c r="AA1327" s="44">
        <f>IF(C1327&lt;C$13,0,(IF(VLOOKUP(C$7,profiel!$A$3:$F$297,2,FALSE)&gt;4,VLOOKUP($C$7,profiel!$A$3:$F$297,3,FALSE),IF(B$9="flens loodrecht op gevel",(VLOOKUP(C$7,profiel!$A$3:$F$297,6,FALSE)-2*VLOOKUP(C$7,profiel!$A$3:$F$297,4,FALSE))/2,VLOOKUP(C$7,profiel!$A$3:$F$297,4,FALSE))))/1000*Z1327*D$36)</f>
        <v>-19364.911530406727</v>
      </c>
      <c r="AB1327" s="42">
        <f t="shared" si="624"/>
        <v>80341.088604004675</v>
      </c>
      <c r="AC1327" s="44">
        <f t="shared" si="622"/>
        <v>16068.217720800934</v>
      </c>
      <c r="AD1327" s="41">
        <f t="shared" si="623"/>
        <v>4.5867361598945208E-2</v>
      </c>
      <c r="AE1327" s="41">
        <f t="shared" si="628"/>
        <v>739.86997966514878</v>
      </c>
      <c r="AF1327" s="201">
        <f t="shared" si="629"/>
        <v>2554.02377149938</v>
      </c>
    </row>
    <row r="1328" spans="1:32" ht="12" customHeight="1" x14ac:dyDescent="0.15">
      <c r="A1328" s="202">
        <f t="shared" si="599"/>
        <v>739.86997966514878</v>
      </c>
      <c r="B1328" s="54">
        <f t="shared" si="600"/>
        <v>6395</v>
      </c>
      <c r="C1328" s="133">
        <f t="shared" si="625"/>
        <v>106.58333333333333</v>
      </c>
      <c r="D1328" s="30">
        <f t="shared" si="626"/>
        <v>1031.2944716933248</v>
      </c>
      <c r="E1328" s="30">
        <f t="shared" si="627"/>
        <v>679.99999999999932</v>
      </c>
      <c r="F1328" s="31">
        <f t="shared" si="601"/>
        <v>5.0404571322516543E-2</v>
      </c>
      <c r="G1328" s="30">
        <f t="shared" si="602"/>
        <v>2802.2510511968608</v>
      </c>
      <c r="H1328" s="34">
        <f t="shared" si="603"/>
        <v>2802.2510511968608</v>
      </c>
      <c r="I1328" s="33">
        <f t="shared" si="604"/>
        <v>0</v>
      </c>
      <c r="J1328" s="35">
        <f t="shared" si="605"/>
        <v>0</v>
      </c>
      <c r="K1328" s="60">
        <f t="shared" si="606"/>
        <v>4.7884342756390717E-2</v>
      </c>
      <c r="L1328" s="30">
        <f t="shared" si="607"/>
        <v>2804.6290087613993</v>
      </c>
      <c r="M1328" s="34">
        <f t="shared" si="608"/>
        <v>2664.3975583233296</v>
      </c>
      <c r="N1328" s="33">
        <f t="shared" si="609"/>
        <v>0</v>
      </c>
      <c r="O1328" s="35">
        <f t="shared" si="610"/>
        <v>0</v>
      </c>
      <c r="P1328" s="31">
        <f t="shared" si="611"/>
        <v>5.0404571322516543E-2</v>
      </c>
      <c r="Q1328" s="30">
        <f t="shared" si="612"/>
        <v>2802.2510511968608</v>
      </c>
      <c r="R1328" s="34">
        <f t="shared" si="613"/>
        <v>2802.2510511968608</v>
      </c>
      <c r="S1328" s="33">
        <f t="shared" si="614"/>
        <v>0</v>
      </c>
      <c r="T1328" s="35">
        <f t="shared" si="615"/>
        <v>0</v>
      </c>
      <c r="U1328" s="31">
        <f t="shared" si="616"/>
        <v>0</v>
      </c>
      <c r="V1328" s="30" t="e">
        <f t="shared" si="617"/>
        <v>#DIV/0!</v>
      </c>
      <c r="W1328" s="34" t="e">
        <f t="shared" si="618"/>
        <v>#DIV/0!</v>
      </c>
      <c r="X1328" s="33">
        <f t="shared" si="619"/>
        <v>0</v>
      </c>
      <c r="Y1328" s="35">
        <f t="shared" si="620"/>
        <v>0</v>
      </c>
      <c r="Z1328" s="30">
        <f t="shared" si="621"/>
        <v>-10531.72963837355</v>
      </c>
      <c r="AA1328" s="35">
        <f>IF(C1328&lt;C$13,0,(IF(VLOOKUP(C$7,profiel!$A$3:$F$297,2,FALSE)&gt;4,VLOOKUP($C$7,profiel!$A$3:$F$297,3,FALSE),IF(B$9="flens loodrecht op gevel",(VLOOKUP(C$7,profiel!$A$3:$F$297,6,FALSE)-2*VLOOKUP(C$7,profiel!$A$3:$F$297,4,FALSE))/2,VLOOKUP(C$7,profiel!$A$3:$F$297,4,FALSE))))/1000*Z1328*D$36)</f>
        <v>-19380.945313302549</v>
      </c>
      <c r="AB1328" s="30">
        <f t="shared" si="624"/>
        <v>80376.531165439083</v>
      </c>
      <c r="AC1328" s="35">
        <f t="shared" si="622"/>
        <v>16075.306233087815</v>
      </c>
      <c r="AD1328" s="32">
        <f t="shared" si="623"/>
        <v>4.5987320206280137E-2</v>
      </c>
      <c r="AE1328" s="32">
        <f t="shared" si="628"/>
        <v>739.91596698535511</v>
      </c>
      <c r="AF1328" s="204">
        <f t="shared" si="629"/>
        <v>2543.6615057312542</v>
      </c>
    </row>
    <row r="1329" spans="1:32" ht="12" customHeight="1" x14ac:dyDescent="0.15">
      <c r="A1329" s="199">
        <f t="shared" si="599"/>
        <v>739.91596698535511</v>
      </c>
      <c r="B1329" s="38">
        <f t="shared" si="600"/>
        <v>6400</v>
      </c>
      <c r="C1329" s="200">
        <f t="shared" si="625"/>
        <v>106.66666666666667</v>
      </c>
      <c r="D1329" s="36">
        <f t="shared" si="626"/>
        <v>1031.4114362552807</v>
      </c>
      <c r="E1329" s="36">
        <f t="shared" si="627"/>
        <v>679.99999999999932</v>
      </c>
      <c r="F1329" s="37">
        <f t="shared" si="601"/>
        <v>5.0609907434572166E-2</v>
      </c>
      <c r="G1329" s="42">
        <f t="shared" si="602"/>
        <v>2802.805312270702</v>
      </c>
      <c r="H1329" s="43">
        <f t="shared" si="603"/>
        <v>2802.805312270702</v>
      </c>
      <c r="I1329" s="42">
        <f t="shared" si="604"/>
        <v>0</v>
      </c>
      <c r="J1329" s="44">
        <f t="shared" si="605"/>
        <v>0</v>
      </c>
      <c r="K1329" s="216">
        <f t="shared" si="606"/>
        <v>4.8079412062843559E-2</v>
      </c>
      <c r="L1329" s="42">
        <f t="shared" si="607"/>
        <v>2805.193217889765</v>
      </c>
      <c r="M1329" s="43">
        <f t="shared" si="608"/>
        <v>2664.9335569952768</v>
      </c>
      <c r="N1329" s="42">
        <f t="shared" si="609"/>
        <v>0</v>
      </c>
      <c r="O1329" s="44">
        <f t="shared" si="610"/>
        <v>0</v>
      </c>
      <c r="P1329" s="37">
        <f t="shared" si="611"/>
        <v>5.0609907434572166E-2</v>
      </c>
      <c r="Q1329" s="42">
        <f t="shared" si="612"/>
        <v>2802.805312270702</v>
      </c>
      <c r="R1329" s="43">
        <f t="shared" si="613"/>
        <v>2802.805312270702</v>
      </c>
      <c r="S1329" s="42">
        <f t="shared" si="614"/>
        <v>0</v>
      </c>
      <c r="T1329" s="44">
        <f t="shared" si="615"/>
        <v>0</v>
      </c>
      <c r="U1329" s="37">
        <f t="shared" si="616"/>
        <v>0</v>
      </c>
      <c r="V1329" s="42" t="e">
        <f t="shared" si="617"/>
        <v>#DIV/0!</v>
      </c>
      <c r="W1329" s="43" t="e">
        <f t="shared" si="618"/>
        <v>#DIV/0!</v>
      </c>
      <c r="X1329" s="42">
        <f t="shared" si="619"/>
        <v>0</v>
      </c>
      <c r="Y1329" s="44">
        <f t="shared" si="620"/>
        <v>0</v>
      </c>
      <c r="Z1329" s="42">
        <f t="shared" si="621"/>
        <v>-10540.466317610999</v>
      </c>
      <c r="AA1329" s="44">
        <f>IF(C1329&lt;C$13,0,(IF(VLOOKUP(C$7,profiel!$A$3:$F$297,2,FALSE)&gt;4,VLOOKUP($C$7,profiel!$A$3:$F$297,3,FALSE),IF(B$9="flens loodrecht op gevel",(VLOOKUP(C$7,profiel!$A$3:$F$297,6,FALSE)-2*VLOOKUP(C$7,profiel!$A$3:$F$297,4,FALSE))/2,VLOOKUP(C$7,profiel!$A$3:$F$297,4,FALSE))))/1000*Z1329*D$36)</f>
        <v>-19397.022929072697</v>
      </c>
      <c r="AB1329" s="42">
        <f t="shared" si="624"/>
        <v>80411.926527297925</v>
      </c>
      <c r="AC1329" s="44">
        <f t="shared" si="622"/>
        <v>16082.385305459586</v>
      </c>
      <c r="AD1329" s="41">
        <f t="shared" si="623"/>
        <v>4.6106244880680339E-2</v>
      </c>
      <c r="AE1329" s="41">
        <f t="shared" si="628"/>
        <v>739.96207323023577</v>
      </c>
      <c r="AF1329" s="201">
        <f t="shared" si="629"/>
        <v>2533.379200013655</v>
      </c>
    </row>
    <row r="1330" spans="1:32" ht="12" customHeight="1" x14ac:dyDescent="0.15">
      <c r="A1330" s="202">
        <f t="shared" ref="A1330:A1393" si="630">AE1329</f>
        <v>739.96207323023577</v>
      </c>
      <c r="B1330" s="54">
        <f t="shared" ref="B1330:B1393" si="631">B1329+D$36</f>
        <v>6405</v>
      </c>
      <c r="C1330" s="133">
        <f t="shared" si="625"/>
        <v>106.75</v>
      </c>
      <c r="D1330" s="30">
        <f t="shared" si="626"/>
        <v>1031.5283095812197</v>
      </c>
      <c r="E1330" s="30">
        <f t="shared" si="627"/>
        <v>679.99999999999932</v>
      </c>
      <c r="F1330" s="31">
        <f t="shared" ref="F1330:F1393" si="632">IF($C$16="onbeschermd","--",$L$16*$L$17*$F$17/1000*$I$16*((100-$C$17)/100)/($AF1329*$D$37*$C$8))</f>
        <v>5.0815319455235652E-2</v>
      </c>
      <c r="G1330" s="30">
        <f t="shared" ref="G1330:G1393" si="633">IF($C$16="onbeschermd",$D$35*($D1330-$AE1329)+$D$33*$D$32*$D$34*(($D1330+273)^4-($AE1329+273)^4),$I$18/($F$17/1000)*($D1330-$AE1329)/(1+F1330/3)-(EXP(F1330/10)-1)*($D1330-$D1329)*$AF1329*$D$37*$C$8/($I$16*((100-$C$17)/100)*$D$36))</f>
        <v>2803.3572904406838</v>
      </c>
      <c r="H1330" s="34">
        <f t="shared" ref="H1330:H1393" si="634">IF($C$16="onbeschermd",G1330*$I$17*$I$16*$D$36,G1330*$I$17*$I$16*((100-$C$17)/100)*$D$36)</f>
        <v>2803.3572904406838</v>
      </c>
      <c r="I1330" s="33">
        <f t="shared" ref="I1330:I1393" si="635">IF(OR($C$17=0,$C$16="onbeschermd"),0,$D$35*($D1330-$AE1329)+$D$33*$D$32*$D$34*(($D1330+273)^4-($AE1329+273)^4))</f>
        <v>0</v>
      </c>
      <c r="J1330" s="35">
        <f t="shared" ref="J1330:J1393" si="636">IF($C$16="onbeschermd",0,I1330*$I$17*$I$16*($C$17/100)*$D$36)</f>
        <v>0</v>
      </c>
      <c r="K1330" s="60">
        <f t="shared" ref="K1330:K1393" si="637">IF($C$19="onbeschermd","--",$L$19*$L$20*$F$20/1000*$I$19*((100-$C$20)/100)/($AF1329*$D$37*$C$8))</f>
        <v>4.8274553482473871E-2</v>
      </c>
      <c r="L1330" s="30">
        <f t="shared" ref="L1330:L1393" si="638">IF($C$19="onbeschermd",$D$35*($D1330-$AE1329)+$D$33*$D$32*$D$34*(($D1330+273)^4-($AE1329+273)^4),$I$21/($F$20/1000)*($D1330-$AE1329)/(1+K1330/3)-(EXP($K1330/10)-1)*(D1330-$D1329)*$AF1329*$D$37*$C$8/($I$19*((100-$C$20)/100)*$D$36))</f>
        <v>2805.7551478929395</v>
      </c>
      <c r="M1330" s="34">
        <f t="shared" ref="M1330:M1393" si="639">IF($C$19="onbeschermd",L1330*$I$20*$I$19*$D$36,L1330*$I$20*$I$19*((100-$C$20)/100)*$D$36)</f>
        <v>2665.4673904982924</v>
      </c>
      <c r="N1330" s="33">
        <f t="shared" ref="N1330:N1393" si="640">IF(OR($C$20=0,$C$19="onbeschermd"),0,$D$35*($D1330-$AE1329)+$D$33*$D$32*$D$34*(($D1330+273)^4-($AE1329+273)^4))</f>
        <v>0</v>
      </c>
      <c r="O1330" s="35">
        <f t="shared" ref="O1330:O1393" si="641">IF($C$19="onbeschermd",0,N1330*$I$20*$I$19*($C$20/100)*$D$36)</f>
        <v>0</v>
      </c>
      <c r="P1330" s="31">
        <f t="shared" ref="P1330:P1393" si="642">IF($C$22="onbeschermd","--",$L$22*$L$23*$F$23/1000*$I$22*((100-$C$23)/100)/($AF1329*$D$37*$C$8))</f>
        <v>5.0815319455235652E-2</v>
      </c>
      <c r="Q1330" s="30">
        <f t="shared" ref="Q1330:Q1393" si="643">IF($C$22="onbeschermd",$D$35*($D1330-$AE1329)+$D$33*$D$32*$D$34*(($D1330+273)^4-($AE1329+273)^4),$I$24/($F$23/1000)*($D1330-$AE1329)/(1+P1330/3)-(EXP(P1330/10)-1)*($D1330-$D1329)*$AF1329*$D$37*$C$8/($I$22*((100-$C$23)/100)*$D$36))</f>
        <v>2803.3572904406838</v>
      </c>
      <c r="R1330" s="34">
        <f t="shared" ref="R1330:R1393" si="644">IF($C$22="onbeschermd",Q1330*$I$23*$I$22*$D$36,Q1330*$I$23*$I$22*((100-$C$23)/100)*$D$36)</f>
        <v>2803.3572904406838</v>
      </c>
      <c r="S1330" s="33">
        <f t="shared" ref="S1330:S1393" si="645">IF(OR($C$23=0,$C$22="onbeschermd"),0,$D$35*($D1330-$AE1329)+$D$33*$D$32*$D$34*(($D1330+273)^4-($AE1329+273)^4))</f>
        <v>0</v>
      </c>
      <c r="T1330" s="35">
        <f t="shared" ref="T1330:T1393" si="646">IF($C$22="onbeschermd",0,S1330*$I$23*$I$22*($C$23/100)*$D$36)</f>
        <v>0</v>
      </c>
      <c r="U1330" s="31">
        <f t="shared" ref="U1330:U1393" si="647">IF($C$25="onbeschermd","--",$L$25*$L$26*$F$26/1000*$I$25*((100-$C$26)/100)/($AF1329*$D$37*$C$8))</f>
        <v>0</v>
      </c>
      <c r="V1330" s="30" t="e">
        <f t="shared" ref="V1330:V1393" si="648">IF($C$25="onbeschermd",$D$35*($D1330-$AE1329)+$D$33*$D$32*$D$34*(($D1330+273)^4-($AE1329+273)^4),$I$27/($F$26/1000)*($D1330-$AE1329)/(1+U1330/3)-(EXP(U1330/10)-1)*($D1330-$D1329)*$AF1329*$D$37*$C$8/($I$25*((100-$C$26)/100)*$D$36))</f>
        <v>#DIV/0!</v>
      </c>
      <c r="W1330" s="34" t="e">
        <f t="shared" ref="W1330:W1393" si="649">IF($C$25="onbeschermd",V1330*$I$26*$I$25*$D$36,V1330*$I$26*$I$25*((100-$C$26)/100)*$D$36)</f>
        <v>#DIV/0!</v>
      </c>
      <c r="X1330" s="33">
        <f t="shared" ref="X1330:X1393" si="650">IF(OR($C$26=0,$C$25="onbeschermd"),0,$D$35*($D1330-$AE1329)+$D$33*$D$32*$D$34*(($D1330+273)^4-($AE1329+273)^4))</f>
        <v>0</v>
      </c>
      <c r="Y1330" s="35">
        <f t="shared" ref="Y1330:Y1393" si="651">IF($C$25="onbeschermd",0,X1330*$I$26*$I$25*($C$26/100)*$D$36)</f>
        <v>0</v>
      </c>
      <c r="Z1330" s="30">
        <f t="shared" ref="Z1330:Z1393" si="652">IF(C1330&lt;C$13,$D$35*($D1330-$AE1329)+$D$33*$D$32*$D$34*(($D1330+273)^4-($AE1329+273)^4),$D$35*($E1330-$AE1329)+$D$33*$D$32*$D$34*(($E1330+273)^4-($AE1329+273)^4))</f>
        <v>-10549.226627631724</v>
      </c>
      <c r="AA1330" s="35">
        <f>IF(C1330&lt;C$13,0,(IF(VLOOKUP(C$7,profiel!$A$3:$F$297,2,FALSE)&gt;4,VLOOKUP($C$7,profiel!$A$3:$F$297,3,FALSE),IF(B$9="flens loodrecht op gevel",(VLOOKUP(C$7,profiel!$A$3:$F$297,6,FALSE)-2*VLOOKUP(C$7,profiel!$A$3:$F$297,4,FALSE))/2,VLOOKUP(C$7,profiel!$A$3:$F$297,4,FALSE))))/1000*Z1330*D$36)</f>
        <v>-19413.144031234362</v>
      </c>
      <c r="AB1330" s="30">
        <f t="shared" si="624"/>
        <v>80447.274907676896</v>
      </c>
      <c r="AC1330" s="35">
        <f t="shared" ref="AC1330:AC1393" si="653">AB1330*2*C$14/1000*$D$36</f>
        <v>16089.45498153538</v>
      </c>
      <c r="AD1330" s="32">
        <f t="shared" ref="AD1330:AD1393" si="654">IF($C$14&gt;30,MAX((H1330+J1330+M1330+O1330+R1330+T1330+W1330+Y1330)/(AF1329*D$37*C$8),0),MAX((H1330+J1330+M1330+O1330+R1330+T1330+AA1330+AC1330)/(AF1329*D$37*C$8),0))</f>
        <v>4.6224126587716206E-2</v>
      </c>
      <c r="AE1330" s="32">
        <f t="shared" si="628"/>
        <v>740.0082973568235</v>
      </c>
      <c r="AF1330" s="204">
        <f t="shared" si="629"/>
        <v>2523.1762628541455</v>
      </c>
    </row>
    <row r="1331" spans="1:32" ht="12" customHeight="1" x14ac:dyDescent="0.15">
      <c r="A1331" s="199">
        <f t="shared" si="630"/>
        <v>740.0082973568235</v>
      </c>
      <c r="B1331" s="38">
        <f t="shared" si="631"/>
        <v>6410</v>
      </c>
      <c r="C1331" s="200">
        <f t="shared" si="625"/>
        <v>106.83333333333333</v>
      </c>
      <c r="D1331" s="36">
        <f t="shared" si="626"/>
        <v>1031.6450918133644</v>
      </c>
      <c r="E1331" s="36">
        <f t="shared" si="627"/>
        <v>679.99999999999932</v>
      </c>
      <c r="F1331" s="37">
        <f t="shared" si="632"/>
        <v>5.1020800744345313E-2</v>
      </c>
      <c r="G1331" s="42">
        <f t="shared" si="633"/>
        <v>2803.9070042109943</v>
      </c>
      <c r="H1331" s="43">
        <f t="shared" si="634"/>
        <v>2803.9070042109943</v>
      </c>
      <c r="I1331" s="42">
        <f t="shared" si="635"/>
        <v>0</v>
      </c>
      <c r="J1331" s="44">
        <f t="shared" si="636"/>
        <v>0</v>
      </c>
      <c r="K1331" s="216">
        <f t="shared" si="637"/>
        <v>4.8469760707128051E-2</v>
      </c>
      <c r="L1331" s="42">
        <f t="shared" si="638"/>
        <v>2806.3148169602373</v>
      </c>
      <c r="M1331" s="43">
        <f t="shared" si="639"/>
        <v>2665.9990761122253</v>
      </c>
      <c r="N1331" s="42">
        <f t="shared" si="640"/>
        <v>0</v>
      </c>
      <c r="O1331" s="44">
        <f t="shared" si="641"/>
        <v>0</v>
      </c>
      <c r="P1331" s="37">
        <f t="shared" si="642"/>
        <v>5.1020800744345313E-2</v>
      </c>
      <c r="Q1331" s="42">
        <f t="shared" si="643"/>
        <v>2803.9070042109943</v>
      </c>
      <c r="R1331" s="43">
        <f t="shared" si="644"/>
        <v>2803.9070042109943</v>
      </c>
      <c r="S1331" s="42">
        <f t="shared" si="645"/>
        <v>0</v>
      </c>
      <c r="T1331" s="44">
        <f t="shared" si="646"/>
        <v>0</v>
      </c>
      <c r="U1331" s="37">
        <f t="shared" si="647"/>
        <v>0</v>
      </c>
      <c r="V1331" s="42" t="e">
        <f t="shared" si="648"/>
        <v>#DIV/0!</v>
      </c>
      <c r="W1331" s="43" t="e">
        <f t="shared" si="649"/>
        <v>#DIV/0!</v>
      </c>
      <c r="X1331" s="42">
        <f t="shared" si="650"/>
        <v>0</v>
      </c>
      <c r="Y1331" s="44">
        <f t="shared" si="651"/>
        <v>0</v>
      </c>
      <c r="Z1331" s="42">
        <f t="shared" si="652"/>
        <v>-10558.010378367035</v>
      </c>
      <c r="AA1331" s="44">
        <f>IF(C1331&lt;C$13,0,(IF(VLOOKUP(C$7,profiel!$A$3:$F$297,2,FALSE)&gt;4,VLOOKUP($C$7,profiel!$A$3:$F$297,3,FALSE),IF(B$9="flens loodrecht op gevel",(VLOOKUP(C$7,profiel!$A$3:$F$297,6,FALSE)-2*VLOOKUP(C$7,profiel!$A$3:$F$297,4,FALSE))/2,VLOOKUP(C$7,profiel!$A$3:$F$297,4,FALSE))))/1000*Z1331*D$36)</f>
        <v>-19429.308270014899</v>
      </c>
      <c r="AB1331" s="42">
        <f t="shared" ref="AB1331:AB1394" si="655">$D$35*($D1331-$AE1330)+$D$33*$D$32*$D$34*(($D1331+273)^4-($AE1330+273)^4)</f>
        <v>80482.576526398407</v>
      </c>
      <c r="AC1331" s="44">
        <f t="shared" si="653"/>
        <v>16096.515305279681</v>
      </c>
      <c r="AD1331" s="41">
        <f t="shared" si="654"/>
        <v>4.634095643493856E-2</v>
      </c>
      <c r="AE1331" s="41">
        <f t="shared" si="628"/>
        <v>740.05463831325847</v>
      </c>
      <c r="AF1331" s="201">
        <f t="shared" si="629"/>
        <v>2513.0521058369222</v>
      </c>
    </row>
    <row r="1332" spans="1:32" ht="12" customHeight="1" x14ac:dyDescent="0.15">
      <c r="A1332" s="202">
        <f t="shared" si="630"/>
        <v>740.05463831325847</v>
      </c>
      <c r="B1332" s="54">
        <f t="shared" si="631"/>
        <v>6415</v>
      </c>
      <c r="C1332" s="133">
        <f t="shared" si="625"/>
        <v>106.91666666666667</v>
      </c>
      <c r="D1332" s="30">
        <f t="shared" si="626"/>
        <v>1031.7617830936058</v>
      </c>
      <c r="E1332" s="30">
        <f t="shared" si="627"/>
        <v>679.99999999999932</v>
      </c>
      <c r="F1332" s="31">
        <f t="shared" si="632"/>
        <v>5.1226344671063129E-2</v>
      </c>
      <c r="G1332" s="30">
        <f t="shared" si="633"/>
        <v>2804.4544721596521</v>
      </c>
      <c r="H1332" s="34">
        <f t="shared" si="634"/>
        <v>2804.4544721596521</v>
      </c>
      <c r="I1332" s="33">
        <f t="shared" si="635"/>
        <v>0</v>
      </c>
      <c r="J1332" s="35">
        <f t="shared" si="636"/>
        <v>0</v>
      </c>
      <c r="K1332" s="60">
        <f t="shared" si="637"/>
        <v>4.8665027437509972E-2</v>
      </c>
      <c r="L1332" s="30">
        <f t="shared" si="638"/>
        <v>2806.8722433554772</v>
      </c>
      <c r="M1332" s="34">
        <f t="shared" si="639"/>
        <v>2666.528631187703</v>
      </c>
      <c r="N1332" s="33">
        <f t="shared" si="640"/>
        <v>0</v>
      </c>
      <c r="O1332" s="35">
        <f t="shared" si="641"/>
        <v>0</v>
      </c>
      <c r="P1332" s="31">
        <f t="shared" si="642"/>
        <v>5.1226344671063129E-2</v>
      </c>
      <c r="Q1332" s="30">
        <f t="shared" si="643"/>
        <v>2804.4544721596521</v>
      </c>
      <c r="R1332" s="34">
        <f t="shared" si="644"/>
        <v>2804.4544721596521</v>
      </c>
      <c r="S1332" s="33">
        <f t="shared" si="645"/>
        <v>0</v>
      </c>
      <c r="T1332" s="35">
        <f t="shared" si="646"/>
        <v>0</v>
      </c>
      <c r="U1332" s="31">
        <f t="shared" si="647"/>
        <v>0</v>
      </c>
      <c r="V1332" s="30" t="e">
        <f t="shared" si="648"/>
        <v>#DIV/0!</v>
      </c>
      <c r="W1332" s="34" t="e">
        <f t="shared" si="649"/>
        <v>#DIV/0!</v>
      </c>
      <c r="X1332" s="33">
        <f t="shared" si="650"/>
        <v>0</v>
      </c>
      <c r="Y1332" s="35">
        <f t="shared" si="651"/>
        <v>0</v>
      </c>
      <c r="Z1332" s="30">
        <f t="shared" si="652"/>
        <v>-10566.817377985837</v>
      </c>
      <c r="AA1332" s="35">
        <f>IF(C1332&lt;C$13,0,(IF(VLOOKUP(C$7,profiel!$A$3:$F$297,2,FALSE)&gt;4,VLOOKUP($C$7,profiel!$A$3:$F$297,3,FALSE),IF(B$9="flens loodrecht op gevel",(VLOOKUP(C$7,profiel!$A$3:$F$297,6,FALSE)-2*VLOOKUP(C$7,profiel!$A$3:$F$297,4,FALSE))/2,VLOOKUP(C$7,profiel!$A$3:$F$297,4,FALSE))))/1000*Z1332*D$36)</f>
        <v>-19445.515292398417</v>
      </c>
      <c r="AB1332" s="30">
        <f t="shared" si="655"/>
        <v>80517.831604986874</v>
      </c>
      <c r="AC1332" s="35">
        <f t="shared" si="653"/>
        <v>16103.566320997375</v>
      </c>
      <c r="AD1332" s="32">
        <f t="shared" si="654"/>
        <v>4.6456725673657044E-2</v>
      </c>
      <c r="AE1332" s="32">
        <f t="shared" si="628"/>
        <v>740.10109503893216</v>
      </c>
      <c r="AF1332" s="204">
        <f t="shared" si="629"/>
        <v>2503.0061436311339</v>
      </c>
    </row>
    <row r="1333" spans="1:32" ht="12" customHeight="1" x14ac:dyDescent="0.15">
      <c r="A1333" s="199">
        <f t="shared" si="630"/>
        <v>740.10109503893216</v>
      </c>
      <c r="B1333" s="38">
        <f t="shared" si="631"/>
        <v>6420</v>
      </c>
      <c r="C1333" s="200">
        <f t="shared" si="625"/>
        <v>107</v>
      </c>
      <c r="D1333" s="36">
        <f t="shared" si="626"/>
        <v>1031.8783835635033</v>
      </c>
      <c r="E1333" s="36">
        <f t="shared" si="627"/>
        <v>679.99999999999943</v>
      </c>
      <c r="F1333" s="37">
        <f t="shared" si="632"/>
        <v>5.1431944614880945E-2</v>
      </c>
      <c r="G1333" s="42">
        <f t="shared" si="633"/>
        <v>2804.9997129371495</v>
      </c>
      <c r="H1333" s="43">
        <f t="shared" si="634"/>
        <v>2804.9997129371495</v>
      </c>
      <c r="I1333" s="42">
        <f t="shared" si="635"/>
        <v>0</v>
      </c>
      <c r="J1333" s="44">
        <f t="shared" si="636"/>
        <v>0</v>
      </c>
      <c r="K1333" s="216">
        <f t="shared" si="637"/>
        <v>4.8860347384136894E-2</v>
      </c>
      <c r="L1333" s="42">
        <f t="shared" si="638"/>
        <v>2807.4274454156694</v>
      </c>
      <c r="M1333" s="43">
        <f t="shared" si="639"/>
        <v>2667.0560731448859</v>
      </c>
      <c r="N1333" s="42">
        <f t="shared" si="640"/>
        <v>0</v>
      </c>
      <c r="O1333" s="44">
        <f t="shared" si="641"/>
        <v>0</v>
      </c>
      <c r="P1333" s="37">
        <f t="shared" si="642"/>
        <v>5.1431944614880945E-2</v>
      </c>
      <c r="Q1333" s="42">
        <f t="shared" si="643"/>
        <v>2804.9997129371495</v>
      </c>
      <c r="R1333" s="43">
        <f t="shared" si="644"/>
        <v>2804.9997129371495</v>
      </c>
      <c r="S1333" s="42">
        <f t="shared" si="645"/>
        <v>0</v>
      </c>
      <c r="T1333" s="44">
        <f t="shared" si="646"/>
        <v>0</v>
      </c>
      <c r="U1333" s="37">
        <f t="shared" si="647"/>
        <v>0</v>
      </c>
      <c r="V1333" s="42" t="e">
        <f t="shared" si="648"/>
        <v>#DIV/0!</v>
      </c>
      <c r="W1333" s="43" t="e">
        <f t="shared" si="649"/>
        <v>#DIV/0!</v>
      </c>
      <c r="X1333" s="42">
        <f t="shared" si="650"/>
        <v>0</v>
      </c>
      <c r="Y1333" s="44">
        <f t="shared" si="651"/>
        <v>0</v>
      </c>
      <c r="Z1333" s="42">
        <f t="shared" si="652"/>
        <v>-10575.647432920367</v>
      </c>
      <c r="AA1333" s="44">
        <f>IF(C1333&lt;C$13,0,(IF(VLOOKUP(C$7,profiel!$A$3:$F$297,2,FALSE)&gt;4,VLOOKUP($C$7,profiel!$A$3:$F$297,3,FALSE),IF(B$9="flens loodrecht op gevel",(VLOOKUP(C$7,profiel!$A$3:$F$297,6,FALSE)-2*VLOOKUP(C$7,profiel!$A$3:$F$297,4,FALSE))/2,VLOOKUP(C$7,profiel!$A$3:$F$297,4,FALSE))))/1000*Z1333*D$36)</f>
        <v>-19461.764742173127</v>
      </c>
      <c r="AB1333" s="42">
        <f t="shared" si="655"/>
        <v>80553.040366642977</v>
      </c>
      <c r="AC1333" s="44">
        <f t="shared" si="653"/>
        <v>16110.608073328596</v>
      </c>
      <c r="AD1333" s="41">
        <f t="shared" si="654"/>
        <v>4.657142570074442E-2</v>
      </c>
      <c r="AE1333" s="41">
        <f t="shared" si="628"/>
        <v>740.14766646463295</v>
      </c>
      <c r="AF1333" s="201">
        <f t="shared" si="629"/>
        <v>2493.0377939987593</v>
      </c>
    </row>
    <row r="1334" spans="1:32" ht="12" customHeight="1" x14ac:dyDescent="0.15">
      <c r="A1334" s="202">
        <f t="shared" si="630"/>
        <v>740.14766646463295</v>
      </c>
      <c r="B1334" s="54">
        <f t="shared" si="631"/>
        <v>6425</v>
      </c>
      <c r="C1334" s="133">
        <f t="shared" si="625"/>
        <v>107.08333333333333</v>
      </c>
      <c r="D1334" s="30">
        <f t="shared" si="626"/>
        <v>1031.9948933642861</v>
      </c>
      <c r="E1334" s="30">
        <f t="shared" si="627"/>
        <v>679.99999999999943</v>
      </c>
      <c r="F1334" s="31">
        <f t="shared" si="632"/>
        <v>5.1637593966618905E-2</v>
      </c>
      <c r="G1334" s="30">
        <f t="shared" si="633"/>
        <v>2805.5427452635299</v>
      </c>
      <c r="H1334" s="34">
        <f t="shared" si="634"/>
        <v>2805.5427452635304</v>
      </c>
      <c r="I1334" s="33">
        <f t="shared" si="635"/>
        <v>0</v>
      </c>
      <c r="J1334" s="35">
        <f t="shared" si="636"/>
        <v>0</v>
      </c>
      <c r="K1334" s="60">
        <f t="shared" si="637"/>
        <v>4.9055714268287962E-2</v>
      </c>
      <c r="L1334" s="30">
        <f t="shared" si="638"/>
        <v>2807.9804415481576</v>
      </c>
      <c r="M1334" s="34">
        <f t="shared" si="639"/>
        <v>2667.58141947075</v>
      </c>
      <c r="N1334" s="33">
        <f t="shared" si="640"/>
        <v>0</v>
      </c>
      <c r="O1334" s="35">
        <f t="shared" si="641"/>
        <v>0</v>
      </c>
      <c r="P1334" s="31">
        <f t="shared" si="642"/>
        <v>5.1637593966618905E-2</v>
      </c>
      <c r="Q1334" s="30">
        <f t="shared" si="643"/>
        <v>2805.5427452635299</v>
      </c>
      <c r="R1334" s="34">
        <f t="shared" si="644"/>
        <v>2805.5427452635304</v>
      </c>
      <c r="S1334" s="33">
        <f t="shared" si="645"/>
        <v>0</v>
      </c>
      <c r="T1334" s="35">
        <f t="shared" si="646"/>
        <v>0</v>
      </c>
      <c r="U1334" s="31">
        <f t="shared" si="647"/>
        <v>0</v>
      </c>
      <c r="V1334" s="30" t="e">
        <f t="shared" si="648"/>
        <v>#DIV/0!</v>
      </c>
      <c r="W1334" s="34" t="e">
        <f t="shared" si="649"/>
        <v>#DIV/0!</v>
      </c>
      <c r="X1334" s="33">
        <f t="shared" si="650"/>
        <v>0</v>
      </c>
      <c r="Y1334" s="35">
        <f t="shared" si="651"/>
        <v>0</v>
      </c>
      <c r="Z1334" s="30">
        <f t="shared" si="652"/>
        <v>-10584.500347892264</v>
      </c>
      <c r="AA1334" s="35">
        <f>IF(C1334&lt;C$13,0,(IF(VLOOKUP(C$7,profiel!$A$3:$F$297,2,FALSE)&gt;4,VLOOKUP($C$7,profiel!$A$3:$F$297,3,FALSE),IF(B$9="flens loodrecht op gevel",(VLOOKUP(C$7,profiel!$A$3:$F$297,6,FALSE)-2*VLOOKUP(C$7,profiel!$A$3:$F$297,4,FALSE))/2,VLOOKUP(C$7,profiel!$A$3:$F$297,4,FALSE))))/1000*Z1334*D$36)</f>
        <v>-19478.056259979327</v>
      </c>
      <c r="AB1334" s="30">
        <f t="shared" si="655"/>
        <v>80588.203036217776</v>
      </c>
      <c r="AC1334" s="35">
        <f t="shared" si="653"/>
        <v>16117.640607243555</v>
      </c>
      <c r="AD1334" s="32">
        <f t="shared" si="654"/>
        <v>4.6685048060351113E-2</v>
      </c>
      <c r="AE1334" s="32">
        <f t="shared" si="628"/>
        <v>740.19435151269329</v>
      </c>
      <c r="AF1334" s="204">
        <f t="shared" si="629"/>
        <v>2483.1464778020018</v>
      </c>
    </row>
    <row r="1335" spans="1:32" ht="12" customHeight="1" x14ac:dyDescent="0.15">
      <c r="A1335" s="199">
        <f t="shared" si="630"/>
        <v>740.19435151269329</v>
      </c>
      <c r="B1335" s="38">
        <f t="shared" si="631"/>
        <v>6430</v>
      </c>
      <c r="C1335" s="200">
        <f t="shared" si="625"/>
        <v>107.16666666666667</v>
      </c>
      <c r="D1335" s="36">
        <f t="shared" si="626"/>
        <v>1032.1113126368539</v>
      </c>
      <c r="E1335" s="36">
        <f t="shared" si="627"/>
        <v>679.99999999999943</v>
      </c>
      <c r="F1335" s="37">
        <f t="shared" si="632"/>
        <v>5.1843286129417007E-2</v>
      </c>
      <c r="G1335" s="42">
        <f t="shared" si="633"/>
        <v>2806.0835879259248</v>
      </c>
      <c r="H1335" s="43">
        <f t="shared" si="634"/>
        <v>2806.0835879259248</v>
      </c>
      <c r="I1335" s="42">
        <f t="shared" si="635"/>
        <v>0</v>
      </c>
      <c r="J1335" s="44">
        <f t="shared" si="636"/>
        <v>0</v>
      </c>
      <c r="K1335" s="216">
        <f t="shared" si="637"/>
        <v>4.9251121822946151E-2</v>
      </c>
      <c r="L1335" s="42">
        <f t="shared" si="638"/>
        <v>2808.5312502281827</v>
      </c>
      <c r="M1335" s="43">
        <f t="shared" si="639"/>
        <v>2668.1046877167732</v>
      </c>
      <c r="N1335" s="42">
        <f t="shared" si="640"/>
        <v>0</v>
      </c>
      <c r="O1335" s="44">
        <f t="shared" si="641"/>
        <v>0</v>
      </c>
      <c r="P1335" s="37">
        <f t="shared" si="642"/>
        <v>5.1843286129417007E-2</v>
      </c>
      <c r="Q1335" s="42">
        <f t="shared" si="643"/>
        <v>2806.0835879259248</v>
      </c>
      <c r="R1335" s="43">
        <f t="shared" si="644"/>
        <v>2806.0835879259248</v>
      </c>
      <c r="S1335" s="42">
        <f t="shared" si="645"/>
        <v>0</v>
      </c>
      <c r="T1335" s="44">
        <f t="shared" si="646"/>
        <v>0</v>
      </c>
      <c r="U1335" s="37">
        <f t="shared" si="647"/>
        <v>0</v>
      </c>
      <c r="V1335" s="42" t="e">
        <f t="shared" si="648"/>
        <v>#DIV/0!</v>
      </c>
      <c r="W1335" s="43" t="e">
        <f t="shared" si="649"/>
        <v>#DIV/0!</v>
      </c>
      <c r="X1335" s="42">
        <f t="shared" si="650"/>
        <v>0</v>
      </c>
      <c r="Y1335" s="44">
        <f t="shared" si="651"/>
        <v>0</v>
      </c>
      <c r="Z1335" s="42">
        <f t="shared" si="652"/>
        <v>-10593.375925938941</v>
      </c>
      <c r="AA1335" s="44">
        <f>IF(C1335&lt;C$13,0,(IF(VLOOKUP(C$7,profiel!$A$3:$F$297,2,FALSE)&gt;4,VLOOKUP($C$7,profiel!$A$3:$F$297,3,FALSE),IF(B$9="flens loodrecht op gevel",(VLOOKUP(C$7,profiel!$A$3:$F$297,6,FALSE)-2*VLOOKUP(C$7,profiel!$A$3:$F$297,4,FALSE))/2,VLOOKUP(C$7,profiel!$A$3:$F$297,4,FALSE))))/1000*Z1335*D$36)</f>
        <v>-19494.389483357929</v>
      </c>
      <c r="AB1335" s="42">
        <f t="shared" si="655"/>
        <v>80623.319840186523</v>
      </c>
      <c r="AC1335" s="44">
        <f t="shared" si="653"/>
        <v>16124.663968037305</v>
      </c>
      <c r="AD1335" s="41">
        <f t="shared" si="654"/>
        <v>4.679758444558544E-2</v>
      </c>
      <c r="AE1335" s="41">
        <f t="shared" si="628"/>
        <v>740.24114909713887</v>
      </c>
      <c r="AF1335" s="201">
        <f t="shared" si="629"/>
        <v>2473.3316190101514</v>
      </c>
    </row>
    <row r="1336" spans="1:32" ht="12" customHeight="1" x14ac:dyDescent="0.15">
      <c r="A1336" s="202">
        <f t="shared" si="630"/>
        <v>740.24114909713887</v>
      </c>
      <c r="B1336" s="54">
        <f t="shared" si="631"/>
        <v>6435</v>
      </c>
      <c r="C1336" s="133">
        <f t="shared" si="625"/>
        <v>107.25</v>
      </c>
      <c r="D1336" s="30">
        <f t="shared" si="626"/>
        <v>1032.2276415217787</v>
      </c>
      <c r="E1336" s="30">
        <f t="shared" si="627"/>
        <v>679.99999999999943</v>
      </c>
      <c r="F1336" s="31">
        <f t="shared" si="632"/>
        <v>5.2049014519720514E-2</v>
      </c>
      <c r="G1336" s="30">
        <f t="shared" si="633"/>
        <v>2806.6222597759734</v>
      </c>
      <c r="H1336" s="34">
        <f t="shared" si="634"/>
        <v>2806.6222597759734</v>
      </c>
      <c r="I1336" s="33">
        <f t="shared" si="635"/>
        <v>0</v>
      </c>
      <c r="J1336" s="35">
        <f t="shared" si="636"/>
        <v>0</v>
      </c>
      <c r="K1336" s="60">
        <f t="shared" si="637"/>
        <v>4.9446563793734487E-2</v>
      </c>
      <c r="L1336" s="30">
        <f t="shared" si="638"/>
        <v>2809.0798899963588</v>
      </c>
      <c r="M1336" s="34">
        <f t="shared" si="639"/>
        <v>2668.625895496541</v>
      </c>
      <c r="N1336" s="33">
        <f t="shared" si="640"/>
        <v>0</v>
      </c>
      <c r="O1336" s="35">
        <f t="shared" si="641"/>
        <v>0</v>
      </c>
      <c r="P1336" s="31">
        <f t="shared" si="642"/>
        <v>5.2049014519720514E-2</v>
      </c>
      <c r="Q1336" s="30">
        <f t="shared" si="643"/>
        <v>2806.6222597759734</v>
      </c>
      <c r="R1336" s="34">
        <f t="shared" si="644"/>
        <v>2806.6222597759734</v>
      </c>
      <c r="S1336" s="33">
        <f t="shared" si="645"/>
        <v>0</v>
      </c>
      <c r="T1336" s="35">
        <f t="shared" si="646"/>
        <v>0</v>
      </c>
      <c r="U1336" s="31">
        <f t="shared" si="647"/>
        <v>0</v>
      </c>
      <c r="V1336" s="30" t="e">
        <f t="shared" si="648"/>
        <v>#DIV/0!</v>
      </c>
      <c r="W1336" s="34" t="e">
        <f t="shared" si="649"/>
        <v>#DIV/0!</v>
      </c>
      <c r="X1336" s="33">
        <f t="shared" si="650"/>
        <v>0</v>
      </c>
      <c r="Y1336" s="35">
        <f t="shared" si="651"/>
        <v>0</v>
      </c>
      <c r="Z1336" s="30">
        <f t="shared" si="652"/>
        <v>-10602.273968440377</v>
      </c>
      <c r="AA1336" s="35">
        <f>IF(C1336&lt;C$13,0,(IF(VLOOKUP(C$7,profiel!$A$3:$F$297,2,FALSE)&gt;4,VLOOKUP($C$7,profiel!$A$3:$F$297,3,FALSE),IF(B$9="flens loodrecht op gevel",(VLOOKUP(C$7,profiel!$A$3:$F$297,6,FALSE)-2*VLOOKUP(C$7,profiel!$A$3:$F$297,4,FALSE))/2,VLOOKUP(C$7,profiel!$A$3:$F$297,4,FALSE))))/1000*Z1336*D$36)</f>
        <v>-19510.764046799763</v>
      </c>
      <c r="AB1336" s="30">
        <f t="shared" si="655"/>
        <v>80658.391006622071</v>
      </c>
      <c r="AC1336" s="35">
        <f t="shared" si="653"/>
        <v>16131.678201324414</v>
      </c>
      <c r="AD1336" s="32">
        <f t="shared" si="654"/>
        <v>4.6909026700142284E-2</v>
      </c>
      <c r="AE1336" s="32">
        <f t="shared" si="628"/>
        <v>740.28805812383905</v>
      </c>
      <c r="AF1336" s="204">
        <f t="shared" si="629"/>
        <v>2463.5926447060633</v>
      </c>
    </row>
    <row r="1337" spans="1:32" ht="12" customHeight="1" x14ac:dyDescent="0.15">
      <c r="A1337" s="199">
        <f t="shared" si="630"/>
        <v>740.28805812383905</v>
      </c>
      <c r="B1337" s="38">
        <f t="shared" si="631"/>
        <v>6440</v>
      </c>
      <c r="C1337" s="200">
        <f t="shared" si="625"/>
        <v>107.33333333333333</v>
      </c>
      <c r="D1337" s="36">
        <f t="shared" si="626"/>
        <v>1032.3438801593047</v>
      </c>
      <c r="E1337" s="36">
        <f t="shared" si="627"/>
        <v>679.99999999999943</v>
      </c>
      <c r="F1337" s="37">
        <f t="shared" si="632"/>
        <v>5.2254772568255829E-2</v>
      </c>
      <c r="G1337" s="42">
        <f t="shared" si="633"/>
        <v>2807.1587797279512</v>
      </c>
      <c r="H1337" s="43">
        <f t="shared" si="634"/>
        <v>2807.1587797279512</v>
      </c>
      <c r="I1337" s="42">
        <f t="shared" si="635"/>
        <v>0</v>
      </c>
      <c r="J1337" s="44">
        <f t="shared" si="636"/>
        <v>0</v>
      </c>
      <c r="K1337" s="216">
        <f t="shared" si="637"/>
        <v>4.9642033939843039E-2</v>
      </c>
      <c r="L1337" s="42">
        <f t="shared" si="638"/>
        <v>2809.6263794568658</v>
      </c>
      <c r="M1337" s="43">
        <f t="shared" si="639"/>
        <v>2669.1450604840225</v>
      </c>
      <c r="N1337" s="42">
        <f t="shared" si="640"/>
        <v>0</v>
      </c>
      <c r="O1337" s="44">
        <f t="shared" si="641"/>
        <v>0</v>
      </c>
      <c r="P1337" s="37">
        <f t="shared" si="642"/>
        <v>5.2254772568255829E-2</v>
      </c>
      <c r="Q1337" s="42">
        <f t="shared" si="643"/>
        <v>2807.1587797279512</v>
      </c>
      <c r="R1337" s="43">
        <f t="shared" si="644"/>
        <v>2807.1587797279512</v>
      </c>
      <c r="S1337" s="42">
        <f t="shared" si="645"/>
        <v>0</v>
      </c>
      <c r="T1337" s="44">
        <f t="shared" si="646"/>
        <v>0</v>
      </c>
      <c r="U1337" s="37">
        <f t="shared" si="647"/>
        <v>0</v>
      </c>
      <c r="V1337" s="42" t="e">
        <f t="shared" si="648"/>
        <v>#DIV/0!</v>
      </c>
      <c r="W1337" s="43" t="e">
        <f t="shared" si="649"/>
        <v>#DIV/0!</v>
      </c>
      <c r="X1337" s="42">
        <f t="shared" si="650"/>
        <v>0</v>
      </c>
      <c r="Y1337" s="44">
        <f t="shared" si="651"/>
        <v>0</v>
      </c>
      <c r="Z1337" s="42">
        <f t="shared" si="652"/>
        <v>-10611.194275146165</v>
      </c>
      <c r="AA1337" s="44">
        <f>IF(C1337&lt;C$13,0,(IF(VLOOKUP(C$7,profiel!$A$3:$F$297,2,FALSE)&gt;4,VLOOKUP($C$7,profiel!$A$3:$F$297,3,FALSE),IF(B$9="flens loodrecht op gevel",(VLOOKUP(C$7,profiel!$A$3:$F$297,6,FALSE)-2*VLOOKUP(C$7,profiel!$A$3:$F$297,4,FALSE))/2,VLOOKUP(C$7,profiel!$A$3:$F$297,4,FALSE))))/1000*Z1337*D$36)</f>
        <v>-19527.179581795346</v>
      </c>
      <c r="AB1337" s="42">
        <f t="shared" si="655"/>
        <v>80693.416765167873</v>
      </c>
      <c r="AC1337" s="44">
        <f t="shared" si="653"/>
        <v>16138.683353033573</v>
      </c>
      <c r="AD1337" s="41">
        <f t="shared" si="654"/>
        <v>4.7019366819902632E-2</v>
      </c>
      <c r="AE1337" s="41">
        <f t="shared" si="628"/>
        <v>740.33507749065893</v>
      </c>
      <c r="AF1337" s="201">
        <f t="shared" si="629"/>
        <v>2453.9289850921359</v>
      </c>
    </row>
    <row r="1338" spans="1:32" ht="12" customHeight="1" x14ac:dyDescent="0.15">
      <c r="A1338" s="202">
        <f t="shared" si="630"/>
        <v>740.33507749065893</v>
      </c>
      <c r="B1338" s="54">
        <f t="shared" si="631"/>
        <v>6445</v>
      </c>
      <c r="C1338" s="133">
        <f t="shared" si="625"/>
        <v>107.41666666666667</v>
      </c>
      <c r="D1338" s="30">
        <f t="shared" si="626"/>
        <v>1032.460028689351</v>
      </c>
      <c r="E1338" s="30">
        <f t="shared" si="627"/>
        <v>679.99999999999943</v>
      </c>
      <c r="F1338" s="31">
        <f t="shared" si="632"/>
        <v>5.2460553720999267E-2</v>
      </c>
      <c r="G1338" s="30">
        <f t="shared" si="633"/>
        <v>2807.6931667552103</v>
      </c>
      <c r="H1338" s="34">
        <f t="shared" si="634"/>
        <v>2807.6931667552108</v>
      </c>
      <c r="I1338" s="33">
        <f t="shared" si="635"/>
        <v>0</v>
      </c>
      <c r="J1338" s="35">
        <f t="shared" si="636"/>
        <v>0</v>
      </c>
      <c r="K1338" s="60">
        <f t="shared" si="637"/>
        <v>4.9837526034949307E-2</v>
      </c>
      <c r="L1338" s="30">
        <f t="shared" si="638"/>
        <v>2810.170737273897</v>
      </c>
      <c r="M1338" s="34">
        <f t="shared" si="639"/>
        <v>2669.6622004102023</v>
      </c>
      <c r="N1338" s="33">
        <f t="shared" si="640"/>
        <v>0</v>
      </c>
      <c r="O1338" s="35">
        <f t="shared" si="641"/>
        <v>0</v>
      </c>
      <c r="P1338" s="31">
        <f t="shared" si="642"/>
        <v>5.2460553720999267E-2</v>
      </c>
      <c r="Q1338" s="30">
        <f t="shared" si="643"/>
        <v>2807.6931667552103</v>
      </c>
      <c r="R1338" s="34">
        <f t="shared" si="644"/>
        <v>2807.6931667552108</v>
      </c>
      <c r="S1338" s="33">
        <f t="shared" si="645"/>
        <v>0</v>
      </c>
      <c r="T1338" s="35">
        <f t="shared" si="646"/>
        <v>0</v>
      </c>
      <c r="U1338" s="31">
        <f t="shared" si="647"/>
        <v>0</v>
      </c>
      <c r="V1338" s="30" t="e">
        <f t="shared" si="648"/>
        <v>#DIV/0!</v>
      </c>
      <c r="W1338" s="34" t="e">
        <f t="shared" si="649"/>
        <v>#DIV/0!</v>
      </c>
      <c r="X1338" s="33">
        <f t="shared" si="650"/>
        <v>0</v>
      </c>
      <c r="Y1338" s="35">
        <f t="shared" si="651"/>
        <v>0</v>
      </c>
      <c r="Z1338" s="30">
        <f t="shared" si="652"/>
        <v>-10620.13664420291</v>
      </c>
      <c r="AA1338" s="35">
        <f>IF(C1338&lt;C$13,0,(IF(VLOOKUP(C$7,profiel!$A$3:$F$297,2,FALSE)&gt;4,VLOOKUP($C$7,profiel!$A$3:$F$297,3,FALSE),IF(B$9="flens loodrecht op gevel",(VLOOKUP(C$7,profiel!$A$3:$F$297,6,FALSE)-2*VLOOKUP(C$7,profiel!$A$3:$F$297,4,FALSE))/2,VLOOKUP(C$7,profiel!$A$3:$F$297,4,FALSE))))/1000*Z1338*D$36)</f>
        <v>-19543.635716885321</v>
      </c>
      <c r="AB1338" s="30">
        <f t="shared" si="655"/>
        <v>80728.397347011036</v>
      </c>
      <c r="AC1338" s="35">
        <f t="shared" si="653"/>
        <v>16145.679469402206</v>
      </c>
      <c r="AD1338" s="32">
        <f t="shared" si="654"/>
        <v>4.7128596954436788E-2</v>
      </c>
      <c r="AE1338" s="32">
        <f t="shared" si="628"/>
        <v>740.38220608761333</v>
      </c>
      <c r="AF1338" s="204">
        <f t="shared" si="629"/>
        <v>2444.340073495775</v>
      </c>
    </row>
    <row r="1339" spans="1:32" ht="12" customHeight="1" x14ac:dyDescent="0.15">
      <c r="A1339" s="199">
        <f t="shared" si="630"/>
        <v>740.38220608761333</v>
      </c>
      <c r="B1339" s="38">
        <f t="shared" si="631"/>
        <v>6450</v>
      </c>
      <c r="C1339" s="200">
        <f t="shared" ref="C1339:C1402" si="656">B1339/60</f>
        <v>107.5</v>
      </c>
      <c r="D1339" s="36">
        <f t="shared" ref="D1339:D1402" si="657">20+345*LOG10(8*C1339+1)</f>
        <v>1032.5760872515111</v>
      </c>
      <c r="E1339" s="36">
        <f t="shared" ref="E1339:E1402" si="658">20+660*(1-0.687*EXP(-0.32*C1339)-0.313*EXP(-3.8*C1339))</f>
        <v>679.99999999999943</v>
      </c>
      <c r="F1339" s="37">
        <f t="shared" si="632"/>
        <v>5.2666351440138814E-2</v>
      </c>
      <c r="G1339" s="42">
        <f t="shared" si="633"/>
        <v>2808.2254398889022</v>
      </c>
      <c r="H1339" s="43">
        <f t="shared" si="634"/>
        <v>2808.2254398889022</v>
      </c>
      <c r="I1339" s="42">
        <f t="shared" si="635"/>
        <v>0</v>
      </c>
      <c r="J1339" s="44">
        <f t="shared" si="636"/>
        <v>0</v>
      </c>
      <c r="K1339" s="216">
        <f t="shared" si="637"/>
        <v>5.0033033868131876E-2</v>
      </c>
      <c r="L1339" s="42">
        <f t="shared" si="638"/>
        <v>2810.7129821704671</v>
      </c>
      <c r="M1339" s="43">
        <f t="shared" si="639"/>
        <v>2670.1773330619435</v>
      </c>
      <c r="N1339" s="42">
        <f t="shared" si="640"/>
        <v>0</v>
      </c>
      <c r="O1339" s="44">
        <f t="shared" si="641"/>
        <v>0</v>
      </c>
      <c r="P1339" s="37">
        <f t="shared" si="642"/>
        <v>5.2666351440138814E-2</v>
      </c>
      <c r="Q1339" s="42">
        <f t="shared" si="643"/>
        <v>2808.2254398889022</v>
      </c>
      <c r="R1339" s="43">
        <f t="shared" si="644"/>
        <v>2808.2254398889022</v>
      </c>
      <c r="S1339" s="42">
        <f t="shared" si="645"/>
        <v>0</v>
      </c>
      <c r="T1339" s="44">
        <f t="shared" si="646"/>
        <v>0</v>
      </c>
      <c r="U1339" s="37">
        <f t="shared" si="647"/>
        <v>0</v>
      </c>
      <c r="V1339" s="42" t="e">
        <f t="shared" si="648"/>
        <v>#DIV/0!</v>
      </c>
      <c r="W1339" s="43" t="e">
        <f t="shared" si="649"/>
        <v>#DIV/0!</v>
      </c>
      <c r="X1339" s="42">
        <f t="shared" si="650"/>
        <v>0</v>
      </c>
      <c r="Y1339" s="44">
        <f t="shared" si="651"/>
        <v>0</v>
      </c>
      <c r="Z1339" s="42">
        <f t="shared" si="652"/>
        <v>-10629.100872181949</v>
      </c>
      <c r="AA1339" s="44">
        <f>IF(C1339&lt;C$13,0,(IF(VLOOKUP(C$7,profiel!$A$3:$F$297,2,FALSE)&gt;4,VLOOKUP($C$7,profiel!$A$3:$F$297,3,FALSE),IF(B$9="flens loodrecht op gevel",(VLOOKUP(C$7,profiel!$A$3:$F$297,6,FALSE)-2*VLOOKUP(C$7,profiel!$A$3:$F$297,4,FALSE))/2,VLOOKUP(C$7,profiel!$A$3:$F$297,4,FALSE))))/1000*Z1339*D$36)</f>
        <v>-19560.132077711438</v>
      </c>
      <c r="AB1339" s="42">
        <f t="shared" si="655"/>
        <v>80763.332984854642</v>
      </c>
      <c r="AC1339" s="44">
        <f t="shared" si="653"/>
        <v>16152.666596970928</v>
      </c>
      <c r="AD1339" s="41">
        <f t="shared" si="654"/>
        <v>4.7236709408523217E-2</v>
      </c>
      <c r="AE1339" s="41">
        <f t="shared" ref="AE1339:AE1402" si="659">AE1338+AD1339</f>
        <v>740.42944279702181</v>
      </c>
      <c r="AF1339" s="201">
        <f t="shared" ref="AF1339:AF1402" si="660">IF(AE1339&lt;600,425+0.773*AE1339-0.00169*AE1339^2+0.00000222*AE1339^3,IF(AE1339&lt;735,666+(13002/(738-AE1339)),IF(AE1339&lt;900,545+(17820/(AE1339-731)),650)))</f>
        <v>2434.8253463744713</v>
      </c>
    </row>
    <row r="1340" spans="1:32" ht="12" customHeight="1" x14ac:dyDescent="0.15">
      <c r="A1340" s="202">
        <f t="shared" si="630"/>
        <v>740.42944279702181</v>
      </c>
      <c r="B1340" s="54">
        <f t="shared" si="631"/>
        <v>6455</v>
      </c>
      <c r="C1340" s="133">
        <f t="shared" si="656"/>
        <v>107.58333333333333</v>
      </c>
      <c r="D1340" s="30">
        <f t="shared" si="657"/>
        <v>1032.6920559850532</v>
      </c>
      <c r="E1340" s="30">
        <f t="shared" si="658"/>
        <v>679.99999999999943</v>
      </c>
      <c r="F1340" s="31">
        <f t="shared" si="632"/>
        <v>5.2872159205025832E-2</v>
      </c>
      <c r="G1340" s="30">
        <f t="shared" si="633"/>
        <v>2808.7556182154831</v>
      </c>
      <c r="H1340" s="34">
        <f t="shared" si="634"/>
        <v>2808.7556182154831</v>
      </c>
      <c r="I1340" s="33">
        <f t="shared" si="635"/>
        <v>0</v>
      </c>
      <c r="J1340" s="35">
        <f t="shared" si="636"/>
        <v>0</v>
      </c>
      <c r="K1340" s="60">
        <f t="shared" si="637"/>
        <v>5.0228551244774537E-2</v>
      </c>
      <c r="L1340" s="30">
        <f t="shared" si="638"/>
        <v>2811.2531329259423</v>
      </c>
      <c r="M1340" s="34">
        <f t="shared" si="639"/>
        <v>2670.6904762796448</v>
      </c>
      <c r="N1340" s="33">
        <f t="shared" si="640"/>
        <v>0</v>
      </c>
      <c r="O1340" s="35">
        <f t="shared" si="641"/>
        <v>0</v>
      </c>
      <c r="P1340" s="31">
        <f t="shared" si="642"/>
        <v>5.2872159205025832E-2</v>
      </c>
      <c r="Q1340" s="30">
        <f t="shared" si="643"/>
        <v>2808.7556182154831</v>
      </c>
      <c r="R1340" s="34">
        <f t="shared" si="644"/>
        <v>2808.7556182154831</v>
      </c>
      <c r="S1340" s="33">
        <f t="shared" si="645"/>
        <v>0</v>
      </c>
      <c r="T1340" s="35">
        <f t="shared" si="646"/>
        <v>0</v>
      </c>
      <c r="U1340" s="31">
        <f t="shared" si="647"/>
        <v>0</v>
      </c>
      <c r="V1340" s="30" t="e">
        <f t="shared" si="648"/>
        <v>#DIV/0!</v>
      </c>
      <c r="W1340" s="34" t="e">
        <f t="shared" si="649"/>
        <v>#DIV/0!</v>
      </c>
      <c r="X1340" s="33">
        <f t="shared" si="650"/>
        <v>0</v>
      </c>
      <c r="Y1340" s="35">
        <f t="shared" si="651"/>
        <v>0</v>
      </c>
      <c r="Z1340" s="30">
        <f t="shared" si="652"/>
        <v>-10638.08675410736</v>
      </c>
      <c r="AA1340" s="35">
        <f>IF(C1340&lt;C$13,0,(IF(VLOOKUP(C$7,profiel!$A$3:$F$297,2,FALSE)&gt;4,VLOOKUP($C$7,profiel!$A$3:$F$297,3,FALSE),IF(B$9="flens loodrecht op gevel",(VLOOKUP(C$7,profiel!$A$3:$F$297,6,FALSE)-2*VLOOKUP(C$7,profiel!$A$3:$F$297,4,FALSE))/2,VLOOKUP(C$7,profiel!$A$3:$F$297,4,FALSE))))/1000*Z1340*D$36)</f>
        <v>-19576.668287068129</v>
      </c>
      <c r="AB1340" s="30">
        <f t="shared" si="655"/>
        <v>80798.223912889182</v>
      </c>
      <c r="AC1340" s="35">
        <f t="shared" si="653"/>
        <v>16159.644782577836</v>
      </c>
      <c r="AD1340" s="32">
        <f t="shared" si="654"/>
        <v>4.734369664358036E-2</v>
      </c>
      <c r="AE1340" s="32">
        <f t="shared" si="659"/>
        <v>740.47678649366537</v>
      </c>
      <c r="AF1340" s="204">
        <f t="shared" si="660"/>
        <v>2425.3842433204054</v>
      </c>
    </row>
    <row r="1341" spans="1:32" ht="12" customHeight="1" x14ac:dyDescent="0.15">
      <c r="A1341" s="199">
        <f t="shared" si="630"/>
        <v>740.47678649366537</v>
      </c>
      <c r="B1341" s="38">
        <f t="shared" si="631"/>
        <v>6460</v>
      </c>
      <c r="C1341" s="200">
        <f t="shared" si="656"/>
        <v>107.66666666666667</v>
      </c>
      <c r="D1341" s="36">
        <f t="shared" si="657"/>
        <v>1032.807935028924</v>
      </c>
      <c r="E1341" s="36">
        <f t="shared" si="658"/>
        <v>679.99999999999943</v>
      </c>
      <c r="F1341" s="37">
        <f t="shared" si="632"/>
        <v>5.3077970513118709E-2</v>
      </c>
      <c r="G1341" s="42">
        <f t="shared" si="633"/>
        <v>2809.2837208721435</v>
      </c>
      <c r="H1341" s="43">
        <f t="shared" si="634"/>
        <v>2809.2837208721439</v>
      </c>
      <c r="I1341" s="42">
        <f t="shared" si="635"/>
        <v>0</v>
      </c>
      <c r="J1341" s="44">
        <f t="shared" si="636"/>
        <v>0</v>
      </c>
      <c r="K1341" s="216">
        <f t="shared" si="637"/>
        <v>5.0424071987462772E-2</v>
      </c>
      <c r="L1341" s="42">
        <f t="shared" si="638"/>
        <v>2811.7912083715141</v>
      </c>
      <c r="M1341" s="43">
        <f t="shared" si="639"/>
        <v>2671.2016479529384</v>
      </c>
      <c r="N1341" s="42">
        <f t="shared" si="640"/>
        <v>0</v>
      </c>
      <c r="O1341" s="44">
        <f t="shared" si="641"/>
        <v>0</v>
      </c>
      <c r="P1341" s="37">
        <f t="shared" si="642"/>
        <v>5.3077970513118709E-2</v>
      </c>
      <c r="Q1341" s="42">
        <f t="shared" si="643"/>
        <v>2809.2837208721435</v>
      </c>
      <c r="R1341" s="43">
        <f t="shared" si="644"/>
        <v>2809.2837208721439</v>
      </c>
      <c r="S1341" s="42">
        <f t="shared" si="645"/>
        <v>0</v>
      </c>
      <c r="T1341" s="44">
        <f t="shared" si="646"/>
        <v>0</v>
      </c>
      <c r="U1341" s="37">
        <f t="shared" si="647"/>
        <v>0</v>
      </c>
      <c r="V1341" s="42" t="e">
        <f t="shared" si="648"/>
        <v>#DIV/0!</v>
      </c>
      <c r="W1341" s="43" t="e">
        <f t="shared" si="649"/>
        <v>#DIV/0!</v>
      </c>
      <c r="X1341" s="42">
        <f t="shared" si="650"/>
        <v>0</v>
      </c>
      <c r="Y1341" s="44">
        <f t="shared" si="651"/>
        <v>0</v>
      </c>
      <c r="Z1341" s="42">
        <f t="shared" si="652"/>
        <v>-10647.094083484273</v>
      </c>
      <c r="AA1341" s="44">
        <f>IF(C1341&lt;C$13,0,(IF(VLOOKUP(C$7,profiel!$A$3:$F$297,2,FALSE)&gt;4,VLOOKUP($C$7,profiel!$A$3:$F$297,3,FALSE),IF(B$9="flens loodrecht op gevel",(VLOOKUP(C$7,profiel!$A$3:$F$297,6,FALSE)-2*VLOOKUP(C$7,profiel!$A$3:$F$297,4,FALSE))/2,VLOOKUP(C$7,profiel!$A$3:$F$297,4,FALSE))))/1000*Z1341*D$36)</f>
        <v>-19593.243964954578</v>
      </c>
      <c r="AB1341" s="42">
        <f t="shared" si="655"/>
        <v>80833.070366765867</v>
      </c>
      <c r="AC1341" s="44">
        <f t="shared" si="653"/>
        <v>16166.614073353174</v>
      </c>
      <c r="AD1341" s="41">
        <f t="shared" si="654"/>
        <v>4.7449551278992988E-2</v>
      </c>
      <c r="AE1341" s="41">
        <f t="shared" si="659"/>
        <v>740.52423604494436</v>
      </c>
      <c r="AF1341" s="201">
        <f t="shared" si="660"/>
        <v>2416.016207064627</v>
      </c>
    </row>
    <row r="1342" spans="1:32" ht="12" customHeight="1" x14ac:dyDescent="0.15">
      <c r="A1342" s="202">
        <f t="shared" si="630"/>
        <v>740.52423604494436</v>
      </c>
      <c r="B1342" s="54">
        <f t="shared" si="631"/>
        <v>6465</v>
      </c>
      <c r="C1342" s="133">
        <f t="shared" si="656"/>
        <v>107.75</v>
      </c>
      <c r="D1342" s="30">
        <f t="shared" si="657"/>
        <v>1032.9237245217473</v>
      </c>
      <c r="E1342" s="30">
        <f t="shared" si="658"/>
        <v>679.99999999999943</v>
      </c>
      <c r="F1342" s="31">
        <f t="shared" si="632"/>
        <v>5.328377888091694E-2</v>
      </c>
      <c r="G1342" s="30">
        <f t="shared" si="633"/>
        <v>2809.8097670471311</v>
      </c>
      <c r="H1342" s="34">
        <f t="shared" si="634"/>
        <v>2809.8097670471311</v>
      </c>
      <c r="I1342" s="33">
        <f t="shared" si="635"/>
        <v>0</v>
      </c>
      <c r="J1342" s="35">
        <f t="shared" si="636"/>
        <v>0</v>
      </c>
      <c r="K1342" s="60">
        <f t="shared" si="637"/>
        <v>5.0619589936871094E-2</v>
      </c>
      <c r="L1342" s="30">
        <f t="shared" si="638"/>
        <v>2812.3272273905777</v>
      </c>
      <c r="M1342" s="34">
        <f t="shared" si="639"/>
        <v>2671.7108660210488</v>
      </c>
      <c r="N1342" s="33">
        <f t="shared" si="640"/>
        <v>0</v>
      </c>
      <c r="O1342" s="35">
        <f t="shared" si="641"/>
        <v>0</v>
      </c>
      <c r="P1342" s="31">
        <f t="shared" si="642"/>
        <v>5.328377888091694E-2</v>
      </c>
      <c r="Q1342" s="30">
        <f t="shared" si="643"/>
        <v>2809.8097670471311</v>
      </c>
      <c r="R1342" s="34">
        <f t="shared" si="644"/>
        <v>2809.8097670471311</v>
      </c>
      <c r="S1342" s="33">
        <f t="shared" si="645"/>
        <v>0</v>
      </c>
      <c r="T1342" s="35">
        <f t="shared" si="646"/>
        <v>0</v>
      </c>
      <c r="U1342" s="31">
        <f t="shared" si="647"/>
        <v>0</v>
      </c>
      <c r="V1342" s="30" t="e">
        <f t="shared" si="648"/>
        <v>#DIV/0!</v>
      </c>
      <c r="W1342" s="34" t="e">
        <f t="shared" si="649"/>
        <v>#DIV/0!</v>
      </c>
      <c r="X1342" s="33">
        <f t="shared" si="650"/>
        <v>0</v>
      </c>
      <c r="Y1342" s="35">
        <f t="shared" si="651"/>
        <v>0</v>
      </c>
      <c r="Z1342" s="30">
        <f t="shared" si="652"/>
        <v>-10656.122652327411</v>
      </c>
      <c r="AA1342" s="35">
        <f>IF(C1342&lt;C$13,0,(IF(VLOOKUP(C$7,profiel!$A$3:$F$297,2,FALSE)&gt;4,VLOOKUP($C$7,profiel!$A$3:$F$297,3,FALSE),IF(B$9="flens loodrecht op gevel",(VLOOKUP(C$7,profiel!$A$3:$F$297,6,FALSE)-2*VLOOKUP(C$7,profiel!$A$3:$F$297,4,FALSE))/2,VLOOKUP(C$7,profiel!$A$3:$F$297,4,FALSE))))/1000*Z1342*D$36)</f>
        <v>-19609.858728627267</v>
      </c>
      <c r="AB1342" s="30">
        <f t="shared" si="655"/>
        <v>80867.872583567063</v>
      </c>
      <c r="AC1342" s="35">
        <f t="shared" si="653"/>
        <v>16173.574516713412</v>
      </c>
      <c r="AD1342" s="32">
        <f t="shared" si="654"/>
        <v>4.7554266093522972E-2</v>
      </c>
      <c r="AE1342" s="32">
        <f t="shared" si="659"/>
        <v>740.57179031103783</v>
      </c>
      <c r="AF1342" s="204">
        <f t="shared" si="660"/>
        <v>2406.7206834807739</v>
      </c>
    </row>
    <row r="1343" spans="1:32" ht="12" customHeight="1" x14ac:dyDescent="0.15">
      <c r="A1343" s="199">
        <f t="shared" si="630"/>
        <v>740.57179031103783</v>
      </c>
      <c r="B1343" s="38">
        <f t="shared" si="631"/>
        <v>6470</v>
      </c>
      <c r="C1343" s="200">
        <f t="shared" si="656"/>
        <v>107.83333333333333</v>
      </c>
      <c r="D1343" s="36">
        <f t="shared" si="657"/>
        <v>1033.0394246018259</v>
      </c>
      <c r="E1343" s="36">
        <f t="shared" si="658"/>
        <v>679.99999999999955</v>
      </c>
      <c r="F1343" s="37">
        <f t="shared" si="632"/>
        <v>5.3489577844886463E-2</v>
      </c>
      <c r="G1343" s="42">
        <f t="shared" si="633"/>
        <v>2810.3337759755236</v>
      </c>
      <c r="H1343" s="43">
        <f t="shared" si="634"/>
        <v>2810.3337759755236</v>
      </c>
      <c r="I1343" s="42">
        <f t="shared" si="635"/>
        <v>0</v>
      </c>
      <c r="J1343" s="44">
        <f t="shared" si="636"/>
        <v>0</v>
      </c>
      <c r="K1343" s="216">
        <f t="shared" si="637"/>
        <v>5.0815098952642142E-2</v>
      </c>
      <c r="L1343" s="42">
        <f t="shared" si="638"/>
        <v>2812.8612089145427</v>
      </c>
      <c r="M1343" s="43">
        <f t="shared" si="639"/>
        <v>2672.2181484688153</v>
      </c>
      <c r="N1343" s="42">
        <f t="shared" si="640"/>
        <v>0</v>
      </c>
      <c r="O1343" s="44">
        <f t="shared" si="641"/>
        <v>0</v>
      </c>
      <c r="P1343" s="37">
        <f t="shared" si="642"/>
        <v>5.3489577844886463E-2</v>
      </c>
      <c r="Q1343" s="42">
        <f t="shared" si="643"/>
        <v>2810.3337759755236</v>
      </c>
      <c r="R1343" s="43">
        <f t="shared" si="644"/>
        <v>2810.3337759755236</v>
      </c>
      <c r="S1343" s="42">
        <f t="shared" si="645"/>
        <v>0</v>
      </c>
      <c r="T1343" s="44">
        <f t="shared" si="646"/>
        <v>0</v>
      </c>
      <c r="U1343" s="37">
        <f t="shared" si="647"/>
        <v>0</v>
      </c>
      <c r="V1343" s="42" t="e">
        <f t="shared" si="648"/>
        <v>#DIV/0!</v>
      </c>
      <c r="W1343" s="43" t="e">
        <f t="shared" si="649"/>
        <v>#DIV/0!</v>
      </c>
      <c r="X1343" s="42">
        <f t="shared" si="650"/>
        <v>0</v>
      </c>
      <c r="Y1343" s="44">
        <f t="shared" si="651"/>
        <v>0</v>
      </c>
      <c r="Z1343" s="42">
        <f t="shared" si="652"/>
        <v>-10665.172251189979</v>
      </c>
      <c r="AA1343" s="44">
        <f>IF(C1343&lt;C$13,0,(IF(VLOOKUP(C$7,profiel!$A$3:$F$297,2,FALSE)&gt;4,VLOOKUP($C$7,profiel!$A$3:$F$297,3,FALSE),IF(B$9="flens loodrecht op gevel",(VLOOKUP(C$7,profiel!$A$3:$F$297,6,FALSE)-2*VLOOKUP(C$7,profiel!$A$3:$F$297,4,FALSE))/2,VLOOKUP(C$7,profiel!$A$3:$F$297,4,FALSE))))/1000*Z1343*D$36)</f>
        <v>-19626.512192653128</v>
      </c>
      <c r="AB1343" s="42">
        <f t="shared" si="655"/>
        <v>80902.630801777865</v>
      </c>
      <c r="AC1343" s="44">
        <f t="shared" si="653"/>
        <v>16180.526160355574</v>
      </c>
      <c r="AD1343" s="41">
        <f t="shared" si="654"/>
        <v>4.7657834026540905E-2</v>
      </c>
      <c r="AE1343" s="41">
        <f t="shared" si="659"/>
        <v>740.61944814506433</v>
      </c>
      <c r="AF1343" s="201">
        <f t="shared" si="660"/>
        <v>2397.4971215883443</v>
      </c>
    </row>
    <row r="1344" spans="1:32" ht="12" customHeight="1" x14ac:dyDescent="0.15">
      <c r="A1344" s="202">
        <f t="shared" si="630"/>
        <v>740.61944814506433</v>
      </c>
      <c r="B1344" s="54">
        <f t="shared" si="631"/>
        <v>6475</v>
      </c>
      <c r="C1344" s="133">
        <f t="shared" si="656"/>
        <v>107.91666666666667</v>
      </c>
      <c r="D1344" s="30">
        <f t="shared" si="657"/>
        <v>1033.1550354071428</v>
      </c>
      <c r="E1344" s="30">
        <f t="shared" si="658"/>
        <v>679.99999999999955</v>
      </c>
      <c r="F1344" s="31">
        <f t="shared" si="632"/>
        <v>5.3695360962375836E-2</v>
      </c>
      <c r="G1344" s="30">
        <f t="shared" si="633"/>
        <v>2810.8557669369743</v>
      </c>
      <c r="H1344" s="34">
        <f t="shared" si="634"/>
        <v>2810.8557669369743</v>
      </c>
      <c r="I1344" s="33">
        <f t="shared" si="635"/>
        <v>0</v>
      </c>
      <c r="J1344" s="35">
        <f t="shared" si="636"/>
        <v>0</v>
      </c>
      <c r="K1344" s="60">
        <f t="shared" si="637"/>
        <v>5.1010592914257046E-2</v>
      </c>
      <c r="L1344" s="30">
        <f t="shared" si="638"/>
        <v>2813.3931719206121</v>
      </c>
      <c r="M1344" s="34">
        <f t="shared" si="639"/>
        <v>2672.7235133245813</v>
      </c>
      <c r="N1344" s="33">
        <f t="shared" si="640"/>
        <v>0</v>
      </c>
      <c r="O1344" s="35">
        <f t="shared" si="641"/>
        <v>0</v>
      </c>
      <c r="P1344" s="31">
        <f t="shared" si="642"/>
        <v>5.3695360962375836E-2</v>
      </c>
      <c r="Q1344" s="30">
        <f t="shared" si="643"/>
        <v>2810.8557669369743</v>
      </c>
      <c r="R1344" s="34">
        <f t="shared" si="644"/>
        <v>2810.8557669369743</v>
      </c>
      <c r="S1344" s="33">
        <f t="shared" si="645"/>
        <v>0</v>
      </c>
      <c r="T1344" s="35">
        <f t="shared" si="646"/>
        <v>0</v>
      </c>
      <c r="U1344" s="31">
        <f t="shared" si="647"/>
        <v>0</v>
      </c>
      <c r="V1344" s="30" t="e">
        <f t="shared" si="648"/>
        <v>#DIV/0!</v>
      </c>
      <c r="W1344" s="34" t="e">
        <f t="shared" si="649"/>
        <v>#DIV/0!</v>
      </c>
      <c r="X1344" s="33">
        <f t="shared" si="650"/>
        <v>0</v>
      </c>
      <c r="Y1344" s="35">
        <f t="shared" si="651"/>
        <v>0</v>
      </c>
      <c r="Z1344" s="30">
        <f t="shared" si="652"/>
        <v>-10674.242669192907</v>
      </c>
      <c r="AA1344" s="35">
        <f>IF(C1344&lt;C$13,0,(IF(VLOOKUP(C$7,profiel!$A$3:$F$297,2,FALSE)&gt;4,VLOOKUP($C$7,profiel!$A$3:$F$297,3,FALSE),IF(B$9="flens loodrecht op gevel",(VLOOKUP(C$7,profiel!$A$3:$F$297,6,FALSE)-2*VLOOKUP(C$7,profiel!$A$3:$F$297,4,FALSE))/2,VLOOKUP(C$7,profiel!$A$3:$F$297,4,FALSE))))/1000*Z1344*D$36)</f>
        <v>-19643.203968963357</v>
      </c>
      <c r="AB1344" s="30">
        <f t="shared" si="655"/>
        <v>80937.345261257607</v>
      </c>
      <c r="AC1344" s="35">
        <f t="shared" si="653"/>
        <v>16187.469052251523</v>
      </c>
      <c r="AD1344" s="32">
        <f t="shared" si="654"/>
        <v>4.7760248179260709E-2</v>
      </c>
      <c r="AE1344" s="32">
        <f t="shared" si="659"/>
        <v>740.66720839324364</v>
      </c>
      <c r="AF1344" s="204">
        <f t="shared" si="660"/>
        <v>2388.3449735555823</v>
      </c>
    </row>
    <row r="1345" spans="1:32" ht="12" customHeight="1" x14ac:dyDescent="0.15">
      <c r="A1345" s="199">
        <f t="shared" si="630"/>
        <v>740.66720839324364</v>
      </c>
      <c r="B1345" s="38">
        <f t="shared" si="631"/>
        <v>6480</v>
      </c>
      <c r="C1345" s="200">
        <f t="shared" si="656"/>
        <v>108</v>
      </c>
      <c r="D1345" s="36">
        <f t="shared" si="657"/>
        <v>1033.270557075361</v>
      </c>
      <c r="E1345" s="36">
        <f t="shared" si="658"/>
        <v>679.99999999999955</v>
      </c>
      <c r="F1345" s="37">
        <f t="shared" si="632"/>
        <v>5.3901121812521643E-2</v>
      </c>
      <c r="G1345" s="42">
        <f t="shared" si="633"/>
        <v>2811.3757592541774</v>
      </c>
      <c r="H1345" s="43">
        <f t="shared" si="634"/>
        <v>2811.3757592541779</v>
      </c>
      <c r="I1345" s="42">
        <f t="shared" si="635"/>
        <v>0</v>
      </c>
      <c r="J1345" s="44">
        <f t="shared" si="636"/>
        <v>0</v>
      </c>
      <c r="K1345" s="216">
        <f t="shared" si="637"/>
        <v>5.1206065721895559E-2</v>
      </c>
      <c r="L1345" s="42">
        <f t="shared" si="638"/>
        <v>2813.9231354303147</v>
      </c>
      <c r="M1345" s="43">
        <f t="shared" si="639"/>
        <v>2673.226978658799</v>
      </c>
      <c r="N1345" s="42">
        <f t="shared" si="640"/>
        <v>0</v>
      </c>
      <c r="O1345" s="44">
        <f t="shared" si="641"/>
        <v>0</v>
      </c>
      <c r="P1345" s="37">
        <f t="shared" si="642"/>
        <v>5.3901121812521643E-2</v>
      </c>
      <c r="Q1345" s="42">
        <f t="shared" si="643"/>
        <v>2811.3757592541774</v>
      </c>
      <c r="R1345" s="43">
        <f t="shared" si="644"/>
        <v>2811.3757592541779</v>
      </c>
      <c r="S1345" s="42">
        <f t="shared" si="645"/>
        <v>0</v>
      </c>
      <c r="T1345" s="44">
        <f t="shared" si="646"/>
        <v>0</v>
      </c>
      <c r="U1345" s="37">
        <f t="shared" si="647"/>
        <v>0</v>
      </c>
      <c r="V1345" s="42" t="e">
        <f t="shared" si="648"/>
        <v>#DIV/0!</v>
      </c>
      <c r="W1345" s="43" t="e">
        <f t="shared" si="649"/>
        <v>#DIV/0!</v>
      </c>
      <c r="X1345" s="42">
        <f t="shared" si="650"/>
        <v>0</v>
      </c>
      <c r="Y1345" s="44">
        <f t="shared" si="651"/>
        <v>0</v>
      </c>
      <c r="Z1345" s="42">
        <f t="shared" si="652"/>
        <v>-10683.333694054028</v>
      </c>
      <c r="AA1345" s="44">
        <f>IF(C1345&lt;C$13,0,(IF(VLOOKUP(C$7,profiel!$A$3:$F$297,2,FALSE)&gt;4,VLOOKUP($C$7,profiel!$A$3:$F$297,3,FALSE),IF(B$9="flens loodrecht op gevel",(VLOOKUP(C$7,profiel!$A$3:$F$297,6,FALSE)-2*VLOOKUP(C$7,profiel!$A$3:$F$297,4,FALSE))/2,VLOOKUP(C$7,profiel!$A$3:$F$297,4,FALSE))))/1000*Z1345*D$36)</f>
        <v>-19659.933666907113</v>
      </c>
      <c r="AB1345" s="42">
        <f t="shared" si="655"/>
        <v>80972.016203209612</v>
      </c>
      <c r="AC1345" s="44">
        <f t="shared" si="653"/>
        <v>16194.403240641923</v>
      </c>
      <c r="AD1345" s="41">
        <f t="shared" si="654"/>
        <v>4.7861501815946138E-2</v>
      </c>
      <c r="AE1345" s="41">
        <f t="shared" si="659"/>
        <v>740.71506989505963</v>
      </c>
      <c r="AF1345" s="201">
        <f t="shared" si="660"/>
        <v>2379.2636947019746</v>
      </c>
    </row>
    <row r="1346" spans="1:32" ht="12" customHeight="1" x14ac:dyDescent="0.15">
      <c r="A1346" s="202">
        <f t="shared" si="630"/>
        <v>740.71506989505963</v>
      </c>
      <c r="B1346" s="54">
        <f t="shared" si="631"/>
        <v>6485</v>
      </c>
      <c r="C1346" s="133">
        <f t="shared" si="656"/>
        <v>108.08333333333333</v>
      </c>
      <c r="D1346" s="30">
        <f t="shared" si="657"/>
        <v>1033.385989743826</v>
      </c>
      <c r="E1346" s="30">
        <f t="shared" si="658"/>
        <v>679.99999999999955</v>
      </c>
      <c r="F1346" s="31">
        <f t="shared" si="632"/>
        <v>5.4106853997143198E-2</v>
      </c>
      <c r="G1346" s="30">
        <f t="shared" si="633"/>
        <v>2811.8937722886494</v>
      </c>
      <c r="H1346" s="34">
        <f t="shared" si="634"/>
        <v>2811.8937722886494</v>
      </c>
      <c r="I1346" s="33">
        <f t="shared" si="635"/>
        <v>0</v>
      </c>
      <c r="J1346" s="35">
        <f t="shared" si="636"/>
        <v>0</v>
      </c>
      <c r="K1346" s="60">
        <f t="shared" si="637"/>
        <v>5.140151129728604E-2</v>
      </c>
      <c r="L1346" s="30">
        <f t="shared" si="638"/>
        <v>2814.4511185052993</v>
      </c>
      <c r="M1346" s="34">
        <f t="shared" si="639"/>
        <v>2673.7285625800341</v>
      </c>
      <c r="N1346" s="33">
        <f t="shared" si="640"/>
        <v>0</v>
      </c>
      <c r="O1346" s="35">
        <f t="shared" si="641"/>
        <v>0</v>
      </c>
      <c r="P1346" s="31">
        <f t="shared" si="642"/>
        <v>5.4106853997143198E-2</v>
      </c>
      <c r="Q1346" s="30">
        <f t="shared" si="643"/>
        <v>2811.8937722886494</v>
      </c>
      <c r="R1346" s="34">
        <f t="shared" si="644"/>
        <v>2811.8937722886494</v>
      </c>
      <c r="S1346" s="33">
        <f t="shared" si="645"/>
        <v>0</v>
      </c>
      <c r="T1346" s="35">
        <f t="shared" si="646"/>
        <v>0</v>
      </c>
      <c r="U1346" s="31">
        <f t="shared" si="647"/>
        <v>0</v>
      </c>
      <c r="V1346" s="30" t="e">
        <f t="shared" si="648"/>
        <v>#DIV/0!</v>
      </c>
      <c r="W1346" s="34" t="e">
        <f t="shared" si="649"/>
        <v>#DIV/0!</v>
      </c>
      <c r="X1346" s="33">
        <f t="shared" si="650"/>
        <v>0</v>
      </c>
      <c r="Y1346" s="35">
        <f t="shared" si="651"/>
        <v>0</v>
      </c>
      <c r="Z1346" s="30">
        <f t="shared" si="652"/>
        <v>-10692.445112117835</v>
      </c>
      <c r="AA1346" s="35">
        <f>IF(C1346&lt;C$13,0,(IF(VLOOKUP(C$7,profiel!$A$3:$F$297,2,FALSE)&gt;4,VLOOKUP($C$7,profiel!$A$3:$F$297,3,FALSE),IF(B$9="flens loodrecht op gevel",(VLOOKUP(C$7,profiel!$A$3:$F$297,6,FALSE)-2*VLOOKUP(C$7,profiel!$A$3:$F$297,4,FALSE))/2,VLOOKUP(C$7,profiel!$A$3:$F$297,4,FALSE))))/1000*Z1346*D$36)</f>
        <v>-19676.700893306264</v>
      </c>
      <c r="AB1346" s="30">
        <f t="shared" si="655"/>
        <v>81006.643870152897</v>
      </c>
      <c r="AC1346" s="35">
        <f t="shared" si="653"/>
        <v>16201.328774030579</v>
      </c>
      <c r="AD1346" s="32">
        <f t="shared" si="654"/>
        <v>4.7961588364984223E-2</v>
      </c>
      <c r="AE1346" s="32">
        <f t="shared" si="659"/>
        <v>740.76303148342458</v>
      </c>
      <c r="AF1346" s="204">
        <f t="shared" si="660"/>
        <v>2370.2527435002462</v>
      </c>
    </row>
    <row r="1347" spans="1:32" ht="12" customHeight="1" x14ac:dyDescent="0.15">
      <c r="A1347" s="199">
        <f t="shared" si="630"/>
        <v>740.76303148342458</v>
      </c>
      <c r="B1347" s="38">
        <f t="shared" si="631"/>
        <v>6490</v>
      </c>
      <c r="C1347" s="200">
        <f t="shared" si="656"/>
        <v>108.16666666666667</v>
      </c>
      <c r="D1347" s="36">
        <f t="shared" si="657"/>
        <v>1033.5013335495657</v>
      </c>
      <c r="E1347" s="36">
        <f t="shared" si="658"/>
        <v>679.99999999999955</v>
      </c>
      <c r="F1347" s="37">
        <f t="shared" si="632"/>
        <v>5.4312551141628855E-2</v>
      </c>
      <c r="G1347" s="42">
        <f t="shared" si="633"/>
        <v>2812.4098254398173</v>
      </c>
      <c r="H1347" s="43">
        <f t="shared" si="634"/>
        <v>2812.4098254398173</v>
      </c>
      <c r="I1347" s="42">
        <f t="shared" si="635"/>
        <v>0</v>
      </c>
      <c r="J1347" s="44">
        <f t="shared" si="636"/>
        <v>0</v>
      </c>
      <c r="K1347" s="216">
        <f t="shared" si="637"/>
        <v>5.1596923584547413E-2</v>
      </c>
      <c r="L1347" s="42">
        <f t="shared" si="638"/>
        <v>2814.9771402464944</v>
      </c>
      <c r="M1347" s="43">
        <f t="shared" si="639"/>
        <v>2674.2282832341698</v>
      </c>
      <c r="N1347" s="42">
        <f t="shared" si="640"/>
        <v>0</v>
      </c>
      <c r="O1347" s="44">
        <f t="shared" si="641"/>
        <v>0</v>
      </c>
      <c r="P1347" s="37">
        <f t="shared" si="642"/>
        <v>5.4312551141628855E-2</v>
      </c>
      <c r="Q1347" s="42">
        <f t="shared" si="643"/>
        <v>2812.4098254398173</v>
      </c>
      <c r="R1347" s="43">
        <f t="shared" si="644"/>
        <v>2812.4098254398173</v>
      </c>
      <c r="S1347" s="42">
        <f t="shared" si="645"/>
        <v>0</v>
      </c>
      <c r="T1347" s="44">
        <f t="shared" si="646"/>
        <v>0</v>
      </c>
      <c r="U1347" s="37">
        <f t="shared" si="647"/>
        <v>0</v>
      </c>
      <c r="V1347" s="42" t="e">
        <f t="shared" si="648"/>
        <v>#DIV/0!</v>
      </c>
      <c r="W1347" s="43" t="e">
        <f t="shared" si="649"/>
        <v>#DIV/0!</v>
      </c>
      <c r="X1347" s="42">
        <f t="shared" si="650"/>
        <v>0</v>
      </c>
      <c r="Y1347" s="44">
        <f t="shared" si="651"/>
        <v>0</v>
      </c>
      <c r="Z1347" s="42">
        <f t="shared" si="652"/>
        <v>-10701.57670838535</v>
      </c>
      <c r="AA1347" s="44">
        <f>IF(C1347&lt;C$13,0,(IF(VLOOKUP(C$7,profiel!$A$3:$F$297,2,FALSE)&gt;4,VLOOKUP($C$7,profiel!$A$3:$F$297,3,FALSE),IF(B$9="flens loodrecht op gevel",(VLOOKUP(C$7,profiel!$A$3:$F$297,6,FALSE)-2*VLOOKUP(C$7,profiel!$A$3:$F$297,4,FALSE))/2,VLOOKUP(C$7,profiel!$A$3:$F$297,4,FALSE))))/1000*Z1347*D$36)</f>
        <v>-19693.505252510378</v>
      </c>
      <c r="AB1347" s="42">
        <f t="shared" si="655"/>
        <v>81041.2285058915</v>
      </c>
      <c r="AC1347" s="44">
        <f t="shared" si="653"/>
        <v>16208.245701178301</v>
      </c>
      <c r="AD1347" s="41">
        <f t="shared" si="654"/>
        <v>4.8060501420002101E-2</v>
      </c>
      <c r="AE1347" s="41">
        <f t="shared" si="659"/>
        <v>740.81109198484455</v>
      </c>
      <c r="AF1347" s="201">
        <f t="shared" si="660"/>
        <v>2361.3115815779747</v>
      </c>
    </row>
    <row r="1348" spans="1:32" ht="12" customHeight="1" x14ac:dyDescent="0.15">
      <c r="A1348" s="202">
        <f t="shared" si="630"/>
        <v>740.81109198484455</v>
      </c>
      <c r="B1348" s="54">
        <f t="shared" si="631"/>
        <v>6495</v>
      </c>
      <c r="C1348" s="133">
        <f t="shared" si="656"/>
        <v>108.25</v>
      </c>
      <c r="D1348" s="30">
        <f t="shared" si="657"/>
        <v>1033.6165886292924</v>
      </c>
      <c r="E1348" s="30">
        <f t="shared" si="658"/>
        <v>679.99999999999955</v>
      </c>
      <c r="F1348" s="31">
        <f t="shared" si="632"/>
        <v>5.451820689581121E-2</v>
      </c>
      <c r="G1348" s="30">
        <f t="shared" si="633"/>
        <v>2812.923938141279</v>
      </c>
      <c r="H1348" s="34">
        <f t="shared" si="634"/>
        <v>2812.9239381412795</v>
      </c>
      <c r="I1348" s="33">
        <f t="shared" si="635"/>
        <v>0</v>
      </c>
      <c r="J1348" s="35">
        <f t="shared" si="636"/>
        <v>0</v>
      </c>
      <c r="K1348" s="60">
        <f t="shared" si="637"/>
        <v>5.1792296551020647E-2</v>
      </c>
      <c r="L1348" s="30">
        <f t="shared" si="638"/>
        <v>2815.5012197903779</v>
      </c>
      <c r="M1348" s="34">
        <f t="shared" si="639"/>
        <v>2674.7261588008591</v>
      </c>
      <c r="N1348" s="33">
        <f t="shared" si="640"/>
        <v>0</v>
      </c>
      <c r="O1348" s="35">
        <f t="shared" si="641"/>
        <v>0</v>
      </c>
      <c r="P1348" s="31">
        <f t="shared" si="642"/>
        <v>5.451820689581121E-2</v>
      </c>
      <c r="Q1348" s="30">
        <f t="shared" si="643"/>
        <v>2812.923938141279</v>
      </c>
      <c r="R1348" s="34">
        <f t="shared" si="644"/>
        <v>2812.9239381412795</v>
      </c>
      <c r="S1348" s="33">
        <f t="shared" si="645"/>
        <v>0</v>
      </c>
      <c r="T1348" s="35">
        <f t="shared" si="646"/>
        <v>0</v>
      </c>
      <c r="U1348" s="31">
        <f t="shared" si="647"/>
        <v>0</v>
      </c>
      <c r="V1348" s="30" t="e">
        <f t="shared" si="648"/>
        <v>#DIV/0!</v>
      </c>
      <c r="W1348" s="34" t="e">
        <f t="shared" si="649"/>
        <v>#DIV/0!</v>
      </c>
      <c r="X1348" s="33">
        <f t="shared" si="650"/>
        <v>0</v>
      </c>
      <c r="Y1348" s="35">
        <f t="shared" si="651"/>
        <v>0</v>
      </c>
      <c r="Z1348" s="30">
        <f t="shared" si="652"/>
        <v>-10710.728266544196</v>
      </c>
      <c r="AA1348" s="35">
        <f>IF(C1348&lt;C$13,0,(IF(VLOOKUP(C$7,profiel!$A$3:$F$297,2,FALSE)&gt;4,VLOOKUP($C$7,profiel!$A$3:$F$297,3,FALSE),IF(B$9="flens loodrecht op gevel",(VLOOKUP(C$7,profiel!$A$3:$F$297,6,FALSE)-2*VLOOKUP(C$7,profiel!$A$3:$F$297,4,FALSE))/2,VLOOKUP(C$7,profiel!$A$3:$F$297,4,FALSE))))/1000*Z1348*D$36)</f>
        <v>-19710.346346452046</v>
      </c>
      <c r="AB1348" s="30">
        <f t="shared" si="655"/>
        <v>81075.770355485351</v>
      </c>
      <c r="AC1348" s="35">
        <f t="shared" si="653"/>
        <v>16215.154071097073</v>
      </c>
      <c r="AD1348" s="32">
        <f t="shared" si="654"/>
        <v>4.8158234740851603E-2</v>
      </c>
      <c r="AE1348" s="32">
        <f t="shared" si="659"/>
        <v>740.85925021958542</v>
      </c>
      <c r="AF1348" s="204">
        <f t="shared" si="660"/>
        <v>2352.4396737188526</v>
      </c>
    </row>
    <row r="1349" spans="1:32" ht="12" customHeight="1" x14ac:dyDescent="0.15">
      <c r="A1349" s="199">
        <f t="shared" si="630"/>
        <v>740.85925021958542</v>
      </c>
      <c r="B1349" s="38">
        <f t="shared" si="631"/>
        <v>6500</v>
      </c>
      <c r="C1349" s="200">
        <f t="shared" si="656"/>
        <v>108.33333333333333</v>
      </c>
      <c r="D1349" s="36">
        <f t="shared" si="657"/>
        <v>1033.7317551194028</v>
      </c>
      <c r="E1349" s="36">
        <f t="shared" si="658"/>
        <v>679.99999999999966</v>
      </c>
      <c r="F1349" s="37">
        <f t="shared" si="632"/>
        <v>5.4723814934830362E-2</v>
      </c>
      <c r="G1349" s="42">
        <f t="shared" si="633"/>
        <v>2813.4361298594067</v>
      </c>
      <c r="H1349" s="43">
        <f t="shared" si="634"/>
        <v>2813.4361298594067</v>
      </c>
      <c r="I1349" s="42">
        <f t="shared" si="635"/>
        <v>0</v>
      </c>
      <c r="J1349" s="44">
        <f t="shared" si="636"/>
        <v>0</v>
      </c>
      <c r="K1349" s="216">
        <f t="shared" si="637"/>
        <v>5.1987624188088846E-2</v>
      </c>
      <c r="L1349" s="42">
        <f t="shared" si="638"/>
        <v>2816.0233763076508</v>
      </c>
      <c r="M1349" s="43">
        <f t="shared" si="639"/>
        <v>2675.2222074922684</v>
      </c>
      <c r="N1349" s="42">
        <f t="shared" si="640"/>
        <v>0</v>
      </c>
      <c r="O1349" s="44">
        <f t="shared" si="641"/>
        <v>0</v>
      </c>
      <c r="P1349" s="37">
        <f t="shared" si="642"/>
        <v>5.4723814934830362E-2</v>
      </c>
      <c r="Q1349" s="42">
        <f t="shared" si="643"/>
        <v>2813.4361298594067</v>
      </c>
      <c r="R1349" s="43">
        <f t="shared" si="644"/>
        <v>2813.4361298594067</v>
      </c>
      <c r="S1349" s="42">
        <f t="shared" si="645"/>
        <v>0</v>
      </c>
      <c r="T1349" s="44">
        <f t="shared" si="646"/>
        <v>0</v>
      </c>
      <c r="U1349" s="37">
        <f t="shared" si="647"/>
        <v>0</v>
      </c>
      <c r="V1349" s="42" t="e">
        <f t="shared" si="648"/>
        <v>#DIV/0!</v>
      </c>
      <c r="W1349" s="43" t="e">
        <f t="shared" si="649"/>
        <v>#DIV/0!</v>
      </c>
      <c r="X1349" s="42">
        <f t="shared" si="650"/>
        <v>0</v>
      </c>
      <c r="Y1349" s="44">
        <f t="shared" si="651"/>
        <v>0</v>
      </c>
      <c r="Z1349" s="42">
        <f t="shared" si="652"/>
        <v>-10719.899568998935</v>
      </c>
      <c r="AA1349" s="44">
        <f>IF(C1349&lt;C$13,0,(IF(VLOOKUP(C$7,profiel!$A$3:$F$297,2,FALSE)&gt;4,VLOOKUP($C$7,profiel!$A$3:$F$297,3,FALSE),IF(B$9="flens loodrecht op gevel",(VLOOKUP(C$7,profiel!$A$3:$F$297,6,FALSE)-2*VLOOKUP(C$7,profiel!$A$3:$F$297,4,FALSE))/2,VLOOKUP(C$7,profiel!$A$3:$F$297,4,FALSE))))/1000*Z1349*D$36)</f>
        <v>-19727.223774702714</v>
      </c>
      <c r="AB1349" s="42">
        <f t="shared" si="655"/>
        <v>81110.269665219486</v>
      </c>
      <c r="AC1349" s="44">
        <f t="shared" si="653"/>
        <v>16222.053933043897</v>
      </c>
      <c r="AD1349" s="41">
        <f t="shared" si="654"/>
        <v>4.825478225460525E-2</v>
      </c>
      <c r="AE1349" s="41">
        <f t="shared" si="659"/>
        <v>740.90750500184004</v>
      </c>
      <c r="AF1349" s="201">
        <f t="shared" si="660"/>
        <v>2343.6364878635382</v>
      </c>
    </row>
    <row r="1350" spans="1:32" ht="12" customHeight="1" x14ac:dyDescent="0.15">
      <c r="A1350" s="202">
        <f t="shared" si="630"/>
        <v>740.90750500184004</v>
      </c>
      <c r="B1350" s="54">
        <f t="shared" si="631"/>
        <v>6505</v>
      </c>
      <c r="C1350" s="133">
        <f t="shared" si="656"/>
        <v>108.41666666666667</v>
      </c>
      <c r="D1350" s="30">
        <f t="shared" si="657"/>
        <v>1033.8468331559789</v>
      </c>
      <c r="E1350" s="30">
        <f t="shared" si="658"/>
        <v>679.99999999999966</v>
      </c>
      <c r="F1350" s="31">
        <f t="shared" si="632"/>
        <v>5.4929368959986492E-2</v>
      </c>
      <c r="G1350" s="30">
        <f t="shared" si="633"/>
        <v>2813.9464200903499</v>
      </c>
      <c r="H1350" s="34">
        <f t="shared" si="634"/>
        <v>2813.9464200903503</v>
      </c>
      <c r="I1350" s="33">
        <f t="shared" si="635"/>
        <v>0</v>
      </c>
      <c r="J1350" s="35">
        <f t="shared" si="636"/>
        <v>0</v>
      </c>
      <c r="K1350" s="60">
        <f t="shared" si="637"/>
        <v>5.2182900511987172E-2</v>
      </c>
      <c r="L1350" s="30">
        <f t="shared" si="638"/>
        <v>2816.5436290002554</v>
      </c>
      <c r="M1350" s="34">
        <f t="shared" si="639"/>
        <v>2675.7164475502423</v>
      </c>
      <c r="N1350" s="33">
        <f t="shared" si="640"/>
        <v>0</v>
      </c>
      <c r="O1350" s="35">
        <f t="shared" si="641"/>
        <v>0</v>
      </c>
      <c r="P1350" s="31">
        <f t="shared" si="642"/>
        <v>5.4929368959986492E-2</v>
      </c>
      <c r="Q1350" s="30">
        <f t="shared" si="643"/>
        <v>2813.9464200903499</v>
      </c>
      <c r="R1350" s="34">
        <f t="shared" si="644"/>
        <v>2813.9464200903503</v>
      </c>
      <c r="S1350" s="33">
        <f t="shared" si="645"/>
        <v>0</v>
      </c>
      <c r="T1350" s="35">
        <f t="shared" si="646"/>
        <v>0</v>
      </c>
      <c r="U1350" s="31">
        <f t="shared" si="647"/>
        <v>0</v>
      </c>
      <c r="V1350" s="30" t="e">
        <f t="shared" si="648"/>
        <v>#DIV/0!</v>
      </c>
      <c r="W1350" s="34" t="e">
        <f t="shared" si="649"/>
        <v>#DIV/0!</v>
      </c>
      <c r="X1350" s="33">
        <f t="shared" si="650"/>
        <v>0</v>
      </c>
      <c r="Y1350" s="35">
        <f t="shared" si="651"/>
        <v>0</v>
      </c>
      <c r="Z1350" s="30">
        <f t="shared" si="652"/>
        <v>-10729.090396901618</v>
      </c>
      <c r="AA1350" s="35">
        <f>IF(C1350&lt;C$13,0,(IF(VLOOKUP(C$7,profiel!$A$3:$F$297,2,FALSE)&gt;4,VLOOKUP($C$7,profiel!$A$3:$F$297,3,FALSE),IF(B$9="flens loodrecht op gevel",(VLOOKUP(C$7,profiel!$A$3:$F$297,6,FALSE)-2*VLOOKUP(C$7,profiel!$A$3:$F$297,4,FALSE))/2,VLOOKUP(C$7,profiel!$A$3:$F$297,4,FALSE))))/1000*Z1350*D$36)</f>
        <v>-19744.137134528894</v>
      </c>
      <c r="AB1350" s="30">
        <f t="shared" si="655"/>
        <v>81144.72668257379</v>
      </c>
      <c r="AC1350" s="35">
        <f t="shared" si="653"/>
        <v>16228.945336514756</v>
      </c>
      <c r="AD1350" s="32">
        <f t="shared" si="654"/>
        <v>4.835013805645344E-2</v>
      </c>
      <c r="AE1350" s="32">
        <f t="shared" si="659"/>
        <v>740.95585513989647</v>
      </c>
      <c r="AF1350" s="204">
        <f t="shared" si="660"/>
        <v>2334.9014951100735</v>
      </c>
    </row>
    <row r="1351" spans="1:32" ht="12" customHeight="1" x14ac:dyDescent="0.15">
      <c r="A1351" s="199">
        <f t="shared" si="630"/>
        <v>740.95585513989647</v>
      </c>
      <c r="B1351" s="38">
        <f t="shared" si="631"/>
        <v>6510</v>
      </c>
      <c r="C1351" s="200">
        <f t="shared" si="656"/>
        <v>108.5</v>
      </c>
      <c r="D1351" s="36">
        <f t="shared" si="657"/>
        <v>1033.96182287479</v>
      </c>
      <c r="E1351" s="36">
        <f t="shared" si="658"/>
        <v>679.99999999999966</v>
      </c>
      <c r="F1351" s="37">
        <f t="shared" si="632"/>
        <v>5.5134862699582246E-2</v>
      </c>
      <c r="G1351" s="42">
        <f t="shared" si="633"/>
        <v>2814.4548283569179</v>
      </c>
      <c r="H1351" s="43">
        <f t="shared" si="634"/>
        <v>2814.4548283569179</v>
      </c>
      <c r="I1351" s="42">
        <f t="shared" si="635"/>
        <v>0</v>
      </c>
      <c r="J1351" s="44">
        <f t="shared" si="636"/>
        <v>0</v>
      </c>
      <c r="K1351" s="216">
        <f t="shared" si="637"/>
        <v>5.2378119564603136E-2</v>
      </c>
      <c r="L1351" s="42">
        <f t="shared" si="638"/>
        <v>2817.0619970983189</v>
      </c>
      <c r="M1351" s="43">
        <f t="shared" si="639"/>
        <v>2676.208897243403</v>
      </c>
      <c r="N1351" s="42">
        <f t="shared" si="640"/>
        <v>0</v>
      </c>
      <c r="O1351" s="44">
        <f t="shared" si="641"/>
        <v>0</v>
      </c>
      <c r="P1351" s="37">
        <f t="shared" si="642"/>
        <v>5.5134862699582246E-2</v>
      </c>
      <c r="Q1351" s="42">
        <f t="shared" si="643"/>
        <v>2814.4548283569179</v>
      </c>
      <c r="R1351" s="43">
        <f t="shared" si="644"/>
        <v>2814.4548283569179</v>
      </c>
      <c r="S1351" s="42">
        <f t="shared" si="645"/>
        <v>0</v>
      </c>
      <c r="T1351" s="44">
        <f t="shared" si="646"/>
        <v>0</v>
      </c>
      <c r="U1351" s="37">
        <f t="shared" si="647"/>
        <v>0</v>
      </c>
      <c r="V1351" s="42" t="e">
        <f t="shared" si="648"/>
        <v>#DIV/0!</v>
      </c>
      <c r="W1351" s="43" t="e">
        <f t="shared" si="649"/>
        <v>#DIV/0!</v>
      </c>
      <c r="X1351" s="42">
        <f t="shared" si="650"/>
        <v>0</v>
      </c>
      <c r="Y1351" s="44">
        <f t="shared" si="651"/>
        <v>0</v>
      </c>
      <c r="Z1351" s="42">
        <f t="shared" si="652"/>
        <v>-10738.300530182427</v>
      </c>
      <c r="AA1351" s="44">
        <f>IF(C1351&lt;C$13,0,(IF(VLOOKUP(C$7,profiel!$A$3:$F$297,2,FALSE)&gt;4,VLOOKUP($C$7,profiel!$A$3:$F$297,3,FALSE),IF(B$9="flens loodrecht op gevel",(VLOOKUP(C$7,profiel!$A$3:$F$297,6,FALSE)-2*VLOOKUP(C$7,profiel!$A$3:$F$297,4,FALSE))/2,VLOOKUP(C$7,profiel!$A$3:$F$297,4,FALSE))))/1000*Z1351*D$36)</f>
        <v>-19761.086020948576</v>
      </c>
      <c r="AB1351" s="42">
        <f t="shared" si="655"/>
        <v>81179.141656192864</v>
      </c>
      <c r="AC1351" s="44">
        <f t="shared" si="653"/>
        <v>16235.828331238572</v>
      </c>
      <c r="AD1351" s="41">
        <f t="shared" si="654"/>
        <v>4.8444296410547399E-2</v>
      </c>
      <c r="AE1351" s="41">
        <f t="shared" si="659"/>
        <v>741.00429943630706</v>
      </c>
      <c r="AF1351" s="201">
        <f t="shared" si="660"/>
        <v>2326.2341697139345</v>
      </c>
    </row>
    <row r="1352" spans="1:32" ht="12" customHeight="1" x14ac:dyDescent="0.15">
      <c r="A1352" s="202">
        <f t="shared" si="630"/>
        <v>741.00429943630706</v>
      </c>
      <c r="B1352" s="54">
        <f t="shared" si="631"/>
        <v>6515</v>
      </c>
      <c r="C1352" s="133">
        <f t="shared" si="656"/>
        <v>108.58333333333333</v>
      </c>
      <c r="D1352" s="30">
        <f t="shared" si="657"/>
        <v>1034.0767244112926</v>
      </c>
      <c r="E1352" s="30">
        <f t="shared" si="658"/>
        <v>679.99999999999966</v>
      </c>
      <c r="F1352" s="31">
        <f t="shared" si="632"/>
        <v>5.5340289909753218E-2</v>
      </c>
      <c r="G1352" s="30">
        <f t="shared" si="633"/>
        <v>2814.9613742073111</v>
      </c>
      <c r="H1352" s="34">
        <f t="shared" si="634"/>
        <v>2814.9613742073116</v>
      </c>
      <c r="I1352" s="33">
        <f t="shared" si="635"/>
        <v>0</v>
      </c>
      <c r="J1352" s="35">
        <f t="shared" si="636"/>
        <v>0</v>
      </c>
      <c r="K1352" s="60">
        <f t="shared" si="637"/>
        <v>5.2573275414265555E-2</v>
      </c>
      <c r="L1352" s="30">
        <f t="shared" si="638"/>
        <v>2817.5784998589024</v>
      </c>
      <c r="M1352" s="34">
        <f t="shared" si="639"/>
        <v>2676.6995748659569</v>
      </c>
      <c r="N1352" s="33">
        <f t="shared" si="640"/>
        <v>0</v>
      </c>
      <c r="O1352" s="35">
        <f t="shared" si="641"/>
        <v>0</v>
      </c>
      <c r="P1352" s="31">
        <f t="shared" si="642"/>
        <v>5.5340289909753218E-2</v>
      </c>
      <c r="Q1352" s="30">
        <f t="shared" si="643"/>
        <v>2814.9613742073111</v>
      </c>
      <c r="R1352" s="34">
        <f t="shared" si="644"/>
        <v>2814.9613742073116</v>
      </c>
      <c r="S1352" s="33">
        <f t="shared" si="645"/>
        <v>0</v>
      </c>
      <c r="T1352" s="35">
        <f t="shared" si="646"/>
        <v>0</v>
      </c>
      <c r="U1352" s="31">
        <f t="shared" si="647"/>
        <v>0</v>
      </c>
      <c r="V1352" s="30" t="e">
        <f t="shared" si="648"/>
        <v>#DIV/0!</v>
      </c>
      <c r="W1352" s="34" t="e">
        <f t="shared" si="649"/>
        <v>#DIV/0!</v>
      </c>
      <c r="X1352" s="33">
        <f t="shared" si="650"/>
        <v>0</v>
      </c>
      <c r="Y1352" s="35">
        <f t="shared" si="651"/>
        <v>0</v>
      </c>
      <c r="Z1352" s="30">
        <f t="shared" si="652"/>
        <v>-10747.529747580678</v>
      </c>
      <c r="AA1352" s="35">
        <f>IF(C1352&lt;C$13,0,(IF(VLOOKUP(C$7,profiel!$A$3:$F$297,2,FALSE)&gt;4,VLOOKUP($C$7,profiel!$A$3:$F$297,3,FALSE),IF(B$9="flens loodrecht op gevel",(VLOOKUP(C$7,profiel!$A$3:$F$297,6,FALSE)-2*VLOOKUP(C$7,profiel!$A$3:$F$297,4,FALSE))/2,VLOOKUP(C$7,profiel!$A$3:$F$297,4,FALSE))))/1000*Z1352*D$36)</f>
        <v>-19778.07002678826</v>
      </c>
      <c r="AB1352" s="30">
        <f t="shared" si="655"/>
        <v>81213.514835854614</v>
      </c>
      <c r="AC1352" s="35">
        <f t="shared" si="653"/>
        <v>16242.702967170924</v>
      </c>
      <c r="AD1352" s="32">
        <f t="shared" si="654"/>
        <v>4.8537251750838215E-2</v>
      </c>
      <c r="AE1352" s="32">
        <f t="shared" si="659"/>
        <v>741.05283668805794</v>
      </c>
      <c r="AF1352" s="204">
        <f t="shared" si="660"/>
        <v>2317.6339890877671</v>
      </c>
    </row>
    <row r="1353" spans="1:32" ht="12" customHeight="1" x14ac:dyDescent="0.15">
      <c r="A1353" s="199">
        <f t="shared" si="630"/>
        <v>741.05283668805794</v>
      </c>
      <c r="B1353" s="38">
        <f t="shared" si="631"/>
        <v>6520</v>
      </c>
      <c r="C1353" s="200">
        <f t="shared" si="656"/>
        <v>108.66666666666667</v>
      </c>
      <c r="D1353" s="36">
        <f t="shared" si="657"/>
        <v>1034.1915379006323</v>
      </c>
      <c r="E1353" s="36">
        <f t="shared" si="658"/>
        <v>679.99999999999966</v>
      </c>
      <c r="F1353" s="37">
        <f t="shared" si="632"/>
        <v>5.5545644375285412E-2</v>
      </c>
      <c r="G1353" s="42">
        <f t="shared" si="633"/>
        <v>2815.4660772115321</v>
      </c>
      <c r="H1353" s="43">
        <f t="shared" si="634"/>
        <v>2815.4660772115321</v>
      </c>
      <c r="I1353" s="42">
        <f t="shared" si="635"/>
        <v>0</v>
      </c>
      <c r="J1353" s="44">
        <f t="shared" si="636"/>
        <v>0</v>
      </c>
      <c r="K1353" s="216">
        <f t="shared" si="637"/>
        <v>5.2768362156521142E-2</v>
      </c>
      <c r="L1353" s="42">
        <f t="shared" si="638"/>
        <v>2818.0931565624651</v>
      </c>
      <c r="M1353" s="43">
        <f t="shared" si="639"/>
        <v>2677.1884987343419</v>
      </c>
      <c r="N1353" s="42">
        <f t="shared" si="640"/>
        <v>0</v>
      </c>
      <c r="O1353" s="44">
        <f t="shared" si="641"/>
        <v>0</v>
      </c>
      <c r="P1353" s="37">
        <f t="shared" si="642"/>
        <v>5.5545644375285412E-2</v>
      </c>
      <c r="Q1353" s="42">
        <f t="shared" si="643"/>
        <v>2815.4660772115321</v>
      </c>
      <c r="R1353" s="43">
        <f t="shared" si="644"/>
        <v>2815.4660772115321</v>
      </c>
      <c r="S1353" s="42">
        <f t="shared" si="645"/>
        <v>0</v>
      </c>
      <c r="T1353" s="44">
        <f t="shared" si="646"/>
        <v>0</v>
      </c>
      <c r="U1353" s="37">
        <f t="shared" si="647"/>
        <v>0</v>
      </c>
      <c r="V1353" s="42" t="e">
        <f t="shared" si="648"/>
        <v>#DIV/0!</v>
      </c>
      <c r="W1353" s="43" t="e">
        <f t="shared" si="649"/>
        <v>#DIV/0!</v>
      </c>
      <c r="X1353" s="42">
        <f t="shared" si="650"/>
        <v>0</v>
      </c>
      <c r="Y1353" s="44">
        <f t="shared" si="651"/>
        <v>0</v>
      </c>
      <c r="Z1353" s="42">
        <f t="shared" si="652"/>
        <v>-10756.777826675874</v>
      </c>
      <c r="AA1353" s="44">
        <f>IF(C1353&lt;C$13,0,(IF(VLOOKUP(C$7,profiel!$A$3:$F$297,2,FALSE)&gt;4,VLOOKUP($C$7,profiel!$A$3:$F$297,3,FALSE),IF(B$9="flens loodrecht op gevel",(VLOOKUP(C$7,profiel!$A$3:$F$297,6,FALSE)-2*VLOOKUP(C$7,profiel!$A$3:$F$297,4,FALSE))/2,VLOOKUP(C$7,profiel!$A$3:$F$297,4,FALSE))))/1000*Z1353*D$36)</f>
        <v>-19795.088742740103</v>
      </c>
      <c r="AB1353" s="42">
        <f t="shared" si="655"/>
        <v>81247.846472439909</v>
      </c>
      <c r="AC1353" s="44">
        <f t="shared" si="653"/>
        <v>16249.569294487983</v>
      </c>
      <c r="AD1353" s="41">
        <f t="shared" si="654"/>
        <v>4.8628998681796848E-2</v>
      </c>
      <c r="AE1353" s="41">
        <f t="shared" si="659"/>
        <v>741.10146568673974</v>
      </c>
      <c r="AF1353" s="201">
        <f t="shared" si="660"/>
        <v>2309.1004338006537</v>
      </c>
    </row>
    <row r="1354" spans="1:32" ht="12" customHeight="1" x14ac:dyDescent="0.15">
      <c r="A1354" s="202">
        <f t="shared" si="630"/>
        <v>741.10146568673974</v>
      </c>
      <c r="B1354" s="54">
        <f t="shared" si="631"/>
        <v>6525</v>
      </c>
      <c r="C1354" s="133">
        <f t="shared" si="656"/>
        <v>108.75</v>
      </c>
      <c r="D1354" s="30">
        <f t="shared" si="657"/>
        <v>1034.3062634776438</v>
      </c>
      <c r="E1354" s="30">
        <f t="shared" si="658"/>
        <v>679.99999999999966</v>
      </c>
      <c r="F1354" s="31">
        <f t="shared" si="632"/>
        <v>5.575091991042299E-2</v>
      </c>
      <c r="G1354" s="30">
        <f t="shared" si="633"/>
        <v>2815.9689569596185</v>
      </c>
      <c r="H1354" s="34">
        <f t="shared" si="634"/>
        <v>2815.9689569596185</v>
      </c>
      <c r="I1354" s="33">
        <f t="shared" si="635"/>
        <v>0</v>
      </c>
      <c r="J1354" s="35">
        <f t="shared" si="636"/>
        <v>0</v>
      </c>
      <c r="K1354" s="60">
        <f t="shared" si="637"/>
        <v>5.2963373914901836E-2</v>
      </c>
      <c r="L1354" s="30">
        <f t="shared" si="638"/>
        <v>2818.6059865111288</v>
      </c>
      <c r="M1354" s="34">
        <f t="shared" si="639"/>
        <v>2677.6756871855723</v>
      </c>
      <c r="N1354" s="33">
        <f t="shared" si="640"/>
        <v>0</v>
      </c>
      <c r="O1354" s="35">
        <f t="shared" si="641"/>
        <v>0</v>
      </c>
      <c r="P1354" s="31">
        <f t="shared" si="642"/>
        <v>5.575091991042299E-2</v>
      </c>
      <c r="Q1354" s="30">
        <f t="shared" si="643"/>
        <v>2815.9689569596185</v>
      </c>
      <c r="R1354" s="34">
        <f t="shared" si="644"/>
        <v>2815.9689569596185</v>
      </c>
      <c r="S1354" s="33">
        <f t="shared" si="645"/>
        <v>0</v>
      </c>
      <c r="T1354" s="35">
        <f t="shared" si="646"/>
        <v>0</v>
      </c>
      <c r="U1354" s="31">
        <f t="shared" si="647"/>
        <v>0</v>
      </c>
      <c r="V1354" s="30" t="e">
        <f t="shared" si="648"/>
        <v>#DIV/0!</v>
      </c>
      <c r="W1354" s="34" t="e">
        <f t="shared" si="649"/>
        <v>#DIV/0!</v>
      </c>
      <c r="X1354" s="33">
        <f t="shared" si="650"/>
        <v>0</v>
      </c>
      <c r="Y1354" s="35">
        <f t="shared" si="651"/>
        <v>0</v>
      </c>
      <c r="Z1354" s="30">
        <f t="shared" si="652"/>
        <v>-10766.044543918979</v>
      </c>
      <c r="AA1354" s="35">
        <f>IF(C1354&lt;C$13,0,(IF(VLOOKUP(C$7,profiel!$A$3:$F$297,2,FALSE)&gt;4,VLOOKUP($C$7,profiel!$A$3:$F$297,3,FALSE),IF(B$9="flens loodrecht op gevel",(VLOOKUP(C$7,profiel!$A$3:$F$297,6,FALSE)-2*VLOOKUP(C$7,profiel!$A$3:$F$297,4,FALSE))/2,VLOOKUP(C$7,profiel!$A$3:$F$297,4,FALSE))))/1000*Z1354*D$36)</f>
        <v>-19812.141757419482</v>
      </c>
      <c r="AB1354" s="30">
        <f t="shared" si="655"/>
        <v>81282.136817901104</v>
      </c>
      <c r="AC1354" s="35">
        <f t="shared" si="653"/>
        <v>16256.427363580222</v>
      </c>
      <c r="AD1354" s="32">
        <f t="shared" si="654"/>
        <v>4.8719531979133264E-2</v>
      </c>
      <c r="AE1354" s="32">
        <f t="shared" si="659"/>
        <v>741.15018521871889</v>
      </c>
      <c r="AF1354" s="204">
        <f t="shared" si="660"/>
        <v>2300.6329875770643</v>
      </c>
    </row>
    <row r="1355" spans="1:32" ht="12" customHeight="1" x14ac:dyDescent="0.15">
      <c r="A1355" s="199">
        <f t="shared" si="630"/>
        <v>741.15018521871889</v>
      </c>
      <c r="B1355" s="38">
        <f t="shared" si="631"/>
        <v>6530</v>
      </c>
      <c r="C1355" s="200">
        <f t="shared" si="656"/>
        <v>108.83333333333333</v>
      </c>
      <c r="D1355" s="36">
        <f t="shared" si="657"/>
        <v>1034.4209012768526</v>
      </c>
      <c r="E1355" s="36">
        <f t="shared" si="658"/>
        <v>679.99999999999966</v>
      </c>
      <c r="F1355" s="37">
        <f t="shared" si="632"/>
        <v>5.5956110359662914E-2</v>
      </c>
      <c r="G1355" s="42">
        <f t="shared" si="633"/>
        <v>2816.470033058808</v>
      </c>
      <c r="H1355" s="43">
        <f t="shared" si="634"/>
        <v>2816.470033058808</v>
      </c>
      <c r="I1355" s="42">
        <f t="shared" si="635"/>
        <v>0</v>
      </c>
      <c r="J1355" s="44">
        <f t="shared" si="636"/>
        <v>0</v>
      </c>
      <c r="K1355" s="216">
        <f t="shared" si="637"/>
        <v>5.3158304841679771E-2</v>
      </c>
      <c r="L1355" s="42">
        <f t="shared" si="638"/>
        <v>2819.1170090258752</v>
      </c>
      <c r="M1355" s="43">
        <f t="shared" si="639"/>
        <v>2678.1611585745813</v>
      </c>
      <c r="N1355" s="42">
        <f t="shared" si="640"/>
        <v>0</v>
      </c>
      <c r="O1355" s="44">
        <f t="shared" si="641"/>
        <v>0</v>
      </c>
      <c r="P1355" s="37">
        <f t="shared" si="642"/>
        <v>5.5956110359662914E-2</v>
      </c>
      <c r="Q1355" s="42">
        <f t="shared" si="643"/>
        <v>2816.470033058808</v>
      </c>
      <c r="R1355" s="43">
        <f t="shared" si="644"/>
        <v>2816.470033058808</v>
      </c>
      <c r="S1355" s="42">
        <f t="shared" si="645"/>
        <v>0</v>
      </c>
      <c r="T1355" s="44">
        <f t="shared" si="646"/>
        <v>0</v>
      </c>
      <c r="U1355" s="37">
        <f t="shared" si="647"/>
        <v>0</v>
      </c>
      <c r="V1355" s="42" t="e">
        <f t="shared" si="648"/>
        <v>#DIV/0!</v>
      </c>
      <c r="W1355" s="43" t="e">
        <f t="shared" si="649"/>
        <v>#DIV/0!</v>
      </c>
      <c r="X1355" s="42">
        <f t="shared" si="650"/>
        <v>0</v>
      </c>
      <c r="Y1355" s="44">
        <f t="shared" si="651"/>
        <v>0</v>
      </c>
      <c r="Z1355" s="42">
        <f t="shared" si="652"/>
        <v>-10775.329674663863</v>
      </c>
      <c r="AA1355" s="44">
        <f>IF(C1355&lt;C$13,0,(IF(VLOOKUP(C$7,profiel!$A$3:$F$297,2,FALSE)&gt;4,VLOOKUP($C$7,profiel!$A$3:$F$297,3,FALSE),IF(B$9="flens loodrecht op gevel",(VLOOKUP(C$7,profiel!$A$3:$F$297,6,FALSE)-2*VLOOKUP(C$7,profiel!$A$3:$F$297,4,FALSE))/2,VLOOKUP(C$7,profiel!$A$3:$F$297,4,FALSE))))/1000*Z1355*D$36)</f>
        <v>-19829.228657422856</v>
      </c>
      <c r="AB1355" s="42">
        <f t="shared" si="655"/>
        <v>81316.386125230885</v>
      </c>
      <c r="AC1355" s="44">
        <f t="shared" si="653"/>
        <v>16263.277225046177</v>
      </c>
      <c r="AD1355" s="41">
        <f t="shared" si="654"/>
        <v>4.8808846590429895E-2</v>
      </c>
      <c r="AE1355" s="41">
        <f t="shared" si="659"/>
        <v>741.19899406530931</v>
      </c>
      <c r="AF1355" s="201">
        <f t="shared" si="660"/>
        <v>2292.2311372954573</v>
      </c>
    </row>
    <row r="1356" spans="1:32" ht="12" customHeight="1" x14ac:dyDescent="0.15">
      <c r="A1356" s="202">
        <f t="shared" si="630"/>
        <v>741.19899406530931</v>
      </c>
      <c r="B1356" s="54">
        <f t="shared" si="631"/>
        <v>6535</v>
      </c>
      <c r="C1356" s="133">
        <f t="shared" si="656"/>
        <v>108.91666666666667</v>
      </c>
      <c r="D1356" s="30">
        <f t="shared" si="657"/>
        <v>1034.5354514324754</v>
      </c>
      <c r="E1356" s="30">
        <f t="shared" si="658"/>
        <v>679.99999999999966</v>
      </c>
      <c r="F1356" s="31">
        <f t="shared" si="632"/>
        <v>5.6161209598537078E-2</v>
      </c>
      <c r="G1356" s="30">
        <f t="shared" si="633"/>
        <v>2816.9693251313001</v>
      </c>
      <c r="H1356" s="34">
        <f t="shared" si="634"/>
        <v>2816.9693251313001</v>
      </c>
      <c r="I1356" s="33">
        <f t="shared" si="635"/>
        <v>0</v>
      </c>
      <c r="J1356" s="35">
        <f t="shared" si="636"/>
        <v>0</v>
      </c>
      <c r="K1356" s="60">
        <f t="shared" si="637"/>
        <v>5.3353149118610228E-2</v>
      </c>
      <c r="L1356" s="30">
        <f t="shared" si="638"/>
        <v>2819.6262434443511</v>
      </c>
      <c r="M1356" s="34">
        <f t="shared" si="639"/>
        <v>2678.6449312721334</v>
      </c>
      <c r="N1356" s="33">
        <f t="shared" si="640"/>
        <v>0</v>
      </c>
      <c r="O1356" s="35">
        <f t="shared" si="641"/>
        <v>0</v>
      </c>
      <c r="P1356" s="31">
        <f t="shared" si="642"/>
        <v>5.6161209598537078E-2</v>
      </c>
      <c r="Q1356" s="30">
        <f t="shared" si="643"/>
        <v>2816.9693251313001</v>
      </c>
      <c r="R1356" s="34">
        <f t="shared" si="644"/>
        <v>2816.9693251313001</v>
      </c>
      <c r="S1356" s="33">
        <f t="shared" si="645"/>
        <v>0</v>
      </c>
      <c r="T1356" s="35">
        <f t="shared" si="646"/>
        <v>0</v>
      </c>
      <c r="U1356" s="31">
        <f t="shared" si="647"/>
        <v>0</v>
      </c>
      <c r="V1356" s="30" t="e">
        <f t="shared" si="648"/>
        <v>#DIV/0!</v>
      </c>
      <c r="W1356" s="34" t="e">
        <f t="shared" si="649"/>
        <v>#DIV/0!</v>
      </c>
      <c r="X1356" s="33">
        <f t="shared" si="650"/>
        <v>0</v>
      </c>
      <c r="Y1356" s="35">
        <f t="shared" si="651"/>
        <v>0</v>
      </c>
      <c r="Z1356" s="30">
        <f t="shared" si="652"/>
        <v>-10784.632993198868</v>
      </c>
      <c r="AA1356" s="35">
        <f>IF(C1356&lt;C$13,0,(IF(VLOOKUP(C$7,profiel!$A$3:$F$297,2,FALSE)&gt;4,VLOOKUP($C$7,profiel!$A$3:$F$297,3,FALSE),IF(B$9="flens loodrecht op gevel",(VLOOKUP(C$7,profiel!$A$3:$F$297,6,FALSE)-2*VLOOKUP(C$7,profiel!$A$3:$F$297,4,FALSE))/2,VLOOKUP(C$7,profiel!$A$3:$F$297,4,FALSE))))/1000*Z1356*D$36)</f>
        <v>-19846.349027385848</v>
      </c>
      <c r="AB1356" s="30">
        <f t="shared" si="655"/>
        <v>81350.594648430764</v>
      </c>
      <c r="AC1356" s="35">
        <f t="shared" si="653"/>
        <v>16270.118929686152</v>
      </c>
      <c r="AD1356" s="32">
        <f t="shared" si="654"/>
        <v>4.8896937635739143E-2</v>
      </c>
      <c r="AE1356" s="32">
        <f t="shared" si="659"/>
        <v>741.24789100294504</v>
      </c>
      <c r="AF1356" s="204">
        <f t="shared" si="660"/>
        <v>2283.8943729864895</v>
      </c>
    </row>
    <row r="1357" spans="1:32" ht="12" customHeight="1" x14ac:dyDescent="0.15">
      <c r="A1357" s="199">
        <f t="shared" si="630"/>
        <v>741.24789100294504</v>
      </c>
      <c r="B1357" s="38">
        <f t="shared" si="631"/>
        <v>6540</v>
      </c>
      <c r="C1357" s="200">
        <f t="shared" si="656"/>
        <v>109</v>
      </c>
      <c r="D1357" s="36">
        <f t="shared" si="657"/>
        <v>1034.6499140784215</v>
      </c>
      <c r="E1357" s="36">
        <f t="shared" si="658"/>
        <v>679.99999999999966</v>
      </c>
      <c r="F1357" s="37">
        <f t="shared" si="632"/>
        <v>5.6366211534382878E-2</v>
      </c>
      <c r="G1357" s="42">
        <f t="shared" si="633"/>
        <v>2817.4668528112929</v>
      </c>
      <c r="H1357" s="43">
        <f t="shared" si="634"/>
        <v>2817.4668528112934</v>
      </c>
      <c r="I1357" s="42">
        <f t="shared" si="635"/>
        <v>0</v>
      </c>
      <c r="J1357" s="44">
        <f t="shared" si="636"/>
        <v>0</v>
      </c>
      <c r="K1357" s="216">
        <f t="shared" si="637"/>
        <v>5.3547900957663735E-2</v>
      </c>
      <c r="L1357" s="42">
        <f t="shared" si="638"/>
        <v>2820.1337091179357</v>
      </c>
      <c r="M1357" s="43">
        <f t="shared" si="639"/>
        <v>2679.1270236620394</v>
      </c>
      <c r="N1357" s="42">
        <f t="shared" si="640"/>
        <v>0</v>
      </c>
      <c r="O1357" s="44">
        <f t="shared" si="641"/>
        <v>0</v>
      </c>
      <c r="P1357" s="37">
        <f t="shared" si="642"/>
        <v>5.6366211534382878E-2</v>
      </c>
      <c r="Q1357" s="42">
        <f t="shared" si="643"/>
        <v>2817.4668528112929</v>
      </c>
      <c r="R1357" s="43">
        <f t="shared" si="644"/>
        <v>2817.4668528112934</v>
      </c>
      <c r="S1357" s="42">
        <f t="shared" si="645"/>
        <v>0</v>
      </c>
      <c r="T1357" s="44">
        <f t="shared" si="646"/>
        <v>0</v>
      </c>
      <c r="U1357" s="37">
        <f t="shared" si="647"/>
        <v>0</v>
      </c>
      <c r="V1357" s="42" t="e">
        <f t="shared" si="648"/>
        <v>#DIV/0!</v>
      </c>
      <c r="W1357" s="43" t="e">
        <f t="shared" si="649"/>
        <v>#DIV/0!</v>
      </c>
      <c r="X1357" s="42">
        <f t="shared" si="650"/>
        <v>0</v>
      </c>
      <c r="Y1357" s="44">
        <f t="shared" si="651"/>
        <v>0</v>
      </c>
      <c r="Z1357" s="42">
        <f t="shared" si="652"/>
        <v>-10793.954272778486</v>
      </c>
      <c r="AA1357" s="44">
        <f>IF(C1357&lt;C$13,0,(IF(VLOOKUP(C$7,profiel!$A$3:$F$297,2,FALSE)&gt;4,VLOOKUP($C$7,profiel!$A$3:$F$297,3,FALSE),IF(B$9="flens loodrecht op gevel",(VLOOKUP(C$7,profiel!$A$3:$F$297,6,FALSE)-2*VLOOKUP(C$7,profiel!$A$3:$F$297,4,FALSE))/2,VLOOKUP(C$7,profiel!$A$3:$F$297,4,FALSE))))/1000*Z1357*D$36)</f>
        <v>-19863.502450041549</v>
      </c>
      <c r="AB1357" s="42">
        <f t="shared" si="655"/>
        <v>81384.762642479734</v>
      </c>
      <c r="AC1357" s="44">
        <f t="shared" si="653"/>
        <v>16276.952528495947</v>
      </c>
      <c r="AD1357" s="41">
        <f t="shared" si="654"/>
        <v>4.8983800408106445E-2</v>
      </c>
      <c r="AE1357" s="41">
        <f t="shared" si="659"/>
        <v>741.29687480335315</v>
      </c>
      <c r="AF1357" s="201">
        <f t="shared" si="660"/>
        <v>2275.6221878309102</v>
      </c>
    </row>
    <row r="1358" spans="1:32" ht="12" customHeight="1" x14ac:dyDescent="0.15">
      <c r="A1358" s="202">
        <f t="shared" si="630"/>
        <v>741.29687480335315</v>
      </c>
      <c r="B1358" s="54">
        <f t="shared" si="631"/>
        <v>6545</v>
      </c>
      <c r="C1358" s="133">
        <f t="shared" si="656"/>
        <v>109.08333333333333</v>
      </c>
      <c r="D1358" s="30">
        <f t="shared" si="657"/>
        <v>1034.7642893482935</v>
      </c>
      <c r="E1358" s="30">
        <f t="shared" si="658"/>
        <v>679.99999999999966</v>
      </c>
      <c r="F1358" s="31">
        <f t="shared" si="632"/>
        <v>5.657111010710044E-2</v>
      </c>
      <c r="G1358" s="30">
        <f t="shared" si="633"/>
        <v>2817.9626357432712</v>
      </c>
      <c r="H1358" s="34">
        <f t="shared" si="634"/>
        <v>2817.9626357432717</v>
      </c>
      <c r="I1358" s="33">
        <f t="shared" si="635"/>
        <v>0</v>
      </c>
      <c r="J1358" s="35">
        <f t="shared" si="636"/>
        <v>0</v>
      </c>
      <c r="K1358" s="60">
        <f t="shared" si="637"/>
        <v>5.3742554601745415E-2</v>
      </c>
      <c r="L1358" s="30">
        <f t="shared" si="638"/>
        <v>2820.639425410071</v>
      </c>
      <c r="M1358" s="34">
        <f t="shared" si="639"/>
        <v>2679.6074541395678</v>
      </c>
      <c r="N1358" s="33">
        <f t="shared" si="640"/>
        <v>0</v>
      </c>
      <c r="O1358" s="35">
        <f t="shared" si="641"/>
        <v>0</v>
      </c>
      <c r="P1358" s="31">
        <f t="shared" si="642"/>
        <v>5.657111010710044E-2</v>
      </c>
      <c r="Q1358" s="30">
        <f t="shared" si="643"/>
        <v>2817.9626357432712</v>
      </c>
      <c r="R1358" s="34">
        <f t="shared" si="644"/>
        <v>2817.9626357432717</v>
      </c>
      <c r="S1358" s="33">
        <f t="shared" si="645"/>
        <v>0</v>
      </c>
      <c r="T1358" s="35">
        <f t="shared" si="646"/>
        <v>0</v>
      </c>
      <c r="U1358" s="31">
        <f t="shared" si="647"/>
        <v>0</v>
      </c>
      <c r="V1358" s="30" t="e">
        <f t="shared" si="648"/>
        <v>#DIV/0!</v>
      </c>
      <c r="W1358" s="34" t="e">
        <f t="shared" si="649"/>
        <v>#DIV/0!</v>
      </c>
      <c r="X1358" s="33">
        <f t="shared" si="650"/>
        <v>0</v>
      </c>
      <c r="Y1358" s="35">
        <f t="shared" si="651"/>
        <v>0</v>
      </c>
      <c r="Z1358" s="30">
        <f t="shared" si="652"/>
        <v>-10803.293285655283</v>
      </c>
      <c r="AA1358" s="35">
        <f>IF(C1358&lt;C$13,0,(IF(VLOOKUP(C$7,profiel!$A$3:$F$297,2,FALSE)&gt;4,VLOOKUP($C$7,profiel!$A$3:$F$297,3,FALSE),IF(B$9="flens loodrecht op gevel",(VLOOKUP(C$7,profiel!$A$3:$F$297,6,FALSE)-2*VLOOKUP(C$7,profiel!$A$3:$F$297,4,FALSE))/2,VLOOKUP(C$7,profiel!$A$3:$F$297,4,FALSE))))/1000*Z1358*D$36)</f>
        <v>-19880.688506279257</v>
      </c>
      <c r="AB1358" s="30">
        <f t="shared" si="655"/>
        <v>81418.890363302358</v>
      </c>
      <c r="AC1358" s="35">
        <f t="shared" si="653"/>
        <v>16283.778072660472</v>
      </c>
      <c r="AD1358" s="32">
        <f t="shared" si="654"/>
        <v>4.906943037407447E-2</v>
      </c>
      <c r="AE1358" s="32">
        <f t="shared" si="659"/>
        <v>741.34594423372721</v>
      </c>
      <c r="AF1358" s="204">
        <f t="shared" si="660"/>
        <v>2267.4140781570986</v>
      </c>
    </row>
    <row r="1359" spans="1:32" ht="12" customHeight="1" x14ac:dyDescent="0.15">
      <c r="A1359" s="199">
        <f t="shared" si="630"/>
        <v>741.34594423372721</v>
      </c>
      <c r="B1359" s="38">
        <f t="shared" si="631"/>
        <v>6550</v>
      </c>
      <c r="C1359" s="200">
        <f t="shared" si="656"/>
        <v>109.16666666666667</v>
      </c>
      <c r="D1359" s="36">
        <f t="shared" si="657"/>
        <v>1034.8785773753884</v>
      </c>
      <c r="E1359" s="36">
        <f t="shared" si="658"/>
        <v>679.99999999999966</v>
      </c>
      <c r="F1359" s="37">
        <f t="shared" si="632"/>
        <v>5.6775899289897507E-2</v>
      </c>
      <c r="G1359" s="42">
        <f t="shared" si="633"/>
        <v>2818.4566935788098</v>
      </c>
      <c r="H1359" s="43">
        <f t="shared" si="634"/>
        <v>2818.4566935788098</v>
      </c>
      <c r="I1359" s="42">
        <f t="shared" si="635"/>
        <v>0</v>
      </c>
      <c r="J1359" s="44">
        <f t="shared" si="636"/>
        <v>0</v>
      </c>
      <c r="K1359" s="216">
        <f t="shared" si="637"/>
        <v>5.3937104325402628E-2</v>
      </c>
      <c r="L1359" s="42">
        <f t="shared" si="638"/>
        <v>2821.1434116930832</v>
      </c>
      <c r="M1359" s="43">
        <f t="shared" si="639"/>
        <v>2680.086241108429</v>
      </c>
      <c r="N1359" s="42">
        <f t="shared" si="640"/>
        <v>0</v>
      </c>
      <c r="O1359" s="44">
        <f t="shared" si="641"/>
        <v>0</v>
      </c>
      <c r="P1359" s="37">
        <f t="shared" si="642"/>
        <v>5.6775899289897507E-2</v>
      </c>
      <c r="Q1359" s="42">
        <f t="shared" si="643"/>
        <v>2818.4566935788098</v>
      </c>
      <c r="R1359" s="43">
        <f t="shared" si="644"/>
        <v>2818.4566935788098</v>
      </c>
      <c r="S1359" s="42">
        <f t="shared" si="645"/>
        <v>0</v>
      </c>
      <c r="T1359" s="44">
        <f t="shared" si="646"/>
        <v>0</v>
      </c>
      <c r="U1359" s="37">
        <f t="shared" si="647"/>
        <v>0</v>
      </c>
      <c r="V1359" s="42" t="e">
        <f t="shared" si="648"/>
        <v>#DIV/0!</v>
      </c>
      <c r="W1359" s="43" t="e">
        <f t="shared" si="649"/>
        <v>#DIV/0!</v>
      </c>
      <c r="X1359" s="42">
        <f t="shared" si="650"/>
        <v>0</v>
      </c>
      <c r="Y1359" s="44">
        <f t="shared" si="651"/>
        <v>0</v>
      </c>
      <c r="Z1359" s="42">
        <f t="shared" si="652"/>
        <v>-10812.649803111815</v>
      </c>
      <c r="AA1359" s="44">
        <f>IF(C1359&lt;C$13,0,(IF(VLOOKUP(C$7,profiel!$A$3:$F$297,2,FALSE)&gt;4,VLOOKUP($C$7,profiel!$A$3:$F$297,3,FALSE),IF(B$9="flens loodrecht op gevel",(VLOOKUP(C$7,profiel!$A$3:$F$297,6,FALSE)-2*VLOOKUP(C$7,profiel!$A$3:$F$297,4,FALSE))/2,VLOOKUP(C$7,profiel!$A$3:$F$297,4,FALSE))))/1000*Z1359*D$36)</f>
        <v>-19897.906775203224</v>
      </c>
      <c r="AB1359" s="42">
        <f t="shared" si="655"/>
        <v>81452.978067737116</v>
      </c>
      <c r="AC1359" s="44">
        <f t="shared" si="653"/>
        <v>16290.595613547423</v>
      </c>
      <c r="AD1359" s="41">
        <f t="shared" si="654"/>
        <v>4.9153823174091026E-2</v>
      </c>
      <c r="AE1359" s="41">
        <f t="shared" si="659"/>
        <v>741.39509805690125</v>
      </c>
      <c r="AF1359" s="201">
        <f t="shared" si="660"/>
        <v>2259.2695434382558</v>
      </c>
    </row>
    <row r="1360" spans="1:32" ht="12" customHeight="1" x14ac:dyDescent="0.15">
      <c r="A1360" s="202">
        <f t="shared" si="630"/>
        <v>741.39509805690125</v>
      </c>
      <c r="B1360" s="54">
        <f t="shared" si="631"/>
        <v>6555</v>
      </c>
      <c r="C1360" s="133">
        <f t="shared" si="656"/>
        <v>109.25</v>
      </c>
      <c r="D1360" s="30">
        <f t="shared" si="657"/>
        <v>1034.9927782926979</v>
      </c>
      <c r="E1360" s="30">
        <f t="shared" si="658"/>
        <v>679.99999999999966</v>
      </c>
      <c r="F1360" s="31">
        <f t="shared" si="632"/>
        <v>5.698057309002158E-2</v>
      </c>
      <c r="G1360" s="30">
        <f t="shared" si="633"/>
        <v>2818.9490459751178</v>
      </c>
      <c r="H1360" s="34">
        <f t="shared" si="634"/>
        <v>2818.9490459751182</v>
      </c>
      <c r="I1360" s="33">
        <f t="shared" si="635"/>
        <v>0</v>
      </c>
      <c r="J1360" s="35">
        <f t="shared" si="636"/>
        <v>0</v>
      </c>
      <c r="K1360" s="60">
        <f t="shared" si="637"/>
        <v>5.4131544435520505E-2</v>
      </c>
      <c r="L1360" s="30">
        <f t="shared" si="638"/>
        <v>2821.6456873467714</v>
      </c>
      <c r="M1360" s="34">
        <f t="shared" si="639"/>
        <v>2680.5634029794328</v>
      </c>
      <c r="N1360" s="33">
        <f t="shared" si="640"/>
        <v>0</v>
      </c>
      <c r="O1360" s="35">
        <f t="shared" si="641"/>
        <v>0</v>
      </c>
      <c r="P1360" s="31">
        <f t="shared" si="642"/>
        <v>5.698057309002158E-2</v>
      </c>
      <c r="Q1360" s="30">
        <f t="shared" si="643"/>
        <v>2818.9490459751178</v>
      </c>
      <c r="R1360" s="34">
        <f t="shared" si="644"/>
        <v>2818.9490459751182</v>
      </c>
      <c r="S1360" s="33">
        <f t="shared" si="645"/>
        <v>0</v>
      </c>
      <c r="T1360" s="35">
        <f t="shared" si="646"/>
        <v>0</v>
      </c>
      <c r="U1360" s="31">
        <f t="shared" si="647"/>
        <v>0</v>
      </c>
      <c r="V1360" s="30" t="e">
        <f t="shared" si="648"/>
        <v>#DIV/0!</v>
      </c>
      <c r="W1360" s="34" t="e">
        <f t="shared" si="649"/>
        <v>#DIV/0!</v>
      </c>
      <c r="X1360" s="33">
        <f t="shared" si="650"/>
        <v>0</v>
      </c>
      <c r="Y1360" s="35">
        <f t="shared" si="651"/>
        <v>0</v>
      </c>
      <c r="Z1360" s="30">
        <f t="shared" si="652"/>
        <v>-10822.023595492712</v>
      </c>
      <c r="AA1360" s="35">
        <f>IF(C1360&lt;C$13,0,(IF(VLOOKUP(C$7,profiel!$A$3:$F$297,2,FALSE)&gt;4,VLOOKUP($C$7,profiel!$A$3:$F$297,3,FALSE),IF(B$9="flens loodrecht op gevel",(VLOOKUP(C$7,profiel!$A$3:$F$297,6,FALSE)-2*VLOOKUP(C$7,profiel!$A$3:$F$297,4,FALSE))/2,VLOOKUP(C$7,profiel!$A$3:$F$297,4,FALSE))))/1000*Z1360*D$36)</f>
        <v>-19915.156834191679</v>
      </c>
      <c r="AB1360" s="30">
        <f t="shared" si="655"/>
        <v>81487.026013504204</v>
      </c>
      <c r="AC1360" s="35">
        <f t="shared" si="653"/>
        <v>16297.40520270084</v>
      </c>
      <c r="AD1360" s="32">
        <f t="shared" si="654"/>
        <v>4.9236974622915736E-2</v>
      </c>
      <c r="AE1360" s="32">
        <f t="shared" si="659"/>
        <v>741.44433503152413</v>
      </c>
      <c r="AF1360" s="204">
        <f t="shared" si="660"/>
        <v>2251.1880862892563</v>
      </c>
    </row>
    <row r="1361" spans="1:32" ht="12" customHeight="1" x14ac:dyDescent="0.15">
      <c r="A1361" s="199">
        <f t="shared" si="630"/>
        <v>741.44433503152413</v>
      </c>
      <c r="B1361" s="38">
        <f t="shared" si="631"/>
        <v>6560</v>
      </c>
      <c r="C1361" s="200">
        <f t="shared" si="656"/>
        <v>109.33333333333333</v>
      </c>
      <c r="D1361" s="36">
        <f t="shared" si="657"/>
        <v>1035.1068922329107</v>
      </c>
      <c r="E1361" s="36">
        <f t="shared" si="658"/>
        <v>679.99999999999966</v>
      </c>
      <c r="F1361" s="37">
        <f t="shared" si="632"/>
        <v>5.7185125549479333E-2</v>
      </c>
      <c r="G1361" s="42">
        <f t="shared" si="633"/>
        <v>2819.4397125910032</v>
      </c>
      <c r="H1361" s="43">
        <f t="shared" si="634"/>
        <v>2819.4397125910036</v>
      </c>
      <c r="I1361" s="42">
        <f t="shared" si="635"/>
        <v>0</v>
      </c>
      <c r="J1361" s="44">
        <f t="shared" si="636"/>
        <v>0</v>
      </c>
      <c r="K1361" s="216">
        <f t="shared" si="637"/>
        <v>5.4325869272005362E-2</v>
      </c>
      <c r="L1361" s="42">
        <f t="shared" si="638"/>
        <v>2822.1462717544046</v>
      </c>
      <c r="M1361" s="43">
        <f t="shared" si="639"/>
        <v>2681.0389581666846</v>
      </c>
      <c r="N1361" s="42">
        <f t="shared" si="640"/>
        <v>0</v>
      </c>
      <c r="O1361" s="44">
        <f t="shared" si="641"/>
        <v>0</v>
      </c>
      <c r="P1361" s="37">
        <f t="shared" si="642"/>
        <v>5.7185125549479333E-2</v>
      </c>
      <c r="Q1361" s="42">
        <f t="shared" si="643"/>
        <v>2819.4397125910032</v>
      </c>
      <c r="R1361" s="43">
        <f t="shared" si="644"/>
        <v>2819.4397125910036</v>
      </c>
      <c r="S1361" s="42">
        <f t="shared" si="645"/>
        <v>0</v>
      </c>
      <c r="T1361" s="44">
        <f t="shared" si="646"/>
        <v>0</v>
      </c>
      <c r="U1361" s="37">
        <f t="shared" si="647"/>
        <v>0</v>
      </c>
      <c r="V1361" s="42" t="e">
        <f t="shared" si="648"/>
        <v>#DIV/0!</v>
      </c>
      <c r="W1361" s="43" t="e">
        <f t="shared" si="649"/>
        <v>#DIV/0!</v>
      </c>
      <c r="X1361" s="42">
        <f t="shared" si="650"/>
        <v>0</v>
      </c>
      <c r="Y1361" s="44">
        <f t="shared" si="651"/>
        <v>0</v>
      </c>
      <c r="Z1361" s="42">
        <f t="shared" si="652"/>
        <v>-10831.414432236896</v>
      </c>
      <c r="AA1361" s="44">
        <f>IF(C1361&lt;C$13,0,(IF(VLOOKUP(C$7,profiel!$A$3:$F$297,2,FALSE)&gt;4,VLOOKUP($C$7,profiel!$A$3:$F$297,3,FALSE),IF(B$9="flens loodrecht op gevel",(VLOOKUP(C$7,profiel!$A$3:$F$297,6,FALSE)-2*VLOOKUP(C$7,profiel!$A$3:$F$297,4,FALSE))/2,VLOOKUP(C$7,profiel!$A$3:$F$297,4,FALSE))))/1000*Z1361*D$36)</f>
        <v>-19932.438258956139</v>
      </c>
      <c r="AB1361" s="42">
        <f t="shared" si="655"/>
        <v>81521.034459173956</v>
      </c>
      <c r="AC1361" s="44">
        <f t="shared" si="653"/>
        <v>16304.206891834792</v>
      </c>
      <c r="AD1361" s="41">
        <f t="shared" si="654"/>
        <v>4.9318880709893889E-2</v>
      </c>
      <c r="AE1361" s="41">
        <f t="shared" si="659"/>
        <v>741.49365391223398</v>
      </c>
      <c r="AF1361" s="201">
        <f t="shared" si="660"/>
        <v>2243.1692124632232</v>
      </c>
    </row>
    <row r="1362" spans="1:32" ht="12" customHeight="1" x14ac:dyDescent="0.15">
      <c r="A1362" s="202">
        <f t="shared" si="630"/>
        <v>741.49365391223398</v>
      </c>
      <c r="B1362" s="54">
        <f t="shared" si="631"/>
        <v>6565</v>
      </c>
      <c r="C1362" s="133">
        <f t="shared" si="656"/>
        <v>109.41666666666667</v>
      </c>
      <c r="D1362" s="30">
        <f t="shared" si="657"/>
        <v>1035.2209193284116</v>
      </c>
      <c r="E1362" s="30">
        <f t="shared" si="658"/>
        <v>679.99999999999966</v>
      </c>
      <c r="F1362" s="31">
        <f t="shared" si="632"/>
        <v>5.7389550745741535E-2</v>
      </c>
      <c r="G1362" s="30">
        <f t="shared" si="633"/>
        <v>2819.9287130864209</v>
      </c>
      <c r="H1362" s="34">
        <f t="shared" si="634"/>
        <v>2819.9287130864213</v>
      </c>
      <c r="I1362" s="33">
        <f t="shared" si="635"/>
        <v>0</v>
      </c>
      <c r="J1362" s="35">
        <f t="shared" si="636"/>
        <v>0</v>
      </c>
      <c r="K1362" s="60">
        <f t="shared" si="637"/>
        <v>5.4520073208454457E-2</v>
      </c>
      <c r="L1362" s="30">
        <f t="shared" si="638"/>
        <v>2822.6451843023024</v>
      </c>
      <c r="M1362" s="34">
        <f t="shared" si="639"/>
        <v>2681.5129250871869</v>
      </c>
      <c r="N1362" s="33">
        <f t="shared" si="640"/>
        <v>0</v>
      </c>
      <c r="O1362" s="35">
        <f t="shared" si="641"/>
        <v>0</v>
      </c>
      <c r="P1362" s="31">
        <f t="shared" si="642"/>
        <v>5.7389550745741535E-2</v>
      </c>
      <c r="Q1362" s="30">
        <f t="shared" si="643"/>
        <v>2819.9287130864209</v>
      </c>
      <c r="R1362" s="34">
        <f t="shared" si="644"/>
        <v>2819.9287130864213</v>
      </c>
      <c r="S1362" s="33">
        <f t="shared" si="645"/>
        <v>0</v>
      </c>
      <c r="T1362" s="35">
        <f t="shared" si="646"/>
        <v>0</v>
      </c>
      <c r="U1362" s="31">
        <f t="shared" si="647"/>
        <v>0</v>
      </c>
      <c r="V1362" s="30" t="e">
        <f t="shared" si="648"/>
        <v>#DIV/0!</v>
      </c>
      <c r="W1362" s="34" t="e">
        <f t="shared" si="649"/>
        <v>#DIV/0!</v>
      </c>
      <c r="X1362" s="33">
        <f t="shared" si="650"/>
        <v>0</v>
      </c>
      <c r="Y1362" s="35">
        <f t="shared" si="651"/>
        <v>0</v>
      </c>
      <c r="Z1362" s="30">
        <f t="shared" si="652"/>
        <v>-10840.822081909793</v>
      </c>
      <c r="AA1362" s="35">
        <f>IF(C1362&lt;C$13,0,(IF(VLOOKUP(C$7,profiel!$A$3:$F$297,2,FALSE)&gt;4,VLOOKUP($C$7,profiel!$A$3:$F$297,3,FALSE),IF(B$9="flens loodrecht op gevel",(VLOOKUP(C$7,profiel!$A$3:$F$297,6,FALSE)-2*VLOOKUP(C$7,profiel!$A$3:$F$297,4,FALSE))/2,VLOOKUP(C$7,profiel!$A$3:$F$297,4,FALSE))))/1000*Z1362*D$36)</f>
        <v>-19949.75062360067</v>
      </c>
      <c r="AB1362" s="30">
        <f t="shared" si="655"/>
        <v>81555.003664134187</v>
      </c>
      <c r="AC1362" s="35">
        <f t="shared" si="653"/>
        <v>16311.000732826837</v>
      </c>
      <c r="AD1362" s="32">
        <f t="shared" si="654"/>
        <v>4.9399537599286787E-2</v>
      </c>
      <c r="AE1362" s="32">
        <f t="shared" si="659"/>
        <v>741.54305344983322</v>
      </c>
      <c r="AF1362" s="204">
        <f t="shared" si="660"/>
        <v>2235.212430847715</v>
      </c>
    </row>
    <row r="1363" spans="1:32" ht="12" customHeight="1" x14ac:dyDescent="0.15">
      <c r="A1363" s="199">
        <f t="shared" si="630"/>
        <v>741.54305344983322</v>
      </c>
      <c r="B1363" s="38">
        <f t="shared" si="631"/>
        <v>6570</v>
      </c>
      <c r="C1363" s="200">
        <f t="shared" si="656"/>
        <v>109.5</v>
      </c>
      <c r="D1363" s="36">
        <f t="shared" si="657"/>
        <v>1035.334859711284</v>
      </c>
      <c r="E1363" s="36">
        <f t="shared" si="658"/>
        <v>679.99999999999966</v>
      </c>
      <c r="F1363" s="37">
        <f t="shared" si="632"/>
        <v>5.7593842792436525E-2</v>
      </c>
      <c r="G1363" s="42">
        <f t="shared" si="633"/>
        <v>2820.4160671183454</v>
      </c>
      <c r="H1363" s="43">
        <f t="shared" si="634"/>
        <v>2820.4160671183454</v>
      </c>
      <c r="I1363" s="42">
        <f t="shared" si="635"/>
        <v>0</v>
      </c>
      <c r="J1363" s="44">
        <f t="shared" si="636"/>
        <v>0</v>
      </c>
      <c r="K1363" s="216">
        <f t="shared" si="637"/>
        <v>5.4714150652814701E-2</v>
      </c>
      <c r="L1363" s="42">
        <f t="shared" si="638"/>
        <v>2823.1424443757269</v>
      </c>
      <c r="M1363" s="43">
        <f t="shared" si="639"/>
        <v>2681.9853221569406</v>
      </c>
      <c r="N1363" s="42">
        <f t="shared" si="640"/>
        <v>0</v>
      </c>
      <c r="O1363" s="44">
        <f t="shared" si="641"/>
        <v>0</v>
      </c>
      <c r="P1363" s="37">
        <f t="shared" si="642"/>
        <v>5.7593842792436525E-2</v>
      </c>
      <c r="Q1363" s="42">
        <f t="shared" si="643"/>
        <v>2820.4160671183454</v>
      </c>
      <c r="R1363" s="43">
        <f t="shared" si="644"/>
        <v>2820.4160671183454</v>
      </c>
      <c r="S1363" s="42">
        <f t="shared" si="645"/>
        <v>0</v>
      </c>
      <c r="T1363" s="44">
        <f t="shared" si="646"/>
        <v>0</v>
      </c>
      <c r="U1363" s="37">
        <f t="shared" si="647"/>
        <v>0</v>
      </c>
      <c r="V1363" s="42" t="e">
        <f t="shared" si="648"/>
        <v>#DIV/0!</v>
      </c>
      <c r="W1363" s="43" t="e">
        <f t="shared" si="649"/>
        <v>#DIV/0!</v>
      </c>
      <c r="X1363" s="42">
        <f t="shared" si="650"/>
        <v>0</v>
      </c>
      <c r="Y1363" s="44">
        <f t="shared" si="651"/>
        <v>0</v>
      </c>
      <c r="Z1363" s="42">
        <f t="shared" si="652"/>
        <v>-10850.246312235748</v>
      </c>
      <c r="AA1363" s="44">
        <f>IF(C1363&lt;C$13,0,(IF(VLOOKUP(C$7,profiel!$A$3:$F$297,2,FALSE)&gt;4,VLOOKUP($C$7,profiel!$A$3:$F$297,3,FALSE),IF(B$9="flens loodrecht op gevel",(VLOOKUP(C$7,profiel!$A$3:$F$297,6,FALSE)-2*VLOOKUP(C$7,profiel!$A$3:$F$297,4,FALSE))/2,VLOOKUP(C$7,profiel!$A$3:$F$297,4,FALSE))))/1000*Z1363*D$36)</f>
        <v>-19967.093500681542</v>
      </c>
      <c r="AB1363" s="42">
        <f t="shared" si="655"/>
        <v>81588.933888558444</v>
      </c>
      <c r="AC1363" s="44">
        <f t="shared" si="653"/>
        <v>16317.786777711688</v>
      </c>
      <c r="AD1363" s="41">
        <f t="shared" si="654"/>
        <v>4.9478941630436361E-2</v>
      </c>
      <c r="AE1363" s="41">
        <f t="shared" si="659"/>
        <v>741.59253239146369</v>
      </c>
      <c r="AF1363" s="201">
        <f t="shared" si="660"/>
        <v>2227.3172534606338</v>
      </c>
    </row>
    <row r="1364" spans="1:32" ht="12" customHeight="1" x14ac:dyDescent="0.15">
      <c r="A1364" s="202">
        <f t="shared" si="630"/>
        <v>741.59253239146369</v>
      </c>
      <c r="B1364" s="54">
        <f t="shared" si="631"/>
        <v>6575</v>
      </c>
      <c r="C1364" s="133">
        <f t="shared" si="656"/>
        <v>109.58333333333333</v>
      </c>
      <c r="D1364" s="30">
        <f t="shared" si="657"/>
        <v>1035.4487135133099</v>
      </c>
      <c r="E1364" s="30">
        <f t="shared" si="658"/>
        <v>679.99999999999966</v>
      </c>
      <c r="F1364" s="31">
        <f t="shared" si="632"/>
        <v>5.7797995840029301E-2</v>
      </c>
      <c r="G1364" s="30">
        <f t="shared" si="633"/>
        <v>2820.9017943395911</v>
      </c>
      <c r="H1364" s="34">
        <f t="shared" si="634"/>
        <v>2820.9017943395911</v>
      </c>
      <c r="I1364" s="33">
        <f t="shared" si="635"/>
        <v>0</v>
      </c>
      <c r="J1364" s="35">
        <f t="shared" si="636"/>
        <v>0</v>
      </c>
      <c r="K1364" s="60">
        <f t="shared" si="637"/>
        <v>5.4908096048027835E-2</v>
      </c>
      <c r="L1364" s="30">
        <f t="shared" si="638"/>
        <v>2823.6380713577546</v>
      </c>
      <c r="M1364" s="34">
        <f t="shared" si="639"/>
        <v>2682.4561677898669</v>
      </c>
      <c r="N1364" s="33">
        <f t="shared" si="640"/>
        <v>0</v>
      </c>
      <c r="O1364" s="35">
        <f t="shared" si="641"/>
        <v>0</v>
      </c>
      <c r="P1364" s="31">
        <f t="shared" si="642"/>
        <v>5.7797995840029301E-2</v>
      </c>
      <c r="Q1364" s="30">
        <f t="shared" si="643"/>
        <v>2820.9017943395911</v>
      </c>
      <c r="R1364" s="34">
        <f t="shared" si="644"/>
        <v>2820.9017943395911</v>
      </c>
      <c r="S1364" s="33">
        <f t="shared" si="645"/>
        <v>0</v>
      </c>
      <c r="T1364" s="35">
        <f t="shared" si="646"/>
        <v>0</v>
      </c>
      <c r="U1364" s="31">
        <f t="shared" si="647"/>
        <v>0</v>
      </c>
      <c r="V1364" s="30" t="e">
        <f t="shared" si="648"/>
        <v>#DIV/0!</v>
      </c>
      <c r="W1364" s="34" t="e">
        <f t="shared" si="649"/>
        <v>#DIV/0!</v>
      </c>
      <c r="X1364" s="33">
        <f t="shared" si="650"/>
        <v>0</v>
      </c>
      <c r="Y1364" s="35">
        <f t="shared" si="651"/>
        <v>0</v>
      </c>
      <c r="Z1364" s="30">
        <f t="shared" si="652"/>
        <v>-10859.686890130428</v>
      </c>
      <c r="AA1364" s="35">
        <f>IF(C1364&lt;C$13,0,(IF(VLOOKUP(C$7,profiel!$A$3:$F$297,2,FALSE)&gt;4,VLOOKUP($C$7,profiel!$A$3:$F$297,3,FALSE),IF(B$9="flens loodrecht op gevel",(VLOOKUP(C$7,profiel!$A$3:$F$297,6,FALSE)-2*VLOOKUP(C$7,profiel!$A$3:$F$297,4,FALSE))/2,VLOOKUP(C$7,profiel!$A$3:$F$297,4,FALSE))))/1000*Z1364*D$36)</f>
        <v>-19984.466461266864</v>
      </c>
      <c r="AB1364" s="30">
        <f t="shared" si="655"/>
        <v>81622.825393373496</v>
      </c>
      <c r="AC1364" s="35">
        <f t="shared" si="653"/>
        <v>16324.565078674699</v>
      </c>
      <c r="AD1364" s="32">
        <f t="shared" si="654"/>
        <v>4.9557089317967262E-2</v>
      </c>
      <c r="AE1364" s="32">
        <f t="shared" si="659"/>
        <v>741.64208948078169</v>
      </c>
      <c r="AF1364" s="204">
        <f t="shared" si="660"/>
        <v>2219.4831954458505</v>
      </c>
    </row>
    <row r="1365" spans="1:32" ht="12" customHeight="1" x14ac:dyDescent="0.15">
      <c r="A1365" s="199">
        <f t="shared" si="630"/>
        <v>741.64208948078169</v>
      </c>
      <c r="B1365" s="38">
        <f t="shared" si="631"/>
        <v>6580</v>
      </c>
      <c r="C1365" s="200">
        <f t="shared" si="656"/>
        <v>109.66666666666667</v>
      </c>
      <c r="D1365" s="36">
        <f t="shared" si="657"/>
        <v>1035.5624808659713</v>
      </c>
      <c r="E1365" s="36">
        <f t="shared" si="658"/>
        <v>679.99999999999966</v>
      </c>
      <c r="F1365" s="37">
        <f t="shared" si="632"/>
        <v>5.8002004076486376E-2</v>
      </c>
      <c r="G1365" s="42">
        <f t="shared" si="633"/>
        <v>2821.3859143955756</v>
      </c>
      <c r="H1365" s="43">
        <f t="shared" si="634"/>
        <v>2821.3859143955756</v>
      </c>
      <c r="I1365" s="42">
        <f t="shared" si="635"/>
        <v>0</v>
      </c>
      <c r="J1365" s="44">
        <f t="shared" si="636"/>
        <v>0</v>
      </c>
      <c r="K1365" s="216">
        <f t="shared" si="637"/>
        <v>5.5101903872662061E-2</v>
      </c>
      <c r="L1365" s="42">
        <f t="shared" si="638"/>
        <v>2824.1320846260455</v>
      </c>
      <c r="M1365" s="43">
        <f t="shared" si="639"/>
        <v>2682.9254803947433</v>
      </c>
      <c r="N1365" s="42">
        <f t="shared" si="640"/>
        <v>0</v>
      </c>
      <c r="O1365" s="44">
        <f t="shared" si="641"/>
        <v>0</v>
      </c>
      <c r="P1365" s="37">
        <f t="shared" si="642"/>
        <v>5.8002004076486376E-2</v>
      </c>
      <c r="Q1365" s="42">
        <f t="shared" si="643"/>
        <v>2821.3859143955756</v>
      </c>
      <c r="R1365" s="43">
        <f t="shared" si="644"/>
        <v>2821.3859143955756</v>
      </c>
      <c r="S1365" s="42">
        <f t="shared" si="645"/>
        <v>0</v>
      </c>
      <c r="T1365" s="44">
        <f t="shared" si="646"/>
        <v>0</v>
      </c>
      <c r="U1365" s="37">
        <f t="shared" si="647"/>
        <v>0</v>
      </c>
      <c r="V1365" s="42" t="e">
        <f t="shared" si="648"/>
        <v>#DIV/0!</v>
      </c>
      <c r="W1365" s="43" t="e">
        <f t="shared" si="649"/>
        <v>#DIV/0!</v>
      </c>
      <c r="X1365" s="42">
        <f t="shared" si="650"/>
        <v>0</v>
      </c>
      <c r="Y1365" s="44">
        <f t="shared" si="651"/>
        <v>0</v>
      </c>
      <c r="Z1365" s="42">
        <f t="shared" si="652"/>
        <v>-10869.143581733288</v>
      </c>
      <c r="AA1365" s="44">
        <f>IF(C1365&lt;C$13,0,(IF(VLOOKUP(C$7,profiel!$A$3:$F$297,2,FALSE)&gt;4,VLOOKUP($C$7,profiel!$A$3:$F$297,3,FALSE),IF(B$9="flens loodrecht op gevel",(VLOOKUP(C$7,profiel!$A$3:$F$297,6,FALSE)-2*VLOOKUP(C$7,profiel!$A$3:$F$297,4,FALSE))/2,VLOOKUP(C$7,profiel!$A$3:$F$297,4,FALSE))))/1000*Z1365*D$36)</f>
        <v>-20001.869074996332</v>
      </c>
      <c r="AB1365" s="42">
        <f t="shared" si="655"/>
        <v>81656.678440227042</v>
      </c>
      <c r="AC1365" s="44">
        <f t="shared" si="653"/>
        <v>16331.335688045408</v>
      </c>
      <c r="AD1365" s="41">
        <f t="shared" si="654"/>
        <v>4.9633977351872263E-2</v>
      </c>
      <c r="AE1365" s="41">
        <f t="shared" si="659"/>
        <v>741.69172345813354</v>
      </c>
      <c r="AF1365" s="201">
        <f t="shared" si="660"/>
        <v>2211.709775068467</v>
      </c>
    </row>
    <row r="1366" spans="1:32" ht="12" customHeight="1" x14ac:dyDescent="0.15">
      <c r="A1366" s="202">
        <f t="shared" si="630"/>
        <v>741.69172345813354</v>
      </c>
      <c r="B1366" s="54">
        <f t="shared" si="631"/>
        <v>6585</v>
      </c>
      <c r="C1366" s="133">
        <f t="shared" si="656"/>
        <v>109.75</v>
      </c>
      <c r="D1366" s="30">
        <f t="shared" si="657"/>
        <v>1035.6761619004512</v>
      </c>
      <c r="E1366" s="30">
        <f t="shared" si="658"/>
        <v>679.99999999999977</v>
      </c>
      <c r="F1366" s="31">
        <f t="shared" si="632"/>
        <v>5.8205861727928576E-2</v>
      </c>
      <c r="G1366" s="30">
        <f t="shared" si="633"/>
        <v>2821.8684469223158</v>
      </c>
      <c r="H1366" s="34">
        <f t="shared" si="634"/>
        <v>2821.8684469223163</v>
      </c>
      <c r="I1366" s="33">
        <f t="shared" si="635"/>
        <v>0</v>
      </c>
      <c r="J1366" s="35">
        <f t="shared" si="636"/>
        <v>0</v>
      </c>
      <c r="K1366" s="60">
        <f t="shared" si="637"/>
        <v>5.529556864153215E-2</v>
      </c>
      <c r="L1366" s="30">
        <f t="shared" si="638"/>
        <v>2824.6245035508846</v>
      </c>
      <c r="M1366" s="34">
        <f t="shared" si="639"/>
        <v>2683.3932783733408</v>
      </c>
      <c r="N1366" s="33">
        <f t="shared" si="640"/>
        <v>0</v>
      </c>
      <c r="O1366" s="35">
        <f t="shared" si="641"/>
        <v>0</v>
      </c>
      <c r="P1366" s="31">
        <f t="shared" si="642"/>
        <v>5.8205861727928576E-2</v>
      </c>
      <c r="Q1366" s="30">
        <f t="shared" si="643"/>
        <v>2821.8684469223158</v>
      </c>
      <c r="R1366" s="34">
        <f t="shared" si="644"/>
        <v>2821.8684469223163</v>
      </c>
      <c r="S1366" s="33">
        <f t="shared" si="645"/>
        <v>0</v>
      </c>
      <c r="T1366" s="35">
        <f t="shared" si="646"/>
        <v>0</v>
      </c>
      <c r="U1366" s="31">
        <f t="shared" si="647"/>
        <v>0</v>
      </c>
      <c r="V1366" s="30" t="e">
        <f t="shared" si="648"/>
        <v>#DIV/0!</v>
      </c>
      <c r="W1366" s="34" t="e">
        <f t="shared" si="649"/>
        <v>#DIV/0!</v>
      </c>
      <c r="X1366" s="33">
        <f t="shared" si="650"/>
        <v>0</v>
      </c>
      <c r="Y1366" s="35">
        <f t="shared" si="651"/>
        <v>0</v>
      </c>
      <c r="Z1366" s="30">
        <f t="shared" si="652"/>
        <v>-10878.616152440083</v>
      </c>
      <c r="AA1366" s="35">
        <f>IF(C1366&lt;C$13,0,(IF(VLOOKUP(C$7,profiel!$A$3:$F$297,2,FALSE)&gt;4,VLOOKUP($C$7,profiel!$A$3:$F$297,3,FALSE),IF(B$9="flens loodrecht op gevel",(VLOOKUP(C$7,profiel!$A$3:$F$297,6,FALSE)-2*VLOOKUP(C$7,profiel!$A$3:$F$297,4,FALSE))/2,VLOOKUP(C$7,profiel!$A$3:$F$297,4,FALSE))))/1000*Z1366*D$36)</f>
        <v>-20019.300910141043</v>
      </c>
      <c r="AB1366" s="30">
        <f t="shared" si="655"/>
        <v>81690.493291455539</v>
      </c>
      <c r="AC1366" s="35">
        <f t="shared" si="653"/>
        <v>16338.098658291108</v>
      </c>
      <c r="AD1366" s="32">
        <f t="shared" si="654"/>
        <v>4.9709602597585459E-2</v>
      </c>
      <c r="AE1366" s="32">
        <f t="shared" si="659"/>
        <v>741.74143306073108</v>
      </c>
      <c r="AF1366" s="204">
        <f t="shared" si="660"/>
        <v>2203.9965137097952</v>
      </c>
    </row>
    <row r="1367" spans="1:32" ht="12" customHeight="1" x14ac:dyDescent="0.15">
      <c r="A1367" s="199">
        <f t="shared" si="630"/>
        <v>741.74143306073108</v>
      </c>
      <c r="B1367" s="38">
        <f t="shared" si="631"/>
        <v>6590</v>
      </c>
      <c r="C1367" s="200">
        <f t="shared" si="656"/>
        <v>109.83333333333333</v>
      </c>
      <c r="D1367" s="36">
        <f t="shared" si="657"/>
        <v>1035.7897567476336</v>
      </c>
      <c r="E1367" s="36">
        <f t="shared" si="658"/>
        <v>679.99999999999977</v>
      </c>
      <c r="F1367" s="37">
        <f t="shared" si="632"/>
        <v>5.8409563059269871E-2</v>
      </c>
      <c r="G1367" s="42">
        <f t="shared" si="633"/>
        <v>2822.3494115445556</v>
      </c>
      <c r="H1367" s="43">
        <f t="shared" si="634"/>
        <v>2822.3494115445556</v>
      </c>
      <c r="I1367" s="42">
        <f t="shared" si="635"/>
        <v>0</v>
      </c>
      <c r="J1367" s="44">
        <f t="shared" si="636"/>
        <v>0</v>
      </c>
      <c r="K1367" s="216">
        <f t="shared" si="637"/>
        <v>5.5489084906306378E-2</v>
      </c>
      <c r="L1367" s="42">
        <f t="shared" si="638"/>
        <v>2825.1153474933303</v>
      </c>
      <c r="M1367" s="43">
        <f t="shared" si="639"/>
        <v>2683.8595801186639</v>
      </c>
      <c r="N1367" s="42">
        <f t="shared" si="640"/>
        <v>0</v>
      </c>
      <c r="O1367" s="44">
        <f t="shared" si="641"/>
        <v>0</v>
      </c>
      <c r="P1367" s="37">
        <f t="shared" si="642"/>
        <v>5.8409563059269871E-2</v>
      </c>
      <c r="Q1367" s="42">
        <f t="shared" si="643"/>
        <v>2822.3494115445556</v>
      </c>
      <c r="R1367" s="43">
        <f t="shared" si="644"/>
        <v>2822.3494115445556</v>
      </c>
      <c r="S1367" s="42">
        <f t="shared" si="645"/>
        <v>0</v>
      </c>
      <c r="T1367" s="44">
        <f t="shared" si="646"/>
        <v>0</v>
      </c>
      <c r="U1367" s="37">
        <f t="shared" si="647"/>
        <v>0</v>
      </c>
      <c r="V1367" s="42" t="e">
        <f t="shared" si="648"/>
        <v>#DIV/0!</v>
      </c>
      <c r="W1367" s="43" t="e">
        <f t="shared" si="649"/>
        <v>#DIV/0!</v>
      </c>
      <c r="X1367" s="42">
        <f t="shared" si="650"/>
        <v>0</v>
      </c>
      <c r="Y1367" s="44">
        <f t="shared" si="651"/>
        <v>0</v>
      </c>
      <c r="Z1367" s="42">
        <f t="shared" si="652"/>
        <v>-10888.104366935613</v>
      </c>
      <c r="AA1367" s="44">
        <f>IF(C1367&lt;C$13,0,(IF(VLOOKUP(C$7,profiel!$A$3:$F$297,2,FALSE)&gt;4,VLOOKUP($C$7,profiel!$A$3:$F$297,3,FALSE),IF(B$9="flens loodrecht op gevel",(VLOOKUP(C$7,profiel!$A$3:$F$297,6,FALSE)-2*VLOOKUP(C$7,profiel!$A$3:$F$297,4,FALSE))/2,VLOOKUP(C$7,profiel!$A$3:$F$297,4,FALSE))))/1000*Z1367*D$36)</f>
        <v>-20036.761533663768</v>
      </c>
      <c r="AB1367" s="42">
        <f t="shared" si="655"/>
        <v>81724.270210051312</v>
      </c>
      <c r="AC1367" s="44">
        <f t="shared" si="653"/>
        <v>16344.854042010264</v>
      </c>
      <c r="AD1367" s="41">
        <f t="shared" si="654"/>
        <v>4.9783962096001888E-2</v>
      </c>
      <c r="AE1367" s="41">
        <f t="shared" si="659"/>
        <v>741.79121702282714</v>
      </c>
      <c r="AF1367" s="201">
        <f t="shared" si="660"/>
        <v>2196.3429358620592</v>
      </c>
    </row>
    <row r="1368" spans="1:32" ht="12" customHeight="1" x14ac:dyDescent="0.15">
      <c r="A1368" s="202">
        <f t="shared" si="630"/>
        <v>741.79121702282714</v>
      </c>
      <c r="B1368" s="54">
        <f t="shared" si="631"/>
        <v>6595</v>
      </c>
      <c r="C1368" s="133">
        <f t="shared" si="656"/>
        <v>109.91666666666667</v>
      </c>
      <c r="D1368" s="30">
        <f t="shared" si="657"/>
        <v>1035.9032655381052</v>
      </c>
      <c r="E1368" s="30">
        <f t="shared" si="658"/>
        <v>679.99999999999977</v>
      </c>
      <c r="F1368" s="31">
        <f t="shared" si="632"/>
        <v>5.8613102374841686E-2</v>
      </c>
      <c r="G1368" s="30">
        <f t="shared" si="633"/>
        <v>2822.8288278725477</v>
      </c>
      <c r="H1368" s="34">
        <f t="shared" si="634"/>
        <v>2822.8288278725477</v>
      </c>
      <c r="I1368" s="33">
        <f t="shared" si="635"/>
        <v>0</v>
      </c>
      <c r="J1368" s="35">
        <f t="shared" si="636"/>
        <v>0</v>
      </c>
      <c r="K1368" s="60">
        <f t="shared" si="637"/>
        <v>5.5682447256099603E-2</v>
      </c>
      <c r="L1368" s="30">
        <f t="shared" si="638"/>
        <v>2825.6046358020308</v>
      </c>
      <c r="M1368" s="34">
        <f t="shared" si="639"/>
        <v>2684.3244040119293</v>
      </c>
      <c r="N1368" s="33">
        <f t="shared" si="640"/>
        <v>0</v>
      </c>
      <c r="O1368" s="35">
        <f t="shared" si="641"/>
        <v>0</v>
      </c>
      <c r="P1368" s="31">
        <f t="shared" si="642"/>
        <v>5.8613102374841686E-2</v>
      </c>
      <c r="Q1368" s="30">
        <f t="shared" si="643"/>
        <v>2822.8288278725477</v>
      </c>
      <c r="R1368" s="34">
        <f t="shared" si="644"/>
        <v>2822.8288278725477</v>
      </c>
      <c r="S1368" s="33">
        <f t="shared" si="645"/>
        <v>0</v>
      </c>
      <c r="T1368" s="35">
        <f t="shared" si="646"/>
        <v>0</v>
      </c>
      <c r="U1368" s="31">
        <f t="shared" si="647"/>
        <v>0</v>
      </c>
      <c r="V1368" s="30" t="e">
        <f t="shared" si="648"/>
        <v>#DIV/0!</v>
      </c>
      <c r="W1368" s="34" t="e">
        <f t="shared" si="649"/>
        <v>#DIV/0!</v>
      </c>
      <c r="X1368" s="33">
        <f t="shared" si="650"/>
        <v>0</v>
      </c>
      <c r="Y1368" s="35">
        <f t="shared" si="651"/>
        <v>0</v>
      </c>
      <c r="Z1368" s="30">
        <f t="shared" si="652"/>
        <v>-10897.60798922614</v>
      </c>
      <c r="AA1368" s="35">
        <f>IF(C1368&lt;C$13,0,(IF(VLOOKUP(C$7,profiel!$A$3:$F$297,2,FALSE)&gt;4,VLOOKUP($C$7,profiel!$A$3:$F$297,3,FALSE),IF(B$9="flens loodrecht op gevel",(VLOOKUP(C$7,profiel!$A$3:$F$297,6,FALSE)-2*VLOOKUP(C$7,profiel!$A$3:$F$297,4,FALSE))/2,VLOOKUP(C$7,profiel!$A$3:$F$297,4,FALSE))))/1000*Z1368*D$36)</f>
        <v>-20054.250511278602</v>
      </c>
      <c r="AB1368" s="30">
        <f t="shared" si="655"/>
        <v>81758.009459630324</v>
      </c>
      <c r="AC1368" s="35">
        <f t="shared" si="653"/>
        <v>16351.601891926066</v>
      </c>
      <c r="AD1368" s="32">
        <f t="shared" si="654"/>
        <v>4.9857053063411157E-2</v>
      </c>
      <c r="AE1368" s="32">
        <f t="shared" si="659"/>
        <v>741.84107407589056</v>
      </c>
      <c r="AF1368" s="204">
        <f t="shared" si="660"/>
        <v>2188.7485691228562</v>
      </c>
    </row>
    <row r="1369" spans="1:32" ht="12" customHeight="1" x14ac:dyDescent="0.15">
      <c r="A1369" s="199">
        <f t="shared" si="630"/>
        <v>741.84107407589056</v>
      </c>
      <c r="B1369" s="38">
        <f t="shared" si="631"/>
        <v>6600</v>
      </c>
      <c r="C1369" s="200">
        <f t="shared" si="656"/>
        <v>110</v>
      </c>
      <c r="D1369" s="36">
        <f t="shared" si="657"/>
        <v>1036.0166884021564</v>
      </c>
      <c r="E1369" s="36">
        <f t="shared" si="658"/>
        <v>679.99999999999977</v>
      </c>
      <c r="F1369" s="37">
        <f t="shared" si="632"/>
        <v>5.8816474019002432E-2</v>
      </c>
      <c r="G1369" s="42">
        <f t="shared" si="633"/>
        <v>2823.3067154998771</v>
      </c>
      <c r="H1369" s="43">
        <f t="shared" si="634"/>
        <v>2823.3067154998771</v>
      </c>
      <c r="I1369" s="42">
        <f t="shared" si="635"/>
        <v>0</v>
      </c>
      <c r="J1369" s="44">
        <f t="shared" si="636"/>
        <v>0</v>
      </c>
      <c r="K1369" s="216">
        <f t="shared" si="637"/>
        <v>5.5875650318052313E-2</v>
      </c>
      <c r="L1369" s="42">
        <f t="shared" si="638"/>
        <v>2826.0923878110634</v>
      </c>
      <c r="M1369" s="43">
        <f t="shared" si="639"/>
        <v>2684.7877684205105</v>
      </c>
      <c r="N1369" s="42">
        <f t="shared" si="640"/>
        <v>0</v>
      </c>
      <c r="O1369" s="44">
        <f t="shared" si="641"/>
        <v>0</v>
      </c>
      <c r="P1369" s="37">
        <f t="shared" si="642"/>
        <v>5.8816474019002432E-2</v>
      </c>
      <c r="Q1369" s="42">
        <f t="shared" si="643"/>
        <v>2823.3067154998771</v>
      </c>
      <c r="R1369" s="43">
        <f t="shared" si="644"/>
        <v>2823.3067154998771</v>
      </c>
      <c r="S1369" s="42">
        <f t="shared" si="645"/>
        <v>0</v>
      </c>
      <c r="T1369" s="44">
        <f t="shared" si="646"/>
        <v>0</v>
      </c>
      <c r="U1369" s="37">
        <f t="shared" si="647"/>
        <v>0</v>
      </c>
      <c r="V1369" s="42" t="e">
        <f t="shared" si="648"/>
        <v>#DIV/0!</v>
      </c>
      <c r="W1369" s="43" t="e">
        <f t="shared" si="649"/>
        <v>#DIV/0!</v>
      </c>
      <c r="X1369" s="42">
        <f t="shared" si="650"/>
        <v>0</v>
      </c>
      <c r="Y1369" s="44">
        <f t="shared" si="651"/>
        <v>0</v>
      </c>
      <c r="Z1369" s="42">
        <f t="shared" si="652"/>
        <v>-10907.126782672109</v>
      </c>
      <c r="AA1369" s="44">
        <f>IF(C1369&lt;C$13,0,(IF(VLOOKUP(C$7,profiel!$A$3:$F$297,2,FALSE)&gt;4,VLOOKUP($C$7,profiel!$A$3:$F$297,3,FALSE),IF(B$9="flens loodrecht op gevel",(VLOOKUP(C$7,profiel!$A$3:$F$297,6,FALSE)-2*VLOOKUP(C$7,profiel!$A$3:$F$297,4,FALSE))/2,VLOOKUP(C$7,profiel!$A$3:$F$297,4,FALSE))))/1000*Z1369*D$36)</f>
        <v>-20071.767407511175</v>
      </c>
      <c r="AB1369" s="42">
        <f t="shared" si="655"/>
        <v>81791.711304399956</v>
      </c>
      <c r="AC1369" s="44">
        <f t="shared" si="653"/>
        <v>16358.34226087999</v>
      </c>
      <c r="AD1369" s="41">
        <f t="shared" si="654"/>
        <v>4.9928872891405199E-2</v>
      </c>
      <c r="AE1369" s="41">
        <f t="shared" si="659"/>
        <v>741.89100294878199</v>
      </c>
      <c r="AF1369" s="201">
        <f t="shared" si="660"/>
        <v>2181.2129441892148</v>
      </c>
    </row>
    <row r="1370" spans="1:32" ht="12" customHeight="1" x14ac:dyDescent="0.15">
      <c r="A1370" s="202">
        <f t="shared" si="630"/>
        <v>741.89100294878199</v>
      </c>
      <c r="B1370" s="54">
        <f t="shared" si="631"/>
        <v>6605</v>
      </c>
      <c r="C1370" s="133">
        <f t="shared" si="656"/>
        <v>110.08333333333333</v>
      </c>
      <c r="D1370" s="30">
        <f t="shared" si="657"/>
        <v>1036.1300254697821</v>
      </c>
      <c r="E1370" s="30">
        <f t="shared" si="658"/>
        <v>679.99999999999977</v>
      </c>
      <c r="F1370" s="31">
        <f t="shared" si="632"/>
        <v>5.9019672376736013E-2</v>
      </c>
      <c r="G1370" s="30">
        <f t="shared" si="633"/>
        <v>2823.783094001737</v>
      </c>
      <c r="H1370" s="34">
        <f t="shared" si="634"/>
        <v>2823.783094001737</v>
      </c>
      <c r="I1370" s="33">
        <f t="shared" si="635"/>
        <v>0</v>
      </c>
      <c r="J1370" s="35">
        <f t="shared" si="636"/>
        <v>0</v>
      </c>
      <c r="K1370" s="60">
        <f t="shared" si="637"/>
        <v>5.6068688757899207E-2</v>
      </c>
      <c r="L1370" s="30">
        <f t="shared" si="638"/>
        <v>2826.578622838249</v>
      </c>
      <c r="M1370" s="34">
        <f t="shared" si="639"/>
        <v>2685.2496916963364</v>
      </c>
      <c r="N1370" s="33">
        <f t="shared" si="640"/>
        <v>0</v>
      </c>
      <c r="O1370" s="35">
        <f t="shared" si="641"/>
        <v>0</v>
      </c>
      <c r="P1370" s="31">
        <f t="shared" si="642"/>
        <v>5.9019672376736013E-2</v>
      </c>
      <c r="Q1370" s="30">
        <f t="shared" si="643"/>
        <v>2823.783094001737</v>
      </c>
      <c r="R1370" s="34">
        <f t="shared" si="644"/>
        <v>2823.783094001737</v>
      </c>
      <c r="S1370" s="33">
        <f t="shared" si="645"/>
        <v>0</v>
      </c>
      <c r="T1370" s="35">
        <f t="shared" si="646"/>
        <v>0</v>
      </c>
      <c r="U1370" s="31">
        <f t="shared" si="647"/>
        <v>0</v>
      </c>
      <c r="V1370" s="30" t="e">
        <f t="shared" si="648"/>
        <v>#DIV/0!</v>
      </c>
      <c r="W1370" s="34" t="e">
        <f t="shared" si="649"/>
        <v>#DIV/0!</v>
      </c>
      <c r="X1370" s="33">
        <f t="shared" si="650"/>
        <v>0</v>
      </c>
      <c r="Y1370" s="35">
        <f t="shared" si="651"/>
        <v>0</v>
      </c>
      <c r="Z1370" s="30">
        <f t="shared" si="652"/>
        <v>-10916.660510020818</v>
      </c>
      <c r="AA1370" s="35">
        <f>IF(C1370&lt;C$13,0,(IF(VLOOKUP(C$7,profiel!$A$3:$F$297,2,FALSE)&gt;4,VLOOKUP($C$7,profiel!$A$3:$F$297,3,FALSE),IF(B$9="flens loodrecht op gevel",(VLOOKUP(C$7,profiel!$A$3:$F$297,6,FALSE)-2*VLOOKUP(C$7,profiel!$A$3:$F$297,4,FALSE))/2,VLOOKUP(C$7,profiel!$A$3:$F$297,4,FALSE))))/1000*Z1370*D$36)</f>
        <v>-20089.311785758793</v>
      </c>
      <c r="AB1370" s="30">
        <f t="shared" si="655"/>
        <v>81825.376009126194</v>
      </c>
      <c r="AC1370" s="35">
        <f t="shared" si="653"/>
        <v>16365.075201825239</v>
      </c>
      <c r="AD1370" s="32">
        <f t="shared" si="654"/>
        <v>4.9999419146752426E-2</v>
      </c>
      <c r="AE1370" s="32">
        <f t="shared" si="659"/>
        <v>741.94100236792872</v>
      </c>
      <c r="AF1370" s="204">
        <f t="shared" si="660"/>
        <v>2173.7355948514951</v>
      </c>
    </row>
    <row r="1371" spans="1:32" ht="12" customHeight="1" x14ac:dyDescent="0.15">
      <c r="A1371" s="199">
        <f t="shared" si="630"/>
        <v>741.94100236792872</v>
      </c>
      <c r="B1371" s="38">
        <f t="shared" si="631"/>
        <v>6610</v>
      </c>
      <c r="C1371" s="200">
        <f t="shared" si="656"/>
        <v>110.16666666666667</v>
      </c>
      <c r="D1371" s="36">
        <f t="shared" si="657"/>
        <v>1036.2432768706817</v>
      </c>
      <c r="E1371" s="36">
        <f t="shared" si="658"/>
        <v>679.99999999999977</v>
      </c>
      <c r="F1371" s="37">
        <f t="shared" si="632"/>
        <v>5.9222691874233249E-2</v>
      </c>
      <c r="G1371" s="42">
        <f t="shared" si="633"/>
        <v>2824.2579829325218</v>
      </c>
      <c r="H1371" s="43">
        <f t="shared" si="634"/>
        <v>2824.2579829325218</v>
      </c>
      <c r="I1371" s="42">
        <f t="shared" si="635"/>
        <v>0</v>
      </c>
      <c r="J1371" s="44">
        <f t="shared" si="636"/>
        <v>0</v>
      </c>
      <c r="K1371" s="216">
        <f t="shared" si="637"/>
        <v>5.6261557280521582E-2</v>
      </c>
      <c r="L1371" s="42">
        <f t="shared" si="638"/>
        <v>2827.0633601827485</v>
      </c>
      <c r="M1371" s="43">
        <f t="shared" si="639"/>
        <v>2685.7101921736107</v>
      </c>
      <c r="N1371" s="42">
        <f t="shared" si="640"/>
        <v>0</v>
      </c>
      <c r="O1371" s="44">
        <f t="shared" si="641"/>
        <v>0</v>
      </c>
      <c r="P1371" s="37">
        <f t="shared" si="642"/>
        <v>5.9222691874233249E-2</v>
      </c>
      <c r="Q1371" s="42">
        <f t="shared" si="643"/>
        <v>2824.2579829325218</v>
      </c>
      <c r="R1371" s="43">
        <f t="shared" si="644"/>
        <v>2824.2579829325218</v>
      </c>
      <c r="S1371" s="42">
        <f t="shared" si="645"/>
        <v>0</v>
      </c>
      <c r="T1371" s="44">
        <f t="shared" si="646"/>
        <v>0</v>
      </c>
      <c r="U1371" s="37">
        <f t="shared" si="647"/>
        <v>0</v>
      </c>
      <c r="V1371" s="42" t="e">
        <f t="shared" si="648"/>
        <v>#DIV/0!</v>
      </c>
      <c r="W1371" s="43" t="e">
        <f t="shared" si="649"/>
        <v>#DIV/0!</v>
      </c>
      <c r="X1371" s="42">
        <f t="shared" si="650"/>
        <v>0</v>
      </c>
      <c r="Y1371" s="44">
        <f t="shared" si="651"/>
        <v>0</v>
      </c>
      <c r="Z1371" s="42">
        <f t="shared" si="652"/>
        <v>-10926.208933439057</v>
      </c>
      <c r="AA1371" s="44">
        <f>IF(C1371&lt;C$13,0,(IF(VLOOKUP(C$7,profiel!$A$3:$F$297,2,FALSE)&gt;4,VLOOKUP($C$7,profiel!$A$3:$F$297,3,FALSE),IF(B$9="flens loodrecht op gevel",(VLOOKUP(C$7,profiel!$A$3:$F$297,6,FALSE)-2*VLOOKUP(C$7,profiel!$A$3:$F$297,4,FALSE))/2,VLOOKUP(C$7,profiel!$A$3:$F$297,4,FALSE))))/1000*Z1371*D$36)</f>
        <v>-20106.883208350471</v>
      </c>
      <c r="AB1371" s="42">
        <f t="shared" si="655"/>
        <v>81859.003839100915</v>
      </c>
      <c r="AC1371" s="44">
        <f t="shared" si="653"/>
        <v>16371.800767820185</v>
      </c>
      <c r="AD1371" s="41">
        <f t="shared" si="654"/>
        <v>5.0068689571197381E-2</v>
      </c>
      <c r="AE1371" s="41">
        <f t="shared" si="659"/>
        <v>741.99107105749988</v>
      </c>
      <c r="AF1371" s="201">
        <f t="shared" si="660"/>
        <v>2166.3160579869354</v>
      </c>
    </row>
    <row r="1372" spans="1:32" ht="12" customHeight="1" x14ac:dyDescent="0.15">
      <c r="A1372" s="202">
        <f t="shared" si="630"/>
        <v>741.99107105749988</v>
      </c>
      <c r="B1372" s="54">
        <f t="shared" si="631"/>
        <v>6615</v>
      </c>
      <c r="C1372" s="133">
        <f t="shared" si="656"/>
        <v>110.25</v>
      </c>
      <c r="D1372" s="30">
        <f t="shared" si="657"/>
        <v>1036.3564427342612</v>
      </c>
      <c r="E1372" s="30">
        <f t="shared" si="658"/>
        <v>679.99999999999977</v>
      </c>
      <c r="F1372" s="31">
        <f t="shared" si="632"/>
        <v>5.9425526979461456E-2</v>
      </c>
      <c r="G1372" s="30">
        <f t="shared" si="633"/>
        <v>2824.7314018226657</v>
      </c>
      <c r="H1372" s="34">
        <f t="shared" si="634"/>
        <v>2824.7314018226662</v>
      </c>
      <c r="I1372" s="33">
        <f t="shared" si="635"/>
        <v>0</v>
      </c>
      <c r="J1372" s="35">
        <f t="shared" si="636"/>
        <v>0</v>
      </c>
      <c r="K1372" s="60">
        <f t="shared" si="637"/>
        <v>5.6454250630488381E-2</v>
      </c>
      <c r="L1372" s="30">
        <f t="shared" si="638"/>
        <v>2827.5466191219616</v>
      </c>
      <c r="M1372" s="34">
        <f t="shared" si="639"/>
        <v>2686.1692881658637</v>
      </c>
      <c r="N1372" s="33">
        <f t="shared" si="640"/>
        <v>0</v>
      </c>
      <c r="O1372" s="35">
        <f t="shared" si="641"/>
        <v>0</v>
      </c>
      <c r="P1372" s="31">
        <f t="shared" si="642"/>
        <v>5.9425526979461456E-2</v>
      </c>
      <c r="Q1372" s="30">
        <f t="shared" si="643"/>
        <v>2824.7314018226657</v>
      </c>
      <c r="R1372" s="34">
        <f t="shared" si="644"/>
        <v>2824.7314018226662</v>
      </c>
      <c r="S1372" s="33">
        <f t="shared" si="645"/>
        <v>0</v>
      </c>
      <c r="T1372" s="35">
        <f t="shared" si="646"/>
        <v>0</v>
      </c>
      <c r="U1372" s="31">
        <f t="shared" si="647"/>
        <v>0</v>
      </c>
      <c r="V1372" s="30" t="e">
        <f t="shared" si="648"/>
        <v>#DIV/0!</v>
      </c>
      <c r="W1372" s="34" t="e">
        <f t="shared" si="649"/>
        <v>#DIV/0!</v>
      </c>
      <c r="X1372" s="33">
        <f t="shared" si="650"/>
        <v>0</v>
      </c>
      <c r="Y1372" s="35">
        <f t="shared" si="651"/>
        <v>0</v>
      </c>
      <c r="Z1372" s="30">
        <f t="shared" si="652"/>
        <v>-10935.771814545726</v>
      </c>
      <c r="AA1372" s="35">
        <f>IF(C1372&lt;C$13,0,(IF(VLOOKUP(C$7,profiel!$A$3:$F$297,2,FALSE)&gt;4,VLOOKUP($C$7,profiel!$A$3:$F$297,3,FALSE),IF(B$9="flens loodrecht op gevel",(VLOOKUP(C$7,profiel!$A$3:$F$297,6,FALSE)-2*VLOOKUP(C$7,profiel!$A$3:$F$297,4,FALSE))/2,VLOOKUP(C$7,profiel!$A$3:$F$297,4,FALSE))))/1000*Z1372*D$36)</f>
        <v>-20124.481236606975</v>
      </c>
      <c r="AB1372" s="30">
        <f t="shared" si="655"/>
        <v>81892.595060109961</v>
      </c>
      <c r="AC1372" s="35">
        <f t="shared" si="653"/>
        <v>16378.519012021992</v>
      </c>
      <c r="AD1372" s="32">
        <f t="shared" si="654"/>
        <v>5.0136682081189821E-2</v>
      </c>
      <c r="AE1372" s="32">
        <f t="shared" si="659"/>
        <v>742.04120773958107</v>
      </c>
      <c r="AF1372" s="204">
        <f t="shared" si="660"/>
        <v>2158.9538735529795</v>
      </c>
    </row>
    <row r="1373" spans="1:32" ht="12" customHeight="1" x14ac:dyDescent="0.15">
      <c r="A1373" s="199">
        <f t="shared" si="630"/>
        <v>742.04120773958107</v>
      </c>
      <c r="B1373" s="38">
        <f t="shared" si="631"/>
        <v>6620</v>
      </c>
      <c r="C1373" s="200">
        <f t="shared" si="656"/>
        <v>110.33333333333333</v>
      </c>
      <c r="D1373" s="36">
        <f t="shared" si="657"/>
        <v>1036.4695231896337</v>
      </c>
      <c r="E1373" s="36">
        <f t="shared" si="658"/>
        <v>679.99999999999977</v>
      </c>
      <c r="F1373" s="37">
        <f t="shared" si="632"/>
        <v>5.9628172202718509E-2</v>
      </c>
      <c r="G1373" s="42">
        <f t="shared" si="633"/>
        <v>2825.2033701773835</v>
      </c>
      <c r="H1373" s="43">
        <f t="shared" si="634"/>
        <v>2825.2033701773835</v>
      </c>
      <c r="I1373" s="42">
        <f t="shared" si="635"/>
        <v>0</v>
      </c>
      <c r="J1373" s="44">
        <f t="shared" si="636"/>
        <v>0</v>
      </c>
      <c r="K1373" s="216">
        <f t="shared" si="637"/>
        <v>5.6646763592582583E-2</v>
      </c>
      <c r="L1373" s="42">
        <f t="shared" si="638"/>
        <v>2828.0284189102545</v>
      </c>
      <c r="M1373" s="43">
        <f t="shared" si="639"/>
        <v>2686.6269979647413</v>
      </c>
      <c r="N1373" s="42">
        <f t="shared" si="640"/>
        <v>0</v>
      </c>
      <c r="O1373" s="44">
        <f t="shared" si="641"/>
        <v>0</v>
      </c>
      <c r="P1373" s="37">
        <f t="shared" si="642"/>
        <v>5.9628172202718509E-2</v>
      </c>
      <c r="Q1373" s="42">
        <f t="shared" si="643"/>
        <v>2825.2033701773835</v>
      </c>
      <c r="R1373" s="43">
        <f t="shared" si="644"/>
        <v>2825.2033701773835</v>
      </c>
      <c r="S1373" s="42">
        <f t="shared" si="645"/>
        <v>0</v>
      </c>
      <c r="T1373" s="44">
        <f t="shared" si="646"/>
        <v>0</v>
      </c>
      <c r="U1373" s="37">
        <f t="shared" si="647"/>
        <v>0</v>
      </c>
      <c r="V1373" s="42" t="e">
        <f t="shared" si="648"/>
        <v>#DIV/0!</v>
      </c>
      <c r="W1373" s="43" t="e">
        <f t="shared" si="649"/>
        <v>#DIV/0!</v>
      </c>
      <c r="X1373" s="42">
        <f t="shared" si="650"/>
        <v>0</v>
      </c>
      <c r="Y1373" s="44">
        <f t="shared" si="651"/>
        <v>0</v>
      </c>
      <c r="Z1373" s="42">
        <f t="shared" si="652"/>
        <v>-10945.348914444568</v>
      </c>
      <c r="AA1373" s="44">
        <f>IF(C1373&lt;C$13,0,(IF(VLOOKUP(C$7,profiel!$A$3:$F$297,2,FALSE)&gt;4,VLOOKUP($C$7,profiel!$A$3:$F$297,3,FALSE),IF(B$9="flens loodrecht op gevel",(VLOOKUP(C$7,profiel!$A$3:$F$297,6,FALSE)-2*VLOOKUP(C$7,profiel!$A$3:$F$297,4,FALSE))/2,VLOOKUP(C$7,profiel!$A$3:$F$297,4,FALSE))))/1000*Z1373*D$36)</f>
        <v>-20142.105430901061</v>
      </c>
      <c r="AB1373" s="42">
        <f t="shared" si="655"/>
        <v>81926.149938400151</v>
      </c>
      <c r="AC1373" s="44">
        <f t="shared" si="653"/>
        <v>16385.229987680028</v>
      </c>
      <c r="AD1373" s="41">
        <f t="shared" si="654"/>
        <v>5.0203394767617905E-2</v>
      </c>
      <c r="AE1373" s="41">
        <f t="shared" si="659"/>
        <v>742.09141113434873</v>
      </c>
      <c r="AF1373" s="201">
        <f t="shared" si="660"/>
        <v>2151.648584580339</v>
      </c>
    </row>
    <row r="1374" spans="1:32" ht="12" customHeight="1" x14ac:dyDescent="0.15">
      <c r="A1374" s="202">
        <f t="shared" si="630"/>
        <v>742.09141113434873</v>
      </c>
      <c r="B1374" s="54">
        <f t="shared" si="631"/>
        <v>6625</v>
      </c>
      <c r="C1374" s="133">
        <f t="shared" si="656"/>
        <v>110.41666666666667</v>
      </c>
      <c r="D1374" s="30">
        <f t="shared" si="657"/>
        <v>1036.5825183656202</v>
      </c>
      <c r="E1374" s="30">
        <f t="shared" si="658"/>
        <v>679.99999999999977</v>
      </c>
      <c r="F1374" s="31">
        <f t="shared" si="632"/>
        <v>5.9830622097172902E-2</v>
      </c>
      <c r="G1374" s="30">
        <f t="shared" si="633"/>
        <v>2825.6739074739226</v>
      </c>
      <c r="H1374" s="34">
        <f t="shared" si="634"/>
        <v>2825.6739074739226</v>
      </c>
      <c r="I1374" s="33">
        <f t="shared" si="635"/>
        <v>0</v>
      </c>
      <c r="J1374" s="35">
        <f t="shared" si="636"/>
        <v>0</v>
      </c>
      <c r="K1374" s="60">
        <f t="shared" si="637"/>
        <v>5.683909099231426E-2</v>
      </c>
      <c r="L1374" s="30">
        <f t="shared" si="638"/>
        <v>2828.5087787762604</v>
      </c>
      <c r="M1374" s="34">
        <f t="shared" si="639"/>
        <v>2687.0833398374475</v>
      </c>
      <c r="N1374" s="33">
        <f t="shared" si="640"/>
        <v>0</v>
      </c>
      <c r="O1374" s="35">
        <f t="shared" si="641"/>
        <v>0</v>
      </c>
      <c r="P1374" s="31">
        <f t="shared" si="642"/>
        <v>5.9830622097172902E-2</v>
      </c>
      <c r="Q1374" s="30">
        <f t="shared" si="643"/>
        <v>2825.6739074739226</v>
      </c>
      <c r="R1374" s="34">
        <f t="shared" si="644"/>
        <v>2825.6739074739226</v>
      </c>
      <c r="S1374" s="33">
        <f t="shared" si="645"/>
        <v>0</v>
      </c>
      <c r="T1374" s="35">
        <f t="shared" si="646"/>
        <v>0</v>
      </c>
      <c r="U1374" s="31">
        <f t="shared" si="647"/>
        <v>0</v>
      </c>
      <c r="V1374" s="30" t="e">
        <f t="shared" si="648"/>
        <v>#DIV/0!</v>
      </c>
      <c r="W1374" s="34" t="e">
        <f t="shared" si="649"/>
        <v>#DIV/0!</v>
      </c>
      <c r="X1374" s="33">
        <f t="shared" si="650"/>
        <v>0</v>
      </c>
      <c r="Y1374" s="35">
        <f t="shared" si="651"/>
        <v>0</v>
      </c>
      <c r="Z1374" s="30">
        <f t="shared" si="652"/>
        <v>-10954.939993756663</v>
      </c>
      <c r="AA1374" s="35">
        <f>IF(C1374&lt;C$13,0,(IF(VLOOKUP(C$7,profiel!$A$3:$F$297,2,FALSE)&gt;4,VLOOKUP($C$7,profiel!$A$3:$F$297,3,FALSE),IF(B$9="flens loodrecht op gevel",(VLOOKUP(C$7,profiel!$A$3:$F$297,6,FALSE)-2*VLOOKUP(C$7,profiel!$A$3:$F$297,4,FALSE))/2,VLOOKUP(C$7,profiel!$A$3:$F$297,4,FALSE))))/1000*Z1374*D$36)</f>
        <v>-20159.755350717271</v>
      </c>
      <c r="AB1374" s="30">
        <f t="shared" si="655"/>
        <v>81959.668740647248</v>
      </c>
      <c r="AC1374" s="35">
        <f t="shared" si="653"/>
        <v>16391.93374812945</v>
      </c>
      <c r="AD1374" s="32">
        <f t="shared" si="654"/>
        <v>5.026882589545139E-2</v>
      </c>
      <c r="AE1374" s="32">
        <f t="shared" si="659"/>
        <v>742.14167996024423</v>
      </c>
      <c r="AF1374" s="204">
        <f t="shared" si="660"/>
        <v>2144.3997371657924</v>
      </c>
    </row>
    <row r="1375" spans="1:32" ht="12" customHeight="1" x14ac:dyDescent="0.15">
      <c r="A1375" s="199">
        <f t="shared" si="630"/>
        <v>742.14167996024423</v>
      </c>
      <c r="B1375" s="38">
        <f t="shared" si="631"/>
        <v>6630</v>
      </c>
      <c r="C1375" s="200">
        <f t="shared" si="656"/>
        <v>110.5</v>
      </c>
      <c r="D1375" s="36">
        <f t="shared" si="657"/>
        <v>1036.6954283907498</v>
      </c>
      <c r="E1375" s="36">
        <f t="shared" si="658"/>
        <v>679.99999999999977</v>
      </c>
      <c r="F1375" s="37">
        <f t="shared" si="632"/>
        <v>6.0032871259389747E-2</v>
      </c>
      <c r="G1375" s="42">
        <f t="shared" si="633"/>
        <v>2826.1430331599436</v>
      </c>
      <c r="H1375" s="43">
        <f t="shared" si="634"/>
        <v>2826.143033159944</v>
      </c>
      <c r="I1375" s="42">
        <f t="shared" si="635"/>
        <v>0</v>
      </c>
      <c r="J1375" s="44">
        <f t="shared" si="636"/>
        <v>0</v>
      </c>
      <c r="K1375" s="216">
        <f t="shared" si="637"/>
        <v>5.7031227696420259E-2</v>
      </c>
      <c r="L1375" s="42">
        <f t="shared" si="638"/>
        <v>2828.9877179212681</v>
      </c>
      <c r="M1375" s="43">
        <f t="shared" si="639"/>
        <v>2687.5383320252049</v>
      </c>
      <c r="N1375" s="42">
        <f t="shared" si="640"/>
        <v>0</v>
      </c>
      <c r="O1375" s="44">
        <f t="shared" si="641"/>
        <v>0</v>
      </c>
      <c r="P1375" s="37">
        <f t="shared" si="642"/>
        <v>6.0032871259389747E-2</v>
      </c>
      <c r="Q1375" s="42">
        <f t="shared" si="643"/>
        <v>2826.1430331599436</v>
      </c>
      <c r="R1375" s="43">
        <f t="shared" si="644"/>
        <v>2826.143033159944</v>
      </c>
      <c r="S1375" s="42">
        <f t="shared" si="645"/>
        <v>0</v>
      </c>
      <c r="T1375" s="44">
        <f t="shared" si="646"/>
        <v>0</v>
      </c>
      <c r="U1375" s="37">
        <f t="shared" si="647"/>
        <v>0</v>
      </c>
      <c r="V1375" s="42" t="e">
        <f t="shared" si="648"/>
        <v>#DIV/0!</v>
      </c>
      <c r="W1375" s="43" t="e">
        <f t="shared" si="649"/>
        <v>#DIV/0!</v>
      </c>
      <c r="X1375" s="42">
        <f t="shared" si="650"/>
        <v>0</v>
      </c>
      <c r="Y1375" s="44">
        <f t="shared" si="651"/>
        <v>0</v>
      </c>
      <c r="Z1375" s="42">
        <f t="shared" si="652"/>
        <v>-10964.544812653068</v>
      </c>
      <c r="AA1375" s="44">
        <f>IF(C1375&lt;C$13,0,(IF(VLOOKUP(C$7,profiel!$A$3:$F$297,2,FALSE)&gt;4,VLOOKUP($C$7,profiel!$A$3:$F$297,3,FALSE),IF(B$9="flens loodrecht op gevel",(VLOOKUP(C$7,profiel!$A$3:$F$297,6,FALSE)-2*VLOOKUP(C$7,profiel!$A$3:$F$297,4,FALSE))/2,VLOOKUP(C$7,profiel!$A$3:$F$297,4,FALSE))))/1000*Z1375*D$36)</f>
        <v>-20177.43055471198</v>
      </c>
      <c r="AB1375" s="42">
        <f t="shared" si="655"/>
        <v>81993.15173392283</v>
      </c>
      <c r="AC1375" s="44">
        <f t="shared" si="653"/>
        <v>16398.630346784565</v>
      </c>
      <c r="AD1375" s="41">
        <f t="shared" si="654"/>
        <v>5.0332973903365205E-2</v>
      </c>
      <c r="AE1375" s="41">
        <f t="shared" si="659"/>
        <v>742.19201293414756</v>
      </c>
      <c r="AF1375" s="201">
        <f t="shared" si="660"/>
        <v>2137.2068804647306</v>
      </c>
    </row>
    <row r="1376" spans="1:32" ht="12" customHeight="1" x14ac:dyDescent="0.15">
      <c r="A1376" s="202">
        <f t="shared" si="630"/>
        <v>742.19201293414756</v>
      </c>
      <c r="B1376" s="54">
        <f t="shared" si="631"/>
        <v>6635</v>
      </c>
      <c r="C1376" s="133">
        <f t="shared" si="656"/>
        <v>110.58333333333333</v>
      </c>
      <c r="D1376" s="30">
        <f t="shared" si="657"/>
        <v>1036.8082533932622</v>
      </c>
      <c r="E1376" s="30">
        <f t="shared" si="658"/>
        <v>679.99999999999977</v>
      </c>
      <c r="F1376" s="31">
        <f t="shared" si="632"/>
        <v>6.0234914329842605E-2</v>
      </c>
      <c r="G1376" s="30">
        <f t="shared" si="633"/>
        <v>2826.6107666499706</v>
      </c>
      <c r="H1376" s="34">
        <f t="shared" si="634"/>
        <v>2826.6107666499711</v>
      </c>
      <c r="I1376" s="33">
        <f t="shared" si="635"/>
        <v>0</v>
      </c>
      <c r="J1376" s="35">
        <f t="shared" si="636"/>
        <v>0</v>
      </c>
      <c r="K1376" s="60">
        <f t="shared" si="637"/>
        <v>5.7223168613350472E-2</v>
      </c>
      <c r="L1376" s="30">
        <f t="shared" si="638"/>
        <v>2829.4652555157008</v>
      </c>
      <c r="M1376" s="34">
        <f t="shared" si="639"/>
        <v>2687.991992739916</v>
      </c>
      <c r="N1376" s="33">
        <f t="shared" si="640"/>
        <v>0</v>
      </c>
      <c r="O1376" s="35">
        <f t="shared" si="641"/>
        <v>0</v>
      </c>
      <c r="P1376" s="31">
        <f t="shared" si="642"/>
        <v>6.0234914329842605E-2</v>
      </c>
      <c r="Q1376" s="30">
        <f t="shared" si="643"/>
        <v>2826.6107666499706</v>
      </c>
      <c r="R1376" s="34">
        <f t="shared" si="644"/>
        <v>2826.6107666499711</v>
      </c>
      <c r="S1376" s="33">
        <f t="shared" si="645"/>
        <v>0</v>
      </c>
      <c r="T1376" s="35">
        <f t="shared" si="646"/>
        <v>0</v>
      </c>
      <c r="U1376" s="31">
        <f t="shared" si="647"/>
        <v>0</v>
      </c>
      <c r="V1376" s="30" t="e">
        <f t="shared" si="648"/>
        <v>#DIV/0!</v>
      </c>
      <c r="W1376" s="34" t="e">
        <f t="shared" si="649"/>
        <v>#DIV/0!</v>
      </c>
      <c r="X1376" s="33">
        <f t="shared" si="650"/>
        <v>0</v>
      </c>
      <c r="Y1376" s="35">
        <f t="shared" si="651"/>
        <v>0</v>
      </c>
      <c r="Z1376" s="30">
        <f t="shared" si="652"/>
        <v>-10974.163130887324</v>
      </c>
      <c r="AA1376" s="35">
        <f>IF(C1376&lt;C$13,0,(IF(VLOOKUP(C$7,profiel!$A$3:$F$297,2,FALSE)&gt;4,VLOOKUP($C$7,profiel!$A$3:$F$297,3,FALSE),IF(B$9="flens loodrecht op gevel",(VLOOKUP(C$7,profiel!$A$3:$F$297,6,FALSE)-2*VLOOKUP(C$7,profiel!$A$3:$F$297,4,FALSE))/2,VLOOKUP(C$7,profiel!$A$3:$F$297,4,FALSE))))/1000*Z1376*D$36)</f>
        <v>-20195.130600773249</v>
      </c>
      <c r="AB1376" s="30">
        <f t="shared" si="655"/>
        <v>82026.599185662897</v>
      </c>
      <c r="AC1376" s="35">
        <f t="shared" si="653"/>
        <v>16405.319837132582</v>
      </c>
      <c r="AD1376" s="32">
        <f t="shared" si="654"/>
        <v>5.039583740325812E-2</v>
      </c>
      <c r="AE1376" s="32">
        <f t="shared" si="659"/>
        <v>742.2424087715508</v>
      </c>
      <c r="AF1376" s="204">
        <f t="shared" si="660"/>
        <v>2130.0695666834281</v>
      </c>
    </row>
    <row r="1377" spans="1:32" ht="12" customHeight="1" x14ac:dyDescent="0.15">
      <c r="A1377" s="199">
        <f t="shared" si="630"/>
        <v>742.2424087715508</v>
      </c>
      <c r="B1377" s="38">
        <f t="shared" si="631"/>
        <v>6640</v>
      </c>
      <c r="C1377" s="200">
        <f t="shared" si="656"/>
        <v>110.66666666666667</v>
      </c>
      <c r="D1377" s="36">
        <f t="shared" si="657"/>
        <v>1036.9209935011072</v>
      </c>
      <c r="E1377" s="36">
        <f t="shared" si="658"/>
        <v>679.99999999999977</v>
      </c>
      <c r="F1377" s="37">
        <f t="shared" si="632"/>
        <v>6.0436745993411867E-2</v>
      </c>
      <c r="G1377" s="42">
        <f t="shared" si="633"/>
        <v>2827.0771273247906</v>
      </c>
      <c r="H1377" s="43">
        <f t="shared" si="634"/>
        <v>2827.077127324791</v>
      </c>
      <c r="I1377" s="42">
        <f t="shared" si="635"/>
        <v>0</v>
      </c>
      <c r="J1377" s="44">
        <f t="shared" si="636"/>
        <v>0</v>
      </c>
      <c r="K1377" s="216">
        <f t="shared" si="637"/>
        <v>5.7414908693741273E-2</v>
      </c>
      <c r="L1377" s="42">
        <f t="shared" si="638"/>
        <v>2829.9414106985287</v>
      </c>
      <c r="M1377" s="43">
        <f t="shared" si="639"/>
        <v>2688.4443401636026</v>
      </c>
      <c r="N1377" s="42">
        <f t="shared" si="640"/>
        <v>0</v>
      </c>
      <c r="O1377" s="44">
        <f t="shared" si="641"/>
        <v>0</v>
      </c>
      <c r="P1377" s="37">
        <f t="shared" si="642"/>
        <v>6.0436745993411867E-2</v>
      </c>
      <c r="Q1377" s="42">
        <f t="shared" si="643"/>
        <v>2827.0771273247906</v>
      </c>
      <c r="R1377" s="43">
        <f t="shared" si="644"/>
        <v>2827.077127324791</v>
      </c>
      <c r="S1377" s="42">
        <f t="shared" si="645"/>
        <v>0</v>
      </c>
      <c r="T1377" s="44">
        <f t="shared" si="646"/>
        <v>0</v>
      </c>
      <c r="U1377" s="37">
        <f t="shared" si="647"/>
        <v>0</v>
      </c>
      <c r="V1377" s="42" t="e">
        <f t="shared" si="648"/>
        <v>#DIV/0!</v>
      </c>
      <c r="W1377" s="43" t="e">
        <f t="shared" si="649"/>
        <v>#DIV/0!</v>
      </c>
      <c r="X1377" s="42">
        <f t="shared" si="650"/>
        <v>0</v>
      </c>
      <c r="Y1377" s="44">
        <f t="shared" si="651"/>
        <v>0</v>
      </c>
      <c r="Z1377" s="42">
        <f t="shared" si="652"/>
        <v>-10983.794707828018</v>
      </c>
      <c r="AA1377" s="44">
        <f>IF(C1377&lt;C$13,0,(IF(VLOOKUP(C$7,profiel!$A$3:$F$297,2,FALSE)&gt;4,VLOOKUP($C$7,profiel!$A$3:$F$297,3,FALSE),IF(B$9="flens loodrecht op gevel",(VLOOKUP(C$7,profiel!$A$3:$F$297,6,FALSE)-2*VLOOKUP(C$7,profiel!$A$3:$F$297,4,FALSE))/2,VLOOKUP(C$7,profiel!$A$3:$F$297,4,FALSE))))/1000*Z1377*D$36)</f>
        <v>-20212.855046080724</v>
      </c>
      <c r="AB1377" s="42">
        <f t="shared" si="655"/>
        <v>82060.011363634665</v>
      </c>
      <c r="AC1377" s="44">
        <f t="shared" si="653"/>
        <v>16412.002272726935</v>
      </c>
      <c r="AD1377" s="41">
        <f t="shared" si="654"/>
        <v>5.045741517981274E-2</v>
      </c>
      <c r="AE1377" s="41">
        <f t="shared" si="659"/>
        <v>742.29286618673063</v>
      </c>
      <c r="AF1377" s="201">
        <f t="shared" si="660"/>
        <v>2122.9873510711468</v>
      </c>
    </row>
    <row r="1378" spans="1:32" ht="12" customHeight="1" x14ac:dyDescent="0.15">
      <c r="A1378" s="202">
        <f t="shared" si="630"/>
        <v>742.29286618673063</v>
      </c>
      <c r="B1378" s="54">
        <f t="shared" si="631"/>
        <v>6645</v>
      </c>
      <c r="C1378" s="133">
        <f t="shared" si="656"/>
        <v>110.75</v>
      </c>
      <c r="D1378" s="30">
        <f t="shared" si="657"/>
        <v>1037.0336488419457</v>
      </c>
      <c r="E1378" s="30">
        <f t="shared" si="658"/>
        <v>679.99999999999977</v>
      </c>
      <c r="F1378" s="31">
        <f t="shared" si="632"/>
        <v>6.0638360979866711E-2</v>
      </c>
      <c r="G1378" s="30">
        <f t="shared" si="633"/>
        <v>2827.5421345284208</v>
      </c>
      <c r="H1378" s="34">
        <f t="shared" si="634"/>
        <v>2827.5421345284208</v>
      </c>
      <c r="I1378" s="33">
        <f t="shared" si="635"/>
        <v>0</v>
      </c>
      <c r="J1378" s="35">
        <f t="shared" si="636"/>
        <v>0</v>
      </c>
      <c r="K1378" s="60">
        <f t="shared" si="637"/>
        <v>5.7606442930873379E-2</v>
      </c>
      <c r="L1378" s="30">
        <f t="shared" si="638"/>
        <v>2830.4162025742712</v>
      </c>
      <c r="M1378" s="34">
        <f t="shared" si="639"/>
        <v>2688.8953924455573</v>
      </c>
      <c r="N1378" s="33">
        <f t="shared" si="640"/>
        <v>0</v>
      </c>
      <c r="O1378" s="35">
        <f t="shared" si="641"/>
        <v>0</v>
      </c>
      <c r="P1378" s="31">
        <f t="shared" si="642"/>
        <v>6.0638360979866711E-2</v>
      </c>
      <c r="Q1378" s="30">
        <f t="shared" si="643"/>
        <v>2827.5421345284208</v>
      </c>
      <c r="R1378" s="34">
        <f t="shared" si="644"/>
        <v>2827.5421345284208</v>
      </c>
      <c r="S1378" s="33">
        <f t="shared" si="645"/>
        <v>0</v>
      </c>
      <c r="T1378" s="35">
        <f t="shared" si="646"/>
        <v>0</v>
      </c>
      <c r="U1378" s="31">
        <f t="shared" si="647"/>
        <v>0</v>
      </c>
      <c r="V1378" s="30" t="e">
        <f t="shared" si="648"/>
        <v>#DIV/0!</v>
      </c>
      <c r="W1378" s="34" t="e">
        <f t="shared" si="649"/>
        <v>#DIV/0!</v>
      </c>
      <c r="X1378" s="33">
        <f t="shared" si="650"/>
        <v>0</v>
      </c>
      <c r="Y1378" s="35">
        <f t="shared" si="651"/>
        <v>0</v>
      </c>
      <c r="Z1378" s="30">
        <f t="shared" si="652"/>
        <v>-10993.439302491111</v>
      </c>
      <c r="AA1378" s="35">
        <f>IF(C1378&lt;C$13,0,(IF(VLOOKUP(C$7,profiel!$A$3:$F$297,2,FALSE)&gt;4,VLOOKUP($C$7,profiel!$A$3:$F$297,3,FALSE),IF(B$9="flens loodrecht op gevel",(VLOOKUP(C$7,profiel!$A$3:$F$297,6,FALSE)-2*VLOOKUP(C$7,profiel!$A$3:$F$297,4,FALSE))/2,VLOOKUP(C$7,profiel!$A$3:$F$297,4,FALSE))))/1000*Z1378*D$36)</f>
        <v>-20230.603447165129</v>
      </c>
      <c r="AB1378" s="30">
        <f t="shared" si="655"/>
        <v>82093.38853590464</v>
      </c>
      <c r="AC1378" s="35">
        <f t="shared" si="653"/>
        <v>16418.677707180927</v>
      </c>
      <c r="AD1378" s="32">
        <f t="shared" si="654"/>
        <v>5.0517706189933988E-2</v>
      </c>
      <c r="AE1378" s="32">
        <f t="shared" si="659"/>
        <v>742.34338389292054</v>
      </c>
      <c r="AF1378" s="204">
        <f t="shared" si="660"/>
        <v>2115.959791911966</v>
      </c>
    </row>
    <row r="1379" spans="1:32" ht="12" customHeight="1" x14ac:dyDescent="0.15">
      <c r="A1379" s="199">
        <f t="shared" si="630"/>
        <v>742.34338389292054</v>
      </c>
      <c r="B1379" s="38">
        <f t="shared" si="631"/>
        <v>6650</v>
      </c>
      <c r="C1379" s="200">
        <f t="shared" si="656"/>
        <v>110.83333333333333</v>
      </c>
      <c r="D1379" s="36">
        <f t="shared" si="657"/>
        <v>1037.1462195431513</v>
      </c>
      <c r="E1379" s="36">
        <f t="shared" si="658"/>
        <v>679.99999999999989</v>
      </c>
      <c r="F1379" s="37">
        <f t="shared" si="632"/>
        <v>6.0839754064333937E-2</v>
      </c>
      <c r="G1379" s="42">
        <f t="shared" si="633"/>
        <v>2828.0058075658376</v>
      </c>
      <c r="H1379" s="43">
        <f t="shared" si="634"/>
        <v>2828.0058075658376</v>
      </c>
      <c r="I1379" s="42">
        <f t="shared" si="635"/>
        <v>0</v>
      </c>
      <c r="J1379" s="44">
        <f t="shared" si="636"/>
        <v>0</v>
      </c>
      <c r="K1379" s="216">
        <f t="shared" si="637"/>
        <v>5.7797766361117241E-2</v>
      </c>
      <c r="L1379" s="42">
        <f t="shared" si="638"/>
        <v>2830.8896502107309</v>
      </c>
      <c r="M1379" s="43">
        <f t="shared" si="639"/>
        <v>2689.3451677001945</v>
      </c>
      <c r="N1379" s="42">
        <f t="shared" si="640"/>
        <v>0</v>
      </c>
      <c r="O1379" s="44">
        <f t="shared" si="641"/>
        <v>0</v>
      </c>
      <c r="P1379" s="37">
        <f t="shared" si="642"/>
        <v>6.0839754064333937E-2</v>
      </c>
      <c r="Q1379" s="42">
        <f t="shared" si="643"/>
        <v>2828.0058075658376</v>
      </c>
      <c r="R1379" s="43">
        <f t="shared" si="644"/>
        <v>2828.0058075658376</v>
      </c>
      <c r="S1379" s="42">
        <f t="shared" si="645"/>
        <v>0</v>
      </c>
      <c r="T1379" s="44">
        <f t="shared" si="646"/>
        <v>0</v>
      </c>
      <c r="U1379" s="37">
        <f t="shared" si="647"/>
        <v>0</v>
      </c>
      <c r="V1379" s="42" t="e">
        <f t="shared" si="648"/>
        <v>#DIV/0!</v>
      </c>
      <c r="W1379" s="43" t="e">
        <f t="shared" si="649"/>
        <v>#DIV/0!</v>
      </c>
      <c r="X1379" s="42">
        <f t="shared" si="650"/>
        <v>0</v>
      </c>
      <c r="Y1379" s="44">
        <f t="shared" si="651"/>
        <v>0</v>
      </c>
      <c r="Z1379" s="42">
        <f t="shared" si="652"/>
        <v>-11003.09667357231</v>
      </c>
      <c r="AA1379" s="44">
        <f>IF(C1379&lt;C$13,0,(IF(VLOOKUP(C$7,profiel!$A$3:$F$297,2,FALSE)&gt;4,VLOOKUP($C$7,profiel!$A$3:$F$297,3,FALSE),IF(B$9="flens loodrecht op gevel",(VLOOKUP(C$7,profiel!$A$3:$F$297,6,FALSE)-2*VLOOKUP(C$7,profiel!$A$3:$F$297,4,FALSE))/2,VLOOKUP(C$7,profiel!$A$3:$F$297,4,FALSE))))/1000*Z1379*D$36)</f>
        <v>-20248.375359967853</v>
      </c>
      <c r="AB1379" s="42">
        <f t="shared" si="655"/>
        <v>82126.730970806457</v>
      </c>
      <c r="AC1379" s="44">
        <f t="shared" si="653"/>
        <v>16425.346194161291</v>
      </c>
      <c r="AD1379" s="41">
        <f t="shared" si="654"/>
        <v>5.0576709562162703E-2</v>
      </c>
      <c r="AE1379" s="41">
        <f t="shared" si="659"/>
        <v>742.39396060248271</v>
      </c>
      <c r="AF1379" s="201">
        <f t="shared" si="660"/>
        <v>2108.9864505163446</v>
      </c>
    </row>
    <row r="1380" spans="1:32" ht="12" customHeight="1" x14ac:dyDescent="0.15">
      <c r="A1380" s="202">
        <f t="shared" si="630"/>
        <v>742.39396060248271</v>
      </c>
      <c r="B1380" s="54">
        <f t="shared" si="631"/>
        <v>6655</v>
      </c>
      <c r="C1380" s="133">
        <f t="shared" si="656"/>
        <v>110.91666666666667</v>
      </c>
      <c r="D1380" s="30">
        <f t="shared" si="657"/>
        <v>1037.2587057318103</v>
      </c>
      <c r="E1380" s="30">
        <f t="shared" si="658"/>
        <v>679.99999999999989</v>
      </c>
      <c r="F1380" s="31">
        <f t="shared" si="632"/>
        <v>6.1040920067753433E-2</v>
      </c>
      <c r="G1380" s="30">
        <f t="shared" si="633"/>
        <v>2828.4681657015831</v>
      </c>
      <c r="H1380" s="34">
        <f t="shared" si="634"/>
        <v>2828.4681657015831</v>
      </c>
      <c r="I1380" s="33">
        <f t="shared" si="635"/>
        <v>0</v>
      </c>
      <c r="J1380" s="35">
        <f t="shared" si="636"/>
        <v>0</v>
      </c>
      <c r="K1380" s="60">
        <f t="shared" si="637"/>
        <v>5.7988874064365759E-2</v>
      </c>
      <c r="L1380" s="30">
        <f t="shared" si="638"/>
        <v>2831.3617726376228</v>
      </c>
      <c r="M1380" s="34">
        <f t="shared" si="639"/>
        <v>2689.7936840057419</v>
      </c>
      <c r="N1380" s="33">
        <f t="shared" si="640"/>
        <v>0</v>
      </c>
      <c r="O1380" s="35">
        <f t="shared" si="641"/>
        <v>0</v>
      </c>
      <c r="P1380" s="31">
        <f t="shared" si="642"/>
        <v>6.1040920067753433E-2</v>
      </c>
      <c r="Q1380" s="30">
        <f t="shared" si="643"/>
        <v>2828.4681657015831</v>
      </c>
      <c r="R1380" s="34">
        <f t="shared" si="644"/>
        <v>2828.4681657015831</v>
      </c>
      <c r="S1380" s="33">
        <f t="shared" si="645"/>
        <v>0</v>
      </c>
      <c r="T1380" s="35">
        <f t="shared" si="646"/>
        <v>0</v>
      </c>
      <c r="U1380" s="31">
        <f t="shared" si="647"/>
        <v>0</v>
      </c>
      <c r="V1380" s="30" t="e">
        <f t="shared" si="648"/>
        <v>#DIV/0!</v>
      </c>
      <c r="W1380" s="34" t="e">
        <f t="shared" si="649"/>
        <v>#DIV/0!</v>
      </c>
      <c r="X1380" s="33">
        <f t="shared" si="650"/>
        <v>0</v>
      </c>
      <c r="Y1380" s="35">
        <f t="shared" si="651"/>
        <v>0</v>
      </c>
      <c r="Z1380" s="30">
        <f t="shared" si="652"/>
        <v>-11012.766579479445</v>
      </c>
      <c r="AA1380" s="35">
        <f>IF(C1380&lt;C$13,0,(IF(VLOOKUP(C$7,profiel!$A$3:$F$297,2,FALSE)&gt;4,VLOOKUP($C$7,profiel!$A$3:$F$297,3,FALSE),IF(B$9="flens loodrecht op gevel",(VLOOKUP(C$7,profiel!$A$3:$F$297,6,FALSE)-2*VLOOKUP(C$7,profiel!$A$3:$F$297,4,FALSE))/2,VLOOKUP(C$7,profiel!$A$3:$F$297,4,FALSE))))/1000*Z1380*D$36)</f>
        <v>-20266.170339900498</v>
      </c>
      <c r="AB1380" s="30">
        <f t="shared" si="655"/>
        <v>82160.038936908473</v>
      </c>
      <c r="AC1380" s="35">
        <f t="shared" si="653"/>
        <v>16432.007787381695</v>
      </c>
      <c r="AD1380" s="32">
        <f t="shared" si="654"/>
        <v>5.0634424596069823E-2</v>
      </c>
      <c r="AE1380" s="32">
        <f t="shared" si="659"/>
        <v>742.44459502707878</v>
      </c>
      <c r="AF1380" s="204">
        <f t="shared" si="660"/>
        <v>2102.0668912125361</v>
      </c>
    </row>
    <row r="1381" spans="1:32" ht="12" customHeight="1" x14ac:dyDescent="0.15">
      <c r="A1381" s="199">
        <f t="shared" si="630"/>
        <v>742.44459502707878</v>
      </c>
      <c r="B1381" s="38">
        <f t="shared" si="631"/>
        <v>6660</v>
      </c>
      <c r="C1381" s="200">
        <f t="shared" si="656"/>
        <v>111</v>
      </c>
      <c r="D1381" s="36">
        <f t="shared" si="657"/>
        <v>1037.3711075347237</v>
      </c>
      <c r="E1381" s="36">
        <f t="shared" si="658"/>
        <v>679.99999999999989</v>
      </c>
      <c r="F1381" s="37">
        <f t="shared" si="632"/>
        <v>6.1241853857317188E-2</v>
      </c>
      <c r="G1381" s="42">
        <f t="shared" si="633"/>
        <v>2828.9292281564321</v>
      </c>
      <c r="H1381" s="43">
        <f t="shared" si="634"/>
        <v>2828.9292281564321</v>
      </c>
      <c r="I1381" s="42">
        <f t="shared" si="635"/>
        <v>0</v>
      </c>
      <c r="J1381" s="44">
        <f t="shared" si="636"/>
        <v>0</v>
      </c>
      <c r="K1381" s="216">
        <f t="shared" si="637"/>
        <v>5.8179761164451331E-2</v>
      </c>
      <c r="L1381" s="42">
        <f t="shared" si="638"/>
        <v>2831.8325888432619</v>
      </c>
      <c r="M1381" s="43">
        <f t="shared" si="639"/>
        <v>2690.2409594010987</v>
      </c>
      <c r="N1381" s="42">
        <f t="shared" si="640"/>
        <v>0</v>
      </c>
      <c r="O1381" s="44">
        <f t="shared" si="641"/>
        <v>0</v>
      </c>
      <c r="P1381" s="37">
        <f t="shared" si="642"/>
        <v>6.1241853857317188E-2</v>
      </c>
      <c r="Q1381" s="42">
        <f t="shared" si="643"/>
        <v>2828.9292281564321</v>
      </c>
      <c r="R1381" s="43">
        <f t="shared" si="644"/>
        <v>2828.9292281564321</v>
      </c>
      <c r="S1381" s="42">
        <f t="shared" si="645"/>
        <v>0</v>
      </c>
      <c r="T1381" s="44">
        <f t="shared" si="646"/>
        <v>0</v>
      </c>
      <c r="U1381" s="37">
        <f t="shared" si="647"/>
        <v>0</v>
      </c>
      <c r="V1381" s="42" t="e">
        <f t="shared" si="648"/>
        <v>#DIV/0!</v>
      </c>
      <c r="W1381" s="43" t="e">
        <f t="shared" si="649"/>
        <v>#DIV/0!</v>
      </c>
      <c r="X1381" s="42">
        <f t="shared" si="650"/>
        <v>0</v>
      </c>
      <c r="Y1381" s="44">
        <f t="shared" si="651"/>
        <v>0</v>
      </c>
      <c r="Z1381" s="42">
        <f t="shared" si="652"/>
        <v>-11022.448778364505</v>
      </c>
      <c r="AA1381" s="44">
        <f>IF(C1381&lt;C$13,0,(IF(VLOOKUP(C$7,profiel!$A$3:$F$297,2,FALSE)&gt;4,VLOOKUP($C$7,profiel!$A$3:$F$297,3,FALSE),IF(B$9="flens loodrecht op gevel",(VLOOKUP(C$7,profiel!$A$3:$F$297,6,FALSE)-2*VLOOKUP(C$7,profiel!$A$3:$F$297,4,FALSE))/2,VLOOKUP(C$7,profiel!$A$3:$F$297,4,FALSE))))/1000*Z1381*D$36)</f>
        <v>-20283.987941903895</v>
      </c>
      <c r="AB1381" s="42">
        <f t="shared" si="655"/>
        <v>82193.31270298225</v>
      </c>
      <c r="AC1381" s="44">
        <f t="shared" si="653"/>
        <v>16438.662540596448</v>
      </c>
      <c r="AD1381" s="41">
        <f t="shared" si="654"/>
        <v>5.0690850761545822E-2</v>
      </c>
      <c r="AE1381" s="41">
        <f t="shared" si="659"/>
        <v>742.49528587784027</v>
      </c>
      <c r="AF1381" s="201">
        <f t="shared" si="660"/>
        <v>2095.200681337732</v>
      </c>
    </row>
    <row r="1382" spans="1:32" ht="12" customHeight="1" x14ac:dyDescent="0.15">
      <c r="A1382" s="202">
        <f t="shared" si="630"/>
        <v>742.49528587784027</v>
      </c>
      <c r="B1382" s="54">
        <f t="shared" si="631"/>
        <v>6665</v>
      </c>
      <c r="C1382" s="133">
        <f t="shared" si="656"/>
        <v>111.08333333333333</v>
      </c>
      <c r="D1382" s="30">
        <f t="shared" si="657"/>
        <v>1037.4834250784065</v>
      </c>
      <c r="E1382" s="30">
        <f t="shared" si="658"/>
        <v>679.99999999999989</v>
      </c>
      <c r="F1382" s="31">
        <f t="shared" si="632"/>
        <v>6.1442550346895435E-2</v>
      </c>
      <c r="G1382" s="30">
        <f t="shared" si="633"/>
        <v>2829.3890141070219</v>
      </c>
      <c r="H1382" s="34">
        <f t="shared" si="634"/>
        <v>2829.3890141070224</v>
      </c>
      <c r="I1382" s="33">
        <f t="shared" si="635"/>
        <v>0</v>
      </c>
      <c r="J1382" s="35">
        <f t="shared" si="636"/>
        <v>0</v>
      </c>
      <c r="K1382" s="60">
        <f t="shared" si="637"/>
        <v>5.8370422829550662E-2</v>
      </c>
      <c r="L1382" s="30">
        <f t="shared" si="638"/>
        <v>2832.3021177742057</v>
      </c>
      <c r="M1382" s="34">
        <f t="shared" si="639"/>
        <v>2690.6870118854954</v>
      </c>
      <c r="N1382" s="33">
        <f t="shared" si="640"/>
        <v>0</v>
      </c>
      <c r="O1382" s="35">
        <f t="shared" si="641"/>
        <v>0</v>
      </c>
      <c r="P1382" s="31">
        <f t="shared" si="642"/>
        <v>6.1442550346895435E-2</v>
      </c>
      <c r="Q1382" s="30">
        <f t="shared" si="643"/>
        <v>2829.3890141070219</v>
      </c>
      <c r="R1382" s="34">
        <f t="shared" si="644"/>
        <v>2829.3890141070224</v>
      </c>
      <c r="S1382" s="33">
        <f t="shared" si="645"/>
        <v>0</v>
      </c>
      <c r="T1382" s="35">
        <f t="shared" si="646"/>
        <v>0</v>
      </c>
      <c r="U1382" s="31">
        <f t="shared" si="647"/>
        <v>0</v>
      </c>
      <c r="V1382" s="30" t="e">
        <f t="shared" si="648"/>
        <v>#DIV/0!</v>
      </c>
      <c r="W1382" s="34" t="e">
        <f t="shared" si="649"/>
        <v>#DIV/0!</v>
      </c>
      <c r="X1382" s="33">
        <f t="shared" si="650"/>
        <v>0</v>
      </c>
      <c r="Y1382" s="35">
        <f t="shared" si="651"/>
        <v>0</v>
      </c>
      <c r="Z1382" s="30">
        <f t="shared" si="652"/>
        <v>-11032.143028155819</v>
      </c>
      <c r="AA1382" s="35">
        <f>IF(C1382&lt;C$13,0,(IF(VLOOKUP(C$7,profiel!$A$3:$F$297,2,FALSE)&gt;4,VLOOKUP($C$7,profiel!$A$3:$F$297,3,FALSE),IF(B$9="flens loodrecht op gevel",(VLOOKUP(C$7,profiel!$A$3:$F$297,6,FALSE)-2*VLOOKUP(C$7,profiel!$A$3:$F$297,4,FALSE))/2,VLOOKUP(C$7,profiel!$A$3:$F$297,4,FALSE))))/1000*Z1382*D$36)</f>
        <v>-20301.827720507245</v>
      </c>
      <c r="AB1382" s="30">
        <f t="shared" si="655"/>
        <v>82226.552537970012</v>
      </c>
      <c r="AC1382" s="35">
        <f t="shared" si="653"/>
        <v>16445.310507594</v>
      </c>
      <c r="AD1382" s="32">
        <f t="shared" si="654"/>
        <v>5.0745987698137575E-2</v>
      </c>
      <c r="AE1382" s="32">
        <f t="shared" si="659"/>
        <v>742.54603186553845</v>
      </c>
      <c r="AF1382" s="204">
        <f t="shared" si="660"/>
        <v>2088.3873912289746</v>
      </c>
    </row>
    <row r="1383" spans="1:32" ht="12" customHeight="1" x14ac:dyDescent="0.15">
      <c r="A1383" s="199">
        <f t="shared" si="630"/>
        <v>742.54603186553845</v>
      </c>
      <c r="B1383" s="38">
        <f t="shared" si="631"/>
        <v>6670</v>
      </c>
      <c r="C1383" s="200">
        <f t="shared" si="656"/>
        <v>111.16666666666667</v>
      </c>
      <c r="D1383" s="36">
        <f t="shared" si="657"/>
        <v>1037.5956584890901</v>
      </c>
      <c r="E1383" s="36">
        <f t="shared" si="658"/>
        <v>679.99999999999989</v>
      </c>
      <c r="F1383" s="37">
        <f t="shared" si="632"/>
        <v>6.1643004497448889E-2</v>
      </c>
      <c r="G1383" s="42">
        <f t="shared" si="633"/>
        <v>2829.8475426820596</v>
      </c>
      <c r="H1383" s="43">
        <f t="shared" si="634"/>
        <v>2829.8475426820596</v>
      </c>
      <c r="I1383" s="42">
        <f t="shared" si="635"/>
        <v>0</v>
      </c>
      <c r="J1383" s="44">
        <f t="shared" si="636"/>
        <v>0</v>
      </c>
      <c r="K1383" s="216">
        <f t="shared" si="637"/>
        <v>5.8560854272576443E-2</v>
      </c>
      <c r="L1383" s="42">
        <f t="shared" si="638"/>
        <v>2832.7703783314819</v>
      </c>
      <c r="M1383" s="43">
        <f t="shared" si="639"/>
        <v>2691.1318594149079</v>
      </c>
      <c r="N1383" s="42">
        <f t="shared" si="640"/>
        <v>0</v>
      </c>
      <c r="O1383" s="44">
        <f t="shared" si="641"/>
        <v>0</v>
      </c>
      <c r="P1383" s="37">
        <f t="shared" si="642"/>
        <v>6.1643004497448889E-2</v>
      </c>
      <c r="Q1383" s="42">
        <f t="shared" si="643"/>
        <v>2829.8475426820596</v>
      </c>
      <c r="R1383" s="43">
        <f t="shared" si="644"/>
        <v>2829.8475426820596</v>
      </c>
      <c r="S1383" s="42">
        <f t="shared" si="645"/>
        <v>0</v>
      </c>
      <c r="T1383" s="44">
        <f t="shared" si="646"/>
        <v>0</v>
      </c>
      <c r="U1383" s="37">
        <f t="shared" si="647"/>
        <v>0</v>
      </c>
      <c r="V1383" s="42" t="e">
        <f t="shared" si="648"/>
        <v>#DIV/0!</v>
      </c>
      <c r="W1383" s="43" t="e">
        <f t="shared" si="649"/>
        <v>#DIV/0!</v>
      </c>
      <c r="X1383" s="42">
        <f t="shared" si="650"/>
        <v>0</v>
      </c>
      <c r="Y1383" s="44">
        <f t="shared" si="651"/>
        <v>0</v>
      </c>
      <c r="Z1383" s="42">
        <f t="shared" si="652"/>
        <v>-11041.849086590075</v>
      </c>
      <c r="AA1383" s="44">
        <f>IF(C1383&lt;C$13,0,(IF(VLOOKUP(C$7,profiel!$A$3:$F$297,2,FALSE)&gt;4,VLOOKUP($C$7,profiel!$A$3:$F$297,3,FALSE),IF(B$9="flens loodrecht op gevel",(VLOOKUP(C$7,profiel!$A$3:$F$297,6,FALSE)-2*VLOOKUP(C$7,profiel!$A$3:$F$297,4,FALSE))/2,VLOOKUP(C$7,profiel!$A$3:$F$297,4,FALSE))))/1000*Z1383*D$36)</f>
        <v>-20319.689229887113</v>
      </c>
      <c r="AB1383" s="42">
        <f t="shared" si="655"/>
        <v>82259.75871095316</v>
      </c>
      <c r="AC1383" s="44">
        <f t="shared" si="653"/>
        <v>16451.951742190635</v>
      </c>
      <c r="AD1383" s="41">
        <f t="shared" si="654"/>
        <v>5.0799835214228893E-2</v>
      </c>
      <c r="AE1383" s="41">
        <f t="shared" si="659"/>
        <v>742.59683170075266</v>
      </c>
      <c r="AF1383" s="201">
        <f t="shared" si="660"/>
        <v>2081.6265942139562</v>
      </c>
    </row>
    <row r="1384" spans="1:32" ht="12" customHeight="1" x14ac:dyDescent="0.15">
      <c r="A1384" s="202">
        <f t="shared" si="630"/>
        <v>742.59683170075266</v>
      </c>
      <c r="B1384" s="54">
        <f t="shared" si="631"/>
        <v>6675</v>
      </c>
      <c r="C1384" s="133">
        <f t="shared" si="656"/>
        <v>111.25</v>
      </c>
      <c r="D1384" s="30">
        <f t="shared" si="657"/>
        <v>1037.7078078927218</v>
      </c>
      <c r="E1384" s="30">
        <f t="shared" si="658"/>
        <v>679.99999999999989</v>
      </c>
      <c r="F1384" s="31">
        <f t="shared" si="632"/>
        <v>6.184321131742395E-2</v>
      </c>
      <c r="G1384" s="30">
        <f t="shared" si="633"/>
        <v>2830.3048329615176</v>
      </c>
      <c r="H1384" s="34">
        <f t="shared" si="634"/>
        <v>2830.3048329615176</v>
      </c>
      <c r="I1384" s="33">
        <f t="shared" si="635"/>
        <v>0</v>
      </c>
      <c r="J1384" s="35">
        <f t="shared" si="636"/>
        <v>0</v>
      </c>
      <c r="K1384" s="60">
        <f t="shared" si="637"/>
        <v>5.8751050751552757E-2</v>
      </c>
      <c r="L1384" s="30">
        <f t="shared" si="638"/>
        <v>2833.2373893697963</v>
      </c>
      <c r="M1384" s="34">
        <f t="shared" si="639"/>
        <v>2691.5755199013065</v>
      </c>
      <c r="N1384" s="33">
        <f t="shared" si="640"/>
        <v>0</v>
      </c>
      <c r="O1384" s="35">
        <f t="shared" si="641"/>
        <v>0</v>
      </c>
      <c r="P1384" s="31">
        <f t="shared" si="642"/>
        <v>6.184321131742395E-2</v>
      </c>
      <c r="Q1384" s="30">
        <f t="shared" si="643"/>
        <v>2830.3048329615176</v>
      </c>
      <c r="R1384" s="34">
        <f t="shared" si="644"/>
        <v>2830.3048329615176</v>
      </c>
      <c r="S1384" s="33">
        <f t="shared" si="645"/>
        <v>0</v>
      </c>
      <c r="T1384" s="35">
        <f t="shared" si="646"/>
        <v>0</v>
      </c>
      <c r="U1384" s="31">
        <f t="shared" si="647"/>
        <v>0</v>
      </c>
      <c r="V1384" s="30" t="e">
        <f t="shared" si="648"/>
        <v>#DIV/0!</v>
      </c>
      <c r="W1384" s="34" t="e">
        <f t="shared" si="649"/>
        <v>#DIV/0!</v>
      </c>
      <c r="X1384" s="33">
        <f t="shared" si="650"/>
        <v>0</v>
      </c>
      <c r="Y1384" s="35">
        <f t="shared" si="651"/>
        <v>0</v>
      </c>
      <c r="Z1384" s="30">
        <f t="shared" si="652"/>
        <v>-11051.566711244086</v>
      </c>
      <c r="AA1384" s="35">
        <f>IF(C1384&lt;C$13,0,(IF(VLOOKUP(C$7,profiel!$A$3:$F$297,2,FALSE)&gt;4,VLOOKUP($C$7,profiel!$A$3:$F$297,3,FALSE),IF(B$9="flens loodrecht op gevel",(VLOOKUP(C$7,profiel!$A$3:$F$297,6,FALSE)-2*VLOOKUP(C$7,profiel!$A$3:$F$297,4,FALSE))/2,VLOOKUP(C$7,profiel!$A$3:$F$297,4,FALSE))))/1000*Z1384*D$36)</f>
        <v>-20337.572023925841</v>
      </c>
      <c r="AB1384" s="30">
        <f t="shared" si="655"/>
        <v>82292.931491120369</v>
      </c>
      <c r="AC1384" s="35">
        <f t="shared" si="653"/>
        <v>16458.586298224076</v>
      </c>
      <c r="AD1384" s="32">
        <f t="shared" si="654"/>
        <v>5.0852393286277081E-2</v>
      </c>
      <c r="AE1384" s="32">
        <f t="shared" si="659"/>
        <v>742.64768409403894</v>
      </c>
      <c r="AF1384" s="204">
        <f t="shared" si="660"/>
        <v>2074.9178666014764</v>
      </c>
    </row>
    <row r="1385" spans="1:32" ht="12" customHeight="1" x14ac:dyDescent="0.15">
      <c r="A1385" s="199">
        <f t="shared" si="630"/>
        <v>742.64768409403894</v>
      </c>
      <c r="B1385" s="38">
        <f t="shared" si="631"/>
        <v>6680</v>
      </c>
      <c r="C1385" s="200">
        <f t="shared" si="656"/>
        <v>111.33333333333333</v>
      </c>
      <c r="D1385" s="36">
        <f t="shared" si="657"/>
        <v>1037.8198734149667</v>
      </c>
      <c r="E1385" s="36">
        <f t="shared" si="658"/>
        <v>679.99999999999989</v>
      </c>
      <c r="F1385" s="37">
        <f t="shared" si="632"/>
        <v>6.2043165863137704E-2</v>
      </c>
      <c r="G1385" s="42">
        <f t="shared" si="633"/>
        <v>2830.7609039739923</v>
      </c>
      <c r="H1385" s="43">
        <f t="shared" si="634"/>
        <v>2830.7609039739923</v>
      </c>
      <c r="I1385" s="42">
        <f t="shared" si="635"/>
        <v>0</v>
      </c>
      <c r="J1385" s="44">
        <f t="shared" si="636"/>
        <v>0</v>
      </c>
      <c r="K1385" s="216">
        <f t="shared" si="637"/>
        <v>5.8941007569980816E-2</v>
      </c>
      <c r="L1385" s="42">
        <f t="shared" si="638"/>
        <v>2833.7031696949125</v>
      </c>
      <c r="M1385" s="43">
        <f t="shared" si="639"/>
        <v>2692.0180112101666</v>
      </c>
      <c r="N1385" s="42">
        <f t="shared" si="640"/>
        <v>0</v>
      </c>
      <c r="O1385" s="44">
        <f t="shared" si="641"/>
        <v>0</v>
      </c>
      <c r="P1385" s="37">
        <f t="shared" si="642"/>
        <v>6.2043165863137704E-2</v>
      </c>
      <c r="Q1385" s="42">
        <f t="shared" si="643"/>
        <v>2830.7609039739923</v>
      </c>
      <c r="R1385" s="43">
        <f t="shared" si="644"/>
        <v>2830.7609039739923</v>
      </c>
      <c r="S1385" s="42">
        <f t="shared" si="645"/>
        <v>0</v>
      </c>
      <c r="T1385" s="44">
        <f t="shared" si="646"/>
        <v>0</v>
      </c>
      <c r="U1385" s="37">
        <f t="shared" si="647"/>
        <v>0</v>
      </c>
      <c r="V1385" s="42" t="e">
        <f t="shared" si="648"/>
        <v>#DIV/0!</v>
      </c>
      <c r="W1385" s="43" t="e">
        <f t="shared" si="649"/>
        <v>#DIV/0!</v>
      </c>
      <c r="X1385" s="42">
        <f t="shared" si="650"/>
        <v>0</v>
      </c>
      <c r="Y1385" s="44">
        <f t="shared" si="651"/>
        <v>0</v>
      </c>
      <c r="Z1385" s="42">
        <f t="shared" si="652"/>
        <v>-11061.295659566666</v>
      </c>
      <c r="AA1385" s="44">
        <f>IF(C1385&lt;C$13,0,(IF(VLOOKUP(C$7,profiel!$A$3:$F$297,2,FALSE)&gt;4,VLOOKUP($C$7,profiel!$A$3:$F$297,3,FALSE),IF(B$9="flens loodrecht op gevel",(VLOOKUP(C$7,profiel!$A$3:$F$297,6,FALSE)-2*VLOOKUP(C$7,profiel!$A$3:$F$297,4,FALSE))/2,VLOOKUP(C$7,profiel!$A$3:$F$297,4,FALSE))))/1000*Z1385*D$36)</f>
        <v>-20355.47565627022</v>
      </c>
      <c r="AB1385" s="42">
        <f t="shared" si="655"/>
        <v>82326.071147736031</v>
      </c>
      <c r="AC1385" s="44">
        <f t="shared" si="653"/>
        <v>16465.214229547208</v>
      </c>
      <c r="AD1385" s="41">
        <f t="shared" si="654"/>
        <v>5.0903662057943368E-2</v>
      </c>
      <c r="AE1385" s="41">
        <f t="shared" si="659"/>
        <v>742.69858775609691</v>
      </c>
      <c r="AF1385" s="201">
        <f t="shared" si="660"/>
        <v>2068.2607876718121</v>
      </c>
    </row>
    <row r="1386" spans="1:32" ht="12" customHeight="1" x14ac:dyDescent="0.15">
      <c r="A1386" s="202">
        <f t="shared" si="630"/>
        <v>742.69858775609691</v>
      </c>
      <c r="B1386" s="54">
        <f t="shared" si="631"/>
        <v>6685</v>
      </c>
      <c r="C1386" s="133">
        <f t="shared" si="656"/>
        <v>111.41666666666667</v>
      </c>
      <c r="D1386" s="30">
        <f t="shared" si="657"/>
        <v>1037.9318551812082</v>
      </c>
      <c r="E1386" s="30">
        <f t="shared" si="658"/>
        <v>679.99999999999989</v>
      </c>
      <c r="F1386" s="31">
        <f t="shared" si="632"/>
        <v>6.2242863239145144E-2</v>
      </c>
      <c r="G1386" s="30">
        <f t="shared" si="633"/>
        <v>2831.2157746945873</v>
      </c>
      <c r="H1386" s="34">
        <f t="shared" si="634"/>
        <v>2831.2157746945873</v>
      </c>
      <c r="I1386" s="33">
        <f t="shared" si="635"/>
        <v>0</v>
      </c>
      <c r="J1386" s="35">
        <f t="shared" si="636"/>
        <v>0</v>
      </c>
      <c r="K1386" s="60">
        <f t="shared" si="637"/>
        <v>5.9130720077187886E-2</v>
      </c>
      <c r="L1386" s="30">
        <f t="shared" si="638"/>
        <v>2834.1677380615411</v>
      </c>
      <c r="M1386" s="34">
        <f t="shared" si="639"/>
        <v>2692.459351158464</v>
      </c>
      <c r="N1386" s="33">
        <f t="shared" si="640"/>
        <v>0</v>
      </c>
      <c r="O1386" s="35">
        <f t="shared" si="641"/>
        <v>0</v>
      </c>
      <c r="P1386" s="31">
        <f t="shared" si="642"/>
        <v>6.2242863239145144E-2</v>
      </c>
      <c r="Q1386" s="30">
        <f t="shared" si="643"/>
        <v>2831.2157746945873</v>
      </c>
      <c r="R1386" s="34">
        <f t="shared" si="644"/>
        <v>2831.2157746945873</v>
      </c>
      <c r="S1386" s="33">
        <f t="shared" si="645"/>
        <v>0</v>
      </c>
      <c r="T1386" s="35">
        <f t="shared" si="646"/>
        <v>0</v>
      </c>
      <c r="U1386" s="31">
        <f t="shared" si="647"/>
        <v>0</v>
      </c>
      <c r="V1386" s="30" t="e">
        <f t="shared" si="648"/>
        <v>#DIV/0!</v>
      </c>
      <c r="W1386" s="34" t="e">
        <f t="shared" si="649"/>
        <v>#DIV/0!</v>
      </c>
      <c r="X1386" s="33">
        <f t="shared" si="650"/>
        <v>0</v>
      </c>
      <c r="Y1386" s="35">
        <f t="shared" si="651"/>
        <v>0</v>
      </c>
      <c r="Z1386" s="30">
        <f t="shared" si="652"/>
        <v>-11071.035688910204</v>
      </c>
      <c r="AA1386" s="35">
        <f>IF(C1386&lt;C$13,0,(IF(VLOOKUP(C$7,profiel!$A$3:$F$297,2,FALSE)&gt;4,VLOOKUP($C$7,profiel!$A$3:$F$297,3,FALSE),IF(B$9="flens loodrecht op gevel",(VLOOKUP(C$7,profiel!$A$3:$F$297,6,FALSE)-2*VLOOKUP(C$7,profiel!$A$3:$F$297,4,FALSE))/2,VLOOKUP(C$7,profiel!$A$3:$F$297,4,FALSE))))/1000*Z1386*D$36)</f>
        <v>-20373.399680389608</v>
      </c>
      <c r="AB1386" s="30">
        <f t="shared" si="655"/>
        <v>82359.177950108904</v>
      </c>
      <c r="AC1386" s="35">
        <f t="shared" si="653"/>
        <v>16471.835590021779</v>
      </c>
      <c r="AD1386" s="32">
        <f t="shared" si="654"/>
        <v>5.09536418391986E-2</v>
      </c>
      <c r="AE1386" s="32">
        <f t="shared" si="659"/>
        <v>742.74954139793613</v>
      </c>
      <c r="AF1386" s="204">
        <f t="shared" si="660"/>
        <v>2061.6549396668524</v>
      </c>
    </row>
    <row r="1387" spans="1:32" ht="12" customHeight="1" x14ac:dyDescent="0.15">
      <c r="A1387" s="199">
        <f t="shared" si="630"/>
        <v>742.74954139793613</v>
      </c>
      <c r="B1387" s="38">
        <f t="shared" si="631"/>
        <v>6690</v>
      </c>
      <c r="C1387" s="200">
        <f t="shared" si="656"/>
        <v>111.5</v>
      </c>
      <c r="D1387" s="36">
        <f t="shared" si="657"/>
        <v>1038.0437533165486</v>
      </c>
      <c r="E1387" s="36">
        <f t="shared" si="658"/>
        <v>679.99999999999989</v>
      </c>
      <c r="F1387" s="37">
        <f t="shared" si="632"/>
        <v>6.2442298598593675E-2</v>
      </c>
      <c r="G1387" s="42">
        <f t="shared" si="633"/>
        <v>2831.6694640437972</v>
      </c>
      <c r="H1387" s="43">
        <f t="shared" si="634"/>
        <v>2831.6694640437977</v>
      </c>
      <c r="I1387" s="42">
        <f t="shared" si="635"/>
        <v>0</v>
      </c>
      <c r="J1387" s="44">
        <f t="shared" si="636"/>
        <v>0</v>
      </c>
      <c r="K1387" s="216">
        <f t="shared" si="637"/>
        <v>5.9320183668663991E-2</v>
      </c>
      <c r="L1387" s="42">
        <f t="shared" si="638"/>
        <v>2834.6311131722405</v>
      </c>
      <c r="M1387" s="43">
        <f t="shared" si="639"/>
        <v>2692.8995575136287</v>
      </c>
      <c r="N1387" s="42">
        <f t="shared" si="640"/>
        <v>0</v>
      </c>
      <c r="O1387" s="44">
        <f t="shared" si="641"/>
        <v>0</v>
      </c>
      <c r="P1387" s="37">
        <f t="shared" si="642"/>
        <v>6.2442298598593675E-2</v>
      </c>
      <c r="Q1387" s="42">
        <f t="shared" si="643"/>
        <v>2831.6694640437972</v>
      </c>
      <c r="R1387" s="43">
        <f t="shared" si="644"/>
        <v>2831.6694640437977</v>
      </c>
      <c r="S1387" s="42">
        <f t="shared" si="645"/>
        <v>0</v>
      </c>
      <c r="T1387" s="44">
        <f t="shared" si="646"/>
        <v>0</v>
      </c>
      <c r="U1387" s="37">
        <f t="shared" si="647"/>
        <v>0</v>
      </c>
      <c r="V1387" s="42" t="e">
        <f t="shared" si="648"/>
        <v>#DIV/0!</v>
      </c>
      <c r="W1387" s="43" t="e">
        <f t="shared" si="649"/>
        <v>#DIV/0!</v>
      </c>
      <c r="X1387" s="42">
        <f t="shared" si="650"/>
        <v>0</v>
      </c>
      <c r="Y1387" s="44">
        <f t="shared" si="651"/>
        <v>0</v>
      </c>
      <c r="Z1387" s="42">
        <f t="shared" si="652"/>
        <v>-11080.786556562103</v>
      </c>
      <c r="AA1387" s="44">
        <f>IF(C1387&lt;C$13,0,(IF(VLOOKUP(C$7,profiel!$A$3:$F$297,2,FALSE)&gt;4,VLOOKUP($C$7,profiel!$A$3:$F$297,3,FALSE),IF(B$9="flens loodrecht op gevel",(VLOOKUP(C$7,profiel!$A$3:$F$297,6,FALSE)-2*VLOOKUP(C$7,profiel!$A$3:$F$297,4,FALSE))/2,VLOOKUP(C$7,profiel!$A$3:$F$297,4,FALSE))))/1000*Z1387*D$36)</f>
        <v>-20391.34364963376</v>
      </c>
      <c r="AB1387" s="42">
        <f t="shared" si="655"/>
        <v>82392.252167560524</v>
      </c>
      <c r="AC1387" s="44">
        <f t="shared" si="653"/>
        <v>16478.450433512106</v>
      </c>
      <c r="AD1387" s="41">
        <f t="shared" si="654"/>
        <v>5.1002333105421328E-2</v>
      </c>
      <c r="AE1387" s="41">
        <f t="shared" si="659"/>
        <v>742.80054373104156</v>
      </c>
      <c r="AF1387" s="201">
        <f t="shared" si="660"/>
        <v>2055.0999077800243</v>
      </c>
    </row>
    <row r="1388" spans="1:32" ht="12" customHeight="1" x14ac:dyDescent="0.15">
      <c r="A1388" s="202">
        <f t="shared" si="630"/>
        <v>742.80054373104156</v>
      </c>
      <c r="B1388" s="54">
        <f t="shared" si="631"/>
        <v>6695</v>
      </c>
      <c r="C1388" s="133">
        <f t="shared" si="656"/>
        <v>111.58333333333333</v>
      </c>
      <c r="D1388" s="30">
        <f t="shared" si="657"/>
        <v>1038.1555679458099</v>
      </c>
      <c r="E1388" s="30">
        <f t="shared" si="658"/>
        <v>679.99999999999989</v>
      </c>
      <c r="F1388" s="31">
        <f t="shared" si="632"/>
        <v>6.2641467143563709E-2</v>
      </c>
      <c r="G1388" s="30">
        <f t="shared" si="633"/>
        <v>2832.1219908846988</v>
      </c>
      <c r="H1388" s="34">
        <f t="shared" si="634"/>
        <v>2832.1219908846988</v>
      </c>
      <c r="I1388" s="33">
        <f t="shared" si="635"/>
        <v>0</v>
      </c>
      <c r="J1388" s="35">
        <f t="shared" si="636"/>
        <v>0</v>
      </c>
      <c r="K1388" s="60">
        <f t="shared" si="637"/>
        <v>5.9509393786385527E-2</v>
      </c>
      <c r="L1388" s="30">
        <f t="shared" si="638"/>
        <v>2835.0933136746235</v>
      </c>
      <c r="M1388" s="34">
        <f t="shared" si="639"/>
        <v>2693.3386479908922</v>
      </c>
      <c r="N1388" s="33">
        <f t="shared" si="640"/>
        <v>0</v>
      </c>
      <c r="O1388" s="35">
        <f t="shared" si="641"/>
        <v>0</v>
      </c>
      <c r="P1388" s="31">
        <f t="shared" si="642"/>
        <v>6.2641467143563709E-2</v>
      </c>
      <c r="Q1388" s="30">
        <f t="shared" si="643"/>
        <v>2832.1219908846988</v>
      </c>
      <c r="R1388" s="34">
        <f t="shared" si="644"/>
        <v>2832.1219908846988</v>
      </c>
      <c r="S1388" s="33">
        <f t="shared" si="645"/>
        <v>0</v>
      </c>
      <c r="T1388" s="35">
        <f t="shared" si="646"/>
        <v>0</v>
      </c>
      <c r="U1388" s="31">
        <f t="shared" si="647"/>
        <v>0</v>
      </c>
      <c r="V1388" s="30" t="e">
        <f t="shared" si="648"/>
        <v>#DIV/0!</v>
      </c>
      <c r="W1388" s="34" t="e">
        <f t="shared" si="649"/>
        <v>#DIV/0!</v>
      </c>
      <c r="X1388" s="33">
        <f t="shared" si="650"/>
        <v>0</v>
      </c>
      <c r="Y1388" s="35">
        <f t="shared" si="651"/>
        <v>0</v>
      </c>
      <c r="Z1388" s="30">
        <f t="shared" si="652"/>
        <v>-11090.548019776234</v>
      </c>
      <c r="AA1388" s="35">
        <f>IF(C1388&lt;C$13,0,(IF(VLOOKUP(C$7,profiel!$A$3:$F$297,2,FALSE)&gt;4,VLOOKUP($C$7,profiel!$A$3:$F$297,3,FALSE),IF(B$9="flens loodrecht op gevel",(VLOOKUP(C$7,profiel!$A$3:$F$297,6,FALSE)-2*VLOOKUP(C$7,profiel!$A$3:$F$297,4,FALSE))/2,VLOOKUP(C$7,profiel!$A$3:$F$297,4,FALSE))))/1000*Z1388*D$36)</f>
        <v>-20409.307117290733</v>
      </c>
      <c r="AB1388" s="30">
        <f t="shared" si="655"/>
        <v>82425.294069393989</v>
      </c>
      <c r="AC1388" s="35">
        <f t="shared" si="653"/>
        <v>16485.058813878797</v>
      </c>
      <c r="AD1388" s="32">
        <f t="shared" si="654"/>
        <v>5.1049736496394049E-2</v>
      </c>
      <c r="AE1388" s="32">
        <f t="shared" si="659"/>
        <v>742.8515934675379</v>
      </c>
      <c r="AF1388" s="204">
        <f t="shared" si="660"/>
        <v>2048.5952801460721</v>
      </c>
    </row>
    <row r="1389" spans="1:32" ht="12" customHeight="1" x14ac:dyDescent="0.15">
      <c r="A1389" s="199">
        <f t="shared" si="630"/>
        <v>742.8515934675379</v>
      </c>
      <c r="B1389" s="38">
        <f t="shared" si="631"/>
        <v>6700</v>
      </c>
      <c r="C1389" s="200">
        <f t="shared" si="656"/>
        <v>111.66666666666667</v>
      </c>
      <c r="D1389" s="36">
        <f t="shared" si="657"/>
        <v>1038.2672991935353</v>
      </c>
      <c r="E1389" s="36">
        <f t="shared" si="658"/>
        <v>679.99999999999989</v>
      </c>
      <c r="F1389" s="37">
        <f t="shared" si="632"/>
        <v>6.284036412539426E-2</v>
      </c>
      <c r="G1389" s="42">
        <f t="shared" si="633"/>
        <v>2832.5733740210239</v>
      </c>
      <c r="H1389" s="43">
        <f t="shared" si="634"/>
        <v>2832.5733740210239</v>
      </c>
      <c r="I1389" s="42">
        <f t="shared" si="635"/>
        <v>0</v>
      </c>
      <c r="J1389" s="44">
        <f t="shared" si="636"/>
        <v>0</v>
      </c>
      <c r="K1389" s="216">
        <f t="shared" si="637"/>
        <v>5.969834591912454E-2</v>
      </c>
      <c r="L1389" s="42">
        <f t="shared" si="638"/>
        <v>2835.5543581594388</v>
      </c>
      <c r="M1389" s="43">
        <f t="shared" si="639"/>
        <v>2693.7766402514671</v>
      </c>
      <c r="N1389" s="42">
        <f t="shared" si="640"/>
        <v>0</v>
      </c>
      <c r="O1389" s="44">
        <f t="shared" si="641"/>
        <v>0</v>
      </c>
      <c r="P1389" s="37">
        <f t="shared" si="642"/>
        <v>6.284036412539426E-2</v>
      </c>
      <c r="Q1389" s="42">
        <f t="shared" si="643"/>
        <v>2832.5733740210239</v>
      </c>
      <c r="R1389" s="43">
        <f t="shared" si="644"/>
        <v>2832.5733740210239</v>
      </c>
      <c r="S1389" s="42">
        <f t="shared" si="645"/>
        <v>0</v>
      </c>
      <c r="T1389" s="44">
        <f t="shared" si="646"/>
        <v>0</v>
      </c>
      <c r="U1389" s="37">
        <f t="shared" si="647"/>
        <v>0</v>
      </c>
      <c r="V1389" s="42" t="e">
        <f t="shared" si="648"/>
        <v>#DIV/0!</v>
      </c>
      <c r="W1389" s="43" t="e">
        <f t="shared" si="649"/>
        <v>#DIV/0!</v>
      </c>
      <c r="X1389" s="42">
        <f t="shared" si="650"/>
        <v>0</v>
      </c>
      <c r="Y1389" s="44">
        <f t="shared" si="651"/>
        <v>0</v>
      </c>
      <c r="Z1389" s="42">
        <f t="shared" si="652"/>
        <v>-11100.319835804003</v>
      </c>
      <c r="AA1389" s="44">
        <f>IF(C1389&lt;C$13,0,(IF(VLOOKUP(C$7,profiel!$A$3:$F$297,2,FALSE)&gt;4,VLOOKUP($C$7,profiel!$A$3:$F$297,3,FALSE),IF(B$9="flens loodrecht op gevel",(VLOOKUP(C$7,profiel!$A$3:$F$297,6,FALSE)-2*VLOOKUP(C$7,profiel!$A$3:$F$297,4,FALSE))/2,VLOOKUP(C$7,profiel!$A$3:$F$297,4,FALSE))))/1000*Z1389*D$36)</f>
        <v>-20427.28963664404</v>
      </c>
      <c r="AB1389" s="42">
        <f t="shared" si="655"/>
        <v>82458.303924863299</v>
      </c>
      <c r="AC1389" s="44">
        <f t="shared" si="653"/>
        <v>16491.660784972661</v>
      </c>
      <c r="AD1389" s="41">
        <f t="shared" si="654"/>
        <v>5.1095852815294496E-2</v>
      </c>
      <c r="AE1389" s="41">
        <f t="shared" si="659"/>
        <v>742.90268932035315</v>
      </c>
      <c r="AF1389" s="201">
        <f t="shared" si="660"/>
        <v>2042.1406478306105</v>
      </c>
    </row>
    <row r="1390" spans="1:32" ht="12" customHeight="1" x14ac:dyDescent="0.15">
      <c r="A1390" s="202">
        <f t="shared" si="630"/>
        <v>742.90268932035315</v>
      </c>
      <c r="B1390" s="54">
        <f t="shared" si="631"/>
        <v>6705</v>
      </c>
      <c r="C1390" s="133">
        <f t="shared" si="656"/>
        <v>111.75</v>
      </c>
      <c r="D1390" s="30">
        <f t="shared" si="657"/>
        <v>1038.3789471839896</v>
      </c>
      <c r="E1390" s="30">
        <f t="shared" si="658"/>
        <v>679.99999999999989</v>
      </c>
      <c r="F1390" s="31">
        <f t="shared" si="632"/>
        <v>6.3038984844995524E-2</v>
      </c>
      <c r="G1390" s="30">
        <f t="shared" si="633"/>
        <v>2833.0236321958769</v>
      </c>
      <c r="H1390" s="34">
        <f t="shared" si="634"/>
        <v>2833.0236321958769</v>
      </c>
      <c r="I1390" s="33">
        <f t="shared" si="635"/>
        <v>0</v>
      </c>
      <c r="J1390" s="35">
        <f t="shared" si="636"/>
        <v>0</v>
      </c>
      <c r="K1390" s="60">
        <f t="shared" si="637"/>
        <v>5.9887035602745754E-2</v>
      </c>
      <c r="L1390" s="30">
        <f t="shared" si="638"/>
        <v>2836.0142651593005</v>
      </c>
      <c r="M1390" s="34">
        <f t="shared" si="639"/>
        <v>2694.2135519013354</v>
      </c>
      <c r="N1390" s="33">
        <f t="shared" si="640"/>
        <v>0</v>
      </c>
      <c r="O1390" s="35">
        <f t="shared" si="641"/>
        <v>0</v>
      </c>
      <c r="P1390" s="31">
        <f t="shared" si="642"/>
        <v>6.3038984844995524E-2</v>
      </c>
      <c r="Q1390" s="30">
        <f t="shared" si="643"/>
        <v>2833.0236321958769</v>
      </c>
      <c r="R1390" s="34">
        <f t="shared" si="644"/>
        <v>2833.0236321958769</v>
      </c>
      <c r="S1390" s="33">
        <f t="shared" si="645"/>
        <v>0</v>
      </c>
      <c r="T1390" s="35">
        <f t="shared" si="646"/>
        <v>0</v>
      </c>
      <c r="U1390" s="31">
        <f t="shared" si="647"/>
        <v>0</v>
      </c>
      <c r="V1390" s="30" t="e">
        <f t="shared" si="648"/>
        <v>#DIV/0!</v>
      </c>
      <c r="W1390" s="34" t="e">
        <f t="shared" si="649"/>
        <v>#DIV/0!</v>
      </c>
      <c r="X1390" s="33">
        <f t="shared" si="650"/>
        <v>0</v>
      </c>
      <c r="Y1390" s="35">
        <f t="shared" si="651"/>
        <v>0</v>
      </c>
      <c r="Z1390" s="30">
        <f t="shared" si="652"/>
        <v>-11110.101761925509</v>
      </c>
      <c r="AA1390" s="35">
        <f>IF(C1390&lt;C$13,0,(IF(VLOOKUP(C$7,profiel!$A$3:$F$297,2,FALSE)&gt;4,VLOOKUP($C$7,profiel!$A$3:$F$297,3,FALSE),IF(B$9="flens loodrecht op gevel",(VLOOKUP(C$7,profiel!$A$3:$F$297,6,FALSE)-2*VLOOKUP(C$7,profiel!$A$3:$F$297,4,FALSE))/2,VLOOKUP(C$7,profiel!$A$3:$F$297,4,FALSE))))/1000*Z1390*D$36)</f>
        <v>-20445.290761030003</v>
      </c>
      <c r="AB1390" s="30">
        <f t="shared" si="655"/>
        <v>82491.282003142056</v>
      </c>
      <c r="AC1390" s="35">
        <f t="shared" si="653"/>
        <v>16498.256400628412</v>
      </c>
      <c r="AD1390" s="32">
        <f t="shared" si="654"/>
        <v>5.1140683027661296E-2</v>
      </c>
      <c r="AE1390" s="32">
        <f t="shared" si="659"/>
        <v>742.95383000338086</v>
      </c>
      <c r="AF1390" s="204">
        <f t="shared" si="660"/>
        <v>2035.7356048195461</v>
      </c>
    </row>
    <row r="1391" spans="1:32" ht="12" customHeight="1" x14ac:dyDescent="0.15">
      <c r="A1391" s="199">
        <f t="shared" si="630"/>
        <v>742.95383000338086</v>
      </c>
      <c r="B1391" s="38">
        <f t="shared" si="631"/>
        <v>6710</v>
      </c>
      <c r="C1391" s="200">
        <f t="shared" si="656"/>
        <v>111.83333333333333</v>
      </c>
      <c r="D1391" s="36">
        <f t="shared" si="657"/>
        <v>1038.4905120411595</v>
      </c>
      <c r="E1391" s="36">
        <f t="shared" si="658"/>
        <v>679.99999999999989</v>
      </c>
      <c r="F1391" s="37">
        <f t="shared" si="632"/>
        <v>6.3237324653146521E-2</v>
      </c>
      <c r="G1391" s="42">
        <f t="shared" si="633"/>
        <v>2833.4727840896003</v>
      </c>
      <c r="H1391" s="43">
        <f t="shared" si="634"/>
        <v>2833.4727840896003</v>
      </c>
      <c r="I1391" s="42">
        <f t="shared" si="635"/>
        <v>0</v>
      </c>
      <c r="J1391" s="44">
        <f t="shared" si="636"/>
        <v>0</v>
      </c>
      <c r="K1391" s="216">
        <f t="shared" si="637"/>
        <v>6.0075458420489197E-2</v>
      </c>
      <c r="L1391" s="42">
        <f t="shared" si="638"/>
        <v>2836.4730531465666</v>
      </c>
      <c r="M1391" s="43">
        <f t="shared" si="639"/>
        <v>2694.6494004892384</v>
      </c>
      <c r="N1391" s="42">
        <f t="shared" si="640"/>
        <v>0</v>
      </c>
      <c r="O1391" s="44">
        <f t="shared" si="641"/>
        <v>0</v>
      </c>
      <c r="P1391" s="37">
        <f t="shared" si="642"/>
        <v>6.3237324653146521E-2</v>
      </c>
      <c r="Q1391" s="42">
        <f t="shared" si="643"/>
        <v>2833.4727840896003</v>
      </c>
      <c r="R1391" s="43">
        <f t="shared" si="644"/>
        <v>2833.4727840896003</v>
      </c>
      <c r="S1391" s="42">
        <f t="shared" si="645"/>
        <v>0</v>
      </c>
      <c r="T1391" s="44">
        <f t="shared" si="646"/>
        <v>0</v>
      </c>
      <c r="U1391" s="37">
        <f t="shared" si="647"/>
        <v>0</v>
      </c>
      <c r="V1391" s="42" t="e">
        <f t="shared" si="648"/>
        <v>#DIV/0!</v>
      </c>
      <c r="W1391" s="43" t="e">
        <f t="shared" si="649"/>
        <v>#DIV/0!</v>
      </c>
      <c r="X1391" s="42">
        <f t="shared" si="650"/>
        <v>0</v>
      </c>
      <c r="Y1391" s="44">
        <f t="shared" si="651"/>
        <v>0</v>
      </c>
      <c r="Z1391" s="42">
        <f t="shared" si="652"/>
        <v>-11119.893555480328</v>
      </c>
      <c r="AA1391" s="44">
        <f>IF(C1391&lt;C$13,0,(IF(VLOOKUP(C$7,profiel!$A$3:$F$297,2,FALSE)&gt;4,VLOOKUP($C$7,profiel!$A$3:$F$297,3,FALSE),IF(B$9="flens loodrecht op gevel",(VLOOKUP(C$7,profiel!$A$3:$F$297,6,FALSE)-2*VLOOKUP(C$7,profiel!$A$3:$F$297,4,FALSE))/2,VLOOKUP(C$7,profiel!$A$3:$F$297,4,FALSE))))/1000*Z1391*D$36)</f>
        <v>-20463.310043894387</v>
      </c>
      <c r="AB1391" s="42">
        <f t="shared" si="655"/>
        <v>82524.228573292887</v>
      </c>
      <c r="AC1391" s="44">
        <f t="shared" si="653"/>
        <v>16504.845714658579</v>
      </c>
      <c r="AD1391" s="41">
        <f t="shared" si="654"/>
        <v>5.1184228260297414E-2</v>
      </c>
      <c r="AE1391" s="41">
        <f t="shared" si="659"/>
        <v>743.00501423164121</v>
      </c>
      <c r="AF1391" s="201">
        <f t="shared" si="660"/>
        <v>2029.3797480083301</v>
      </c>
    </row>
    <row r="1392" spans="1:32" ht="12" customHeight="1" x14ac:dyDescent="0.15">
      <c r="A1392" s="202">
        <f t="shared" si="630"/>
        <v>743.00501423164121</v>
      </c>
      <c r="B1392" s="54">
        <f t="shared" si="631"/>
        <v>6715</v>
      </c>
      <c r="C1392" s="133">
        <f t="shared" si="656"/>
        <v>111.91666666666667</v>
      </c>
      <c r="D1392" s="30">
        <f t="shared" si="657"/>
        <v>1038.6019938887555</v>
      </c>
      <c r="E1392" s="30">
        <f t="shared" si="658"/>
        <v>679.99999999999989</v>
      </c>
      <c r="F1392" s="31">
        <f t="shared" si="632"/>
        <v>6.3435378950778207E-2</v>
      </c>
      <c r="G1392" s="30">
        <f t="shared" si="633"/>
        <v>2833.9208483175717</v>
      </c>
      <c r="H1392" s="34">
        <f t="shared" si="634"/>
        <v>2833.9208483175717</v>
      </c>
      <c r="I1392" s="33">
        <f t="shared" si="635"/>
        <v>0</v>
      </c>
      <c r="J1392" s="35">
        <f t="shared" si="636"/>
        <v>0</v>
      </c>
      <c r="K1392" s="60">
        <f t="shared" si="637"/>
        <v>6.02636100032393E-2</v>
      </c>
      <c r="L1392" s="30">
        <f t="shared" si="638"/>
        <v>2836.9307405311411</v>
      </c>
      <c r="M1392" s="34">
        <f t="shared" si="639"/>
        <v>2695.0842035045839</v>
      </c>
      <c r="N1392" s="33">
        <f t="shared" si="640"/>
        <v>0</v>
      </c>
      <c r="O1392" s="35">
        <f t="shared" si="641"/>
        <v>0</v>
      </c>
      <c r="P1392" s="31">
        <f t="shared" si="642"/>
        <v>6.3435378950778207E-2</v>
      </c>
      <c r="Q1392" s="30">
        <f t="shared" si="643"/>
        <v>2833.9208483175717</v>
      </c>
      <c r="R1392" s="34">
        <f t="shared" si="644"/>
        <v>2833.9208483175717</v>
      </c>
      <c r="S1392" s="33">
        <f t="shared" si="645"/>
        <v>0</v>
      </c>
      <c r="T1392" s="35">
        <f t="shared" si="646"/>
        <v>0</v>
      </c>
      <c r="U1392" s="31">
        <f t="shared" si="647"/>
        <v>0</v>
      </c>
      <c r="V1392" s="30" t="e">
        <f t="shared" si="648"/>
        <v>#DIV/0!</v>
      </c>
      <c r="W1392" s="34" t="e">
        <f t="shared" si="649"/>
        <v>#DIV/0!</v>
      </c>
      <c r="X1392" s="33">
        <f t="shared" si="650"/>
        <v>0</v>
      </c>
      <c r="Y1392" s="35">
        <f t="shared" si="651"/>
        <v>0</v>
      </c>
      <c r="Z1392" s="30">
        <f t="shared" si="652"/>
        <v>-11129.694973898171</v>
      </c>
      <c r="AA1392" s="35">
        <f>IF(C1392&lt;C$13,0,(IF(VLOOKUP(C$7,profiel!$A$3:$F$297,2,FALSE)&gt;4,VLOOKUP($C$7,profiel!$A$3:$F$297,3,FALSE),IF(B$9="flens loodrecht op gevel",(VLOOKUP(C$7,profiel!$A$3:$F$297,6,FALSE)-2*VLOOKUP(C$7,profiel!$A$3:$F$297,4,FALSE))/2,VLOOKUP(C$7,profiel!$A$3:$F$297,4,FALSE))))/1000*Z1392*D$36)</f>
        <v>-20481.347038848839</v>
      </c>
      <c r="AB1392" s="30">
        <f t="shared" si="655"/>
        <v>82557.143904236931</v>
      </c>
      <c r="AC1392" s="35">
        <f t="shared" si="653"/>
        <v>16511.428780847385</v>
      </c>
      <c r="AD1392" s="32">
        <f t="shared" si="654"/>
        <v>5.1226489800129803E-2</v>
      </c>
      <c r="AE1392" s="32">
        <f t="shared" si="659"/>
        <v>743.05624072144133</v>
      </c>
      <c r="AF1392" s="204">
        <f t="shared" si="660"/>
        <v>2023.0726771910054</v>
      </c>
    </row>
    <row r="1393" spans="1:32" ht="12" customHeight="1" x14ac:dyDescent="0.15">
      <c r="A1393" s="199">
        <f t="shared" si="630"/>
        <v>743.05624072144133</v>
      </c>
      <c r="B1393" s="38">
        <f t="shared" si="631"/>
        <v>6720</v>
      </c>
      <c r="C1393" s="200">
        <f t="shared" si="656"/>
        <v>112</v>
      </c>
      <c r="D1393" s="36">
        <f t="shared" si="657"/>
        <v>1038.7133928502117</v>
      </c>
      <c r="E1393" s="36">
        <f t="shared" si="658"/>
        <v>679.99999999999989</v>
      </c>
      <c r="F1393" s="37">
        <f t="shared" si="632"/>
        <v>6.3633143189244373E-2</v>
      </c>
      <c r="G1393" s="42">
        <f t="shared" si="633"/>
        <v>2834.36784342898</v>
      </c>
      <c r="H1393" s="43">
        <f t="shared" si="634"/>
        <v>2834.3678434289804</v>
      </c>
      <c r="I1393" s="42">
        <f t="shared" si="635"/>
        <v>0</v>
      </c>
      <c r="J1393" s="44">
        <f t="shared" si="636"/>
        <v>0</v>
      </c>
      <c r="K1393" s="216">
        <f t="shared" si="637"/>
        <v>6.0451486029782162E-2</v>
      </c>
      <c r="L1393" s="42">
        <f t="shared" si="638"/>
        <v>2837.3873456592628</v>
      </c>
      <c r="M1393" s="43">
        <f t="shared" si="639"/>
        <v>2695.5179783762997</v>
      </c>
      <c r="N1393" s="42">
        <f t="shared" si="640"/>
        <v>0</v>
      </c>
      <c r="O1393" s="44">
        <f t="shared" si="641"/>
        <v>0</v>
      </c>
      <c r="P1393" s="37">
        <f t="shared" si="642"/>
        <v>6.3633143189244373E-2</v>
      </c>
      <c r="Q1393" s="42">
        <f t="shared" si="643"/>
        <v>2834.36784342898</v>
      </c>
      <c r="R1393" s="43">
        <f t="shared" si="644"/>
        <v>2834.3678434289804</v>
      </c>
      <c r="S1393" s="42">
        <f t="shared" si="645"/>
        <v>0</v>
      </c>
      <c r="T1393" s="44">
        <f t="shared" si="646"/>
        <v>0</v>
      </c>
      <c r="U1393" s="37">
        <f t="shared" si="647"/>
        <v>0</v>
      </c>
      <c r="V1393" s="42" t="e">
        <f t="shared" si="648"/>
        <v>#DIV/0!</v>
      </c>
      <c r="W1393" s="43" t="e">
        <f t="shared" si="649"/>
        <v>#DIV/0!</v>
      </c>
      <c r="X1393" s="42">
        <f t="shared" si="650"/>
        <v>0</v>
      </c>
      <c r="Y1393" s="44">
        <f t="shared" si="651"/>
        <v>0</v>
      </c>
      <c r="Z1393" s="42">
        <f t="shared" si="652"/>
        <v>-11139.505774729445</v>
      </c>
      <c r="AA1393" s="44">
        <f>IF(C1393&lt;C$13,0,(IF(VLOOKUP(C$7,profiel!$A$3:$F$297,2,FALSE)&gt;4,VLOOKUP($C$7,profiel!$A$3:$F$297,3,FALSE),IF(B$9="flens loodrecht op gevel",(VLOOKUP(C$7,profiel!$A$3:$F$297,6,FALSE)-2*VLOOKUP(C$7,profiel!$A$3:$F$297,4,FALSE))/2,VLOOKUP(C$7,profiel!$A$3:$F$297,4,FALSE))))/1000*Z1393*D$36)</f>
        <v>-20499.401299727109</v>
      </c>
      <c r="AB1393" s="42">
        <f t="shared" si="655"/>
        <v>82590.028264723354</v>
      </c>
      <c r="AC1393" s="44">
        <f t="shared" si="653"/>
        <v>16518.00565294467</v>
      </c>
      <c r="AD1393" s="41">
        <f t="shared" si="654"/>
        <v>5.1267469093064823E-2</v>
      </c>
      <c r="AE1393" s="41">
        <f t="shared" si="659"/>
        <v>743.10750819053442</v>
      </c>
      <c r="AF1393" s="201">
        <f t="shared" si="660"/>
        <v>2016.8139950490868</v>
      </c>
    </row>
    <row r="1394" spans="1:32" ht="12" customHeight="1" x14ac:dyDescent="0.15">
      <c r="A1394" s="202">
        <f t="shared" ref="A1394:A1457" si="661">AE1393</f>
        <v>743.10750819053442</v>
      </c>
      <c r="B1394" s="54">
        <f t="shared" ref="B1394:B1457" si="662">B1393+D$36</f>
        <v>6725</v>
      </c>
      <c r="C1394" s="133">
        <f t="shared" si="656"/>
        <v>112.08333333333333</v>
      </c>
      <c r="D1394" s="30">
        <f t="shared" si="657"/>
        <v>1038.8247090486875</v>
      </c>
      <c r="E1394" s="30">
        <f t="shared" si="658"/>
        <v>679.99999999999989</v>
      </c>
      <c r="F1394" s="31">
        <f t="shared" ref="F1394:F1457" si="663">IF($C$16="onbeschermd","--",$L$16*$L$17*$F$17/1000*$I$16*((100-$C$17)/100)/($AF1393*$D$37*$C$8))</f>
        <v>6.3830612870578562E-2</v>
      </c>
      <c r="G1394" s="30">
        <f t="shared" ref="G1394:G1457" si="664">IF($C$16="onbeschermd",$D$35*($D1394-$AE1393)+$D$33*$D$32*$D$34*(($D1394+273)^4-($AE1393+273)^4),$I$18/($F$17/1000)*($D1394-$AE1393)/(1+F1394/3)-(EXP(F1394/10)-1)*($D1394-$D1393)*$AF1393*$D$37*$C$8/($I$16*((100-$C$17)/100)*$D$36))</f>
        <v>2834.813787904282</v>
      </c>
      <c r="H1394" s="34">
        <f t="shared" ref="H1394:H1457" si="665">IF($C$16="onbeschermd",G1394*$I$17*$I$16*$D$36,G1394*$I$17*$I$16*((100-$C$17)/100)*$D$36)</f>
        <v>2834.813787904282</v>
      </c>
      <c r="I1394" s="33">
        <f t="shared" ref="I1394:I1457" si="666">IF(OR($C$17=0,$C$16="onbeschermd"),0,$D$35*($D1394-$AE1393)+$D$33*$D$32*$D$34*(($D1394+273)^4-($AE1393+273)^4))</f>
        <v>0</v>
      </c>
      <c r="J1394" s="35">
        <f t="shared" ref="J1394:J1457" si="667">IF($C$16="onbeschermd",0,I1394*$I$17*$I$16*($C$17/100)*$D$36)</f>
        <v>0</v>
      </c>
      <c r="K1394" s="60">
        <f t="shared" ref="K1394:K1457" si="668">IF($C$19="onbeschermd","--",$L$19*$L$20*$F$20/1000*$I$19*((100-$C$20)/100)/($AF1393*$D$37*$C$8))</f>
        <v>6.0639082227049633E-2</v>
      </c>
      <c r="L1394" s="30">
        <f t="shared" ref="L1394:L1457" si="669">IF($C$19="onbeschermd",$D$35*($D1394-$AE1393)+$D$33*$D$32*$D$34*(($D1394+273)^4-($AE1393+273)^4),$I$21/($F$20/1000)*($D1394-$AE1393)/(1+K1394/3)-(EXP($K1394/10)-1)*(D1394-$D1393)*$AF1393*$D$37*$C$8/($I$19*((100-$C$20)/100)*$D$36))</f>
        <v>2837.8428868109768</v>
      </c>
      <c r="M1394" s="34">
        <f t="shared" ref="M1394:M1457" si="670">IF($C$19="onbeschermd",L1394*$I$20*$I$19*$D$36,L1394*$I$20*$I$19*((100-$C$20)/100)*$D$36)</f>
        <v>2695.9507424704279</v>
      </c>
      <c r="N1394" s="33">
        <f t="shared" ref="N1394:N1457" si="671">IF(OR($C$20=0,$C$19="onbeschermd"),0,$D$35*($D1394-$AE1393)+$D$33*$D$32*$D$34*(($D1394+273)^4-($AE1393+273)^4))</f>
        <v>0</v>
      </c>
      <c r="O1394" s="35">
        <f t="shared" ref="O1394:O1457" si="672">IF($C$19="onbeschermd",0,N1394*$I$20*$I$19*($C$20/100)*$D$36)</f>
        <v>0</v>
      </c>
      <c r="P1394" s="31">
        <f t="shared" ref="P1394:P1457" si="673">IF($C$22="onbeschermd","--",$L$22*$L$23*$F$23/1000*$I$22*((100-$C$23)/100)/($AF1393*$D$37*$C$8))</f>
        <v>6.3830612870578562E-2</v>
      </c>
      <c r="Q1394" s="30">
        <f t="shared" ref="Q1394:Q1457" si="674">IF($C$22="onbeschermd",$D$35*($D1394-$AE1393)+$D$33*$D$32*$D$34*(($D1394+273)^4-($AE1393+273)^4),$I$24/($F$23/1000)*($D1394-$AE1393)/(1+P1394/3)-(EXP(P1394/10)-1)*($D1394-$D1393)*$AF1393*$D$37*$C$8/($I$22*((100-$C$23)/100)*$D$36))</f>
        <v>2834.813787904282</v>
      </c>
      <c r="R1394" s="34">
        <f t="shared" ref="R1394:R1457" si="675">IF($C$22="onbeschermd",Q1394*$I$23*$I$22*$D$36,Q1394*$I$23*$I$22*((100-$C$23)/100)*$D$36)</f>
        <v>2834.813787904282</v>
      </c>
      <c r="S1394" s="33">
        <f t="shared" ref="S1394:S1457" si="676">IF(OR($C$23=0,$C$22="onbeschermd"),0,$D$35*($D1394-$AE1393)+$D$33*$D$32*$D$34*(($D1394+273)^4-($AE1393+273)^4))</f>
        <v>0</v>
      </c>
      <c r="T1394" s="35">
        <f t="shared" ref="T1394:T1457" si="677">IF($C$22="onbeschermd",0,S1394*$I$23*$I$22*($C$23/100)*$D$36)</f>
        <v>0</v>
      </c>
      <c r="U1394" s="31">
        <f t="shared" ref="U1394:U1457" si="678">IF($C$25="onbeschermd","--",$L$25*$L$26*$F$26/1000*$I$25*((100-$C$26)/100)/($AF1393*$D$37*$C$8))</f>
        <v>0</v>
      </c>
      <c r="V1394" s="30" t="e">
        <f t="shared" ref="V1394:V1457" si="679">IF($C$25="onbeschermd",$D$35*($D1394-$AE1393)+$D$33*$D$32*$D$34*(($D1394+273)^4-($AE1393+273)^4),$I$27/($F$26/1000)*($D1394-$AE1393)/(1+U1394/3)-(EXP(U1394/10)-1)*($D1394-$D1393)*$AF1393*$D$37*$C$8/($I$25*((100-$C$26)/100)*$D$36))</f>
        <v>#DIV/0!</v>
      </c>
      <c r="W1394" s="34" t="e">
        <f t="shared" ref="W1394:W1457" si="680">IF($C$25="onbeschermd",V1394*$I$26*$I$25*$D$36,V1394*$I$26*$I$25*((100-$C$26)/100)*$D$36)</f>
        <v>#DIV/0!</v>
      </c>
      <c r="X1394" s="33">
        <f t="shared" ref="X1394:X1457" si="681">IF(OR($C$26=0,$C$25="onbeschermd"),0,$D$35*($D1394-$AE1393)+$D$33*$D$32*$D$34*(($D1394+273)^4-($AE1393+273)^4))</f>
        <v>0</v>
      </c>
      <c r="Y1394" s="35">
        <f t="shared" ref="Y1394:Y1457" si="682">IF($C$25="onbeschermd",0,X1394*$I$26*$I$25*($C$26/100)*$D$36)</f>
        <v>0</v>
      </c>
      <c r="Z1394" s="30">
        <f t="shared" ref="Z1394:Z1457" si="683">IF(C1394&lt;C$13,$D$35*($D1394-$AE1393)+$D$33*$D$32*$D$34*(($D1394+273)^4-($AE1393+273)^4),$D$35*($E1394-$AE1393)+$D$33*$D$32*$D$34*(($E1394+273)^4-($AE1393+273)^4))</f>
        <v>-11149.32571567555</v>
      </c>
      <c r="AA1394" s="35">
        <f>IF(C1394&lt;C$13,0,(IF(VLOOKUP(C$7,profiel!$A$3:$F$297,2,FALSE)&gt;4,VLOOKUP($C$7,profiel!$A$3:$F$297,3,FALSE),IF(B$9="flens loodrecht op gevel",(VLOOKUP(C$7,profiel!$A$3:$F$297,6,FALSE)-2*VLOOKUP(C$7,profiel!$A$3:$F$297,4,FALSE))/2,VLOOKUP(C$7,profiel!$A$3:$F$297,4,FALSE))))/1000*Z1394*D$36)</f>
        <v>-20517.472380640815</v>
      </c>
      <c r="AB1394" s="30">
        <f t="shared" si="655"/>
        <v>82622.881923299312</v>
      </c>
      <c r="AC1394" s="35">
        <f t="shared" ref="AC1394:AC1457" si="684">AB1394*2*C$14/1000*$D$36</f>
        <v>16524.57638465986</v>
      </c>
      <c r="AD1394" s="32">
        <f t="shared" ref="AD1394:AD1457" si="685">IF($C$14&gt;30,MAX((H1394+J1394+M1394+O1394+R1394+T1394+W1394+Y1394)/(AF1393*D$37*C$8),0),MAX((H1394+J1394+M1394+O1394+R1394+T1394+AA1394+AC1394)/(AF1393*D$37*C$8),0))</f>
        <v>5.1307167742762595E-2</v>
      </c>
      <c r="AE1394" s="32">
        <f t="shared" si="659"/>
        <v>743.15881535827714</v>
      </c>
      <c r="AF1394" s="204">
        <f t="shared" si="660"/>
        <v>2010.6033071403619</v>
      </c>
    </row>
    <row r="1395" spans="1:32" ht="12" customHeight="1" x14ac:dyDescent="0.15">
      <c r="A1395" s="199">
        <f t="shared" si="661"/>
        <v>743.15881535827714</v>
      </c>
      <c r="B1395" s="38">
        <f t="shared" si="662"/>
        <v>6730</v>
      </c>
      <c r="C1395" s="200">
        <f t="shared" si="656"/>
        <v>112.16666666666667</v>
      </c>
      <c r="D1395" s="36">
        <f t="shared" si="657"/>
        <v>1038.9359426070678</v>
      </c>
      <c r="E1395" s="36">
        <f t="shared" si="658"/>
        <v>679.99999999999989</v>
      </c>
      <c r="F1395" s="37">
        <f t="shared" si="663"/>
        <v>6.4027783547734973E-2</v>
      </c>
      <c r="G1395" s="42">
        <f t="shared" si="664"/>
        <v>2835.2587001543111</v>
      </c>
      <c r="H1395" s="43">
        <f t="shared" si="665"/>
        <v>2835.2587001543111</v>
      </c>
      <c r="I1395" s="42">
        <f t="shared" si="666"/>
        <v>0</v>
      </c>
      <c r="J1395" s="44">
        <f t="shared" si="667"/>
        <v>0</v>
      </c>
      <c r="K1395" s="216">
        <f t="shared" si="668"/>
        <v>6.082639437034823E-2</v>
      </c>
      <c r="L1395" s="42">
        <f t="shared" si="669"/>
        <v>2838.2973821992387</v>
      </c>
      <c r="M1395" s="43">
        <f t="shared" si="670"/>
        <v>2696.3825130892769</v>
      </c>
      <c r="N1395" s="42">
        <f t="shared" si="671"/>
        <v>0</v>
      </c>
      <c r="O1395" s="44">
        <f t="shared" si="672"/>
        <v>0</v>
      </c>
      <c r="P1395" s="37">
        <f t="shared" si="673"/>
        <v>6.4027783547734973E-2</v>
      </c>
      <c r="Q1395" s="42">
        <f t="shared" si="674"/>
        <v>2835.2587001543111</v>
      </c>
      <c r="R1395" s="43">
        <f t="shared" si="675"/>
        <v>2835.2587001543111</v>
      </c>
      <c r="S1395" s="42">
        <f t="shared" si="676"/>
        <v>0</v>
      </c>
      <c r="T1395" s="44">
        <f t="shared" si="677"/>
        <v>0</v>
      </c>
      <c r="U1395" s="37">
        <f t="shared" si="678"/>
        <v>0</v>
      </c>
      <c r="V1395" s="42" t="e">
        <f t="shared" si="679"/>
        <v>#DIV/0!</v>
      </c>
      <c r="W1395" s="43" t="e">
        <f t="shared" si="680"/>
        <v>#DIV/0!</v>
      </c>
      <c r="X1395" s="42">
        <f t="shared" si="681"/>
        <v>0</v>
      </c>
      <c r="Y1395" s="44">
        <f t="shared" si="682"/>
        <v>0</v>
      </c>
      <c r="Z1395" s="42">
        <f t="shared" si="683"/>
        <v>-11159.154554618979</v>
      </c>
      <c r="AA1395" s="44">
        <f>IF(C1395&lt;C$13,0,(IF(VLOOKUP(C$7,profiel!$A$3:$F$297,2,FALSE)&gt;4,VLOOKUP($C$7,profiel!$A$3:$F$297,3,FALSE),IF(B$9="flens loodrecht op gevel",(VLOOKUP(C$7,profiel!$A$3:$F$297,6,FALSE)-2*VLOOKUP(C$7,profiel!$A$3:$F$297,4,FALSE))/2,VLOOKUP(C$7,profiel!$A$3:$F$297,4,FALSE))))/1000*Z1395*D$36)</f>
        <v>-20535.559836034827</v>
      </c>
      <c r="AB1395" s="42">
        <f t="shared" ref="AB1395:AB1458" si="686">$D$35*($D1395-$AE1394)+$D$33*$D$32*$D$34*(($D1395+273)^4-($AE1394+273)^4)</f>
        <v>82655.705148279958</v>
      </c>
      <c r="AC1395" s="44">
        <f t="shared" si="684"/>
        <v>16531.141029655992</v>
      </c>
      <c r="AD1395" s="41">
        <f t="shared" si="685"/>
        <v>5.1345587509430135E-2</v>
      </c>
      <c r="AE1395" s="41">
        <f t="shared" si="659"/>
        <v>743.21016094578658</v>
      </c>
      <c r="AF1395" s="201">
        <f t="shared" si="660"/>
        <v>2004.4402218874297</v>
      </c>
    </row>
    <row r="1396" spans="1:32" ht="12" customHeight="1" x14ac:dyDescent="0.15">
      <c r="A1396" s="202">
        <f t="shared" si="661"/>
        <v>743.21016094578658</v>
      </c>
      <c r="B1396" s="54">
        <f t="shared" si="662"/>
        <v>6735</v>
      </c>
      <c r="C1396" s="133">
        <f t="shared" si="656"/>
        <v>112.25</v>
      </c>
      <c r="D1396" s="30">
        <f t="shared" si="657"/>
        <v>1039.0470936479639</v>
      </c>
      <c r="E1396" s="30">
        <f t="shared" si="658"/>
        <v>679.99999999999989</v>
      </c>
      <c r="F1396" s="31">
        <f t="shared" si="663"/>
        <v>6.4224650824819166E-2</v>
      </c>
      <c r="G1396" s="30">
        <f t="shared" si="664"/>
        <v>2835.7025985177665</v>
      </c>
      <c r="H1396" s="34">
        <f t="shared" si="665"/>
        <v>2835.7025985177665</v>
      </c>
      <c r="I1396" s="33">
        <f t="shared" si="666"/>
        <v>0</v>
      </c>
      <c r="J1396" s="35">
        <f t="shared" si="667"/>
        <v>0</v>
      </c>
      <c r="K1396" s="60">
        <f t="shared" si="668"/>
        <v>6.1013418283578202E-2</v>
      </c>
      <c r="L1396" s="30">
        <f t="shared" si="669"/>
        <v>2838.7508499674123</v>
      </c>
      <c r="M1396" s="34">
        <f t="shared" si="670"/>
        <v>2696.8133074690418</v>
      </c>
      <c r="N1396" s="33">
        <f t="shared" si="671"/>
        <v>0</v>
      </c>
      <c r="O1396" s="35">
        <f t="shared" si="672"/>
        <v>0</v>
      </c>
      <c r="P1396" s="31">
        <f t="shared" si="673"/>
        <v>6.4224650824819166E-2</v>
      </c>
      <c r="Q1396" s="30">
        <f t="shared" si="674"/>
        <v>2835.7025985177665</v>
      </c>
      <c r="R1396" s="34">
        <f t="shared" si="675"/>
        <v>2835.7025985177665</v>
      </c>
      <c r="S1396" s="33">
        <f t="shared" si="676"/>
        <v>0</v>
      </c>
      <c r="T1396" s="35">
        <f t="shared" si="677"/>
        <v>0</v>
      </c>
      <c r="U1396" s="31">
        <f t="shared" si="678"/>
        <v>0</v>
      </c>
      <c r="V1396" s="30" t="e">
        <f t="shared" si="679"/>
        <v>#DIV/0!</v>
      </c>
      <c r="W1396" s="34" t="e">
        <f t="shared" si="680"/>
        <v>#DIV/0!</v>
      </c>
      <c r="X1396" s="33">
        <f t="shared" si="681"/>
        <v>0</v>
      </c>
      <c r="Y1396" s="35">
        <f t="shared" si="682"/>
        <v>0</v>
      </c>
      <c r="Z1396" s="30">
        <f t="shared" si="683"/>
        <v>-11168.992049653265</v>
      </c>
      <c r="AA1396" s="35">
        <f>IF(C1396&lt;C$13,0,(IF(VLOOKUP(C$7,profiel!$A$3:$F$297,2,FALSE)&gt;4,VLOOKUP($C$7,profiel!$A$3:$F$297,3,FALSE),IF(B$9="flens loodrecht op gevel",(VLOOKUP(C$7,profiel!$A$3:$F$297,6,FALSE)-2*VLOOKUP(C$7,profiel!$A$3:$F$297,4,FALSE))/2,VLOOKUP(C$7,profiel!$A$3:$F$297,4,FALSE))))/1000*Z1396*D$36)</f>
        <v>-20553.663220742379</v>
      </c>
      <c r="AB1396" s="30">
        <f t="shared" si="686"/>
        <v>82688.498207718541</v>
      </c>
      <c r="AC1396" s="35">
        <f t="shared" si="684"/>
        <v>16537.69964154371</v>
      </c>
      <c r="AD1396" s="32">
        <f t="shared" si="685"/>
        <v>5.1382730308524117E-2</v>
      </c>
      <c r="AE1396" s="32">
        <f t="shared" si="659"/>
        <v>743.26154367609513</v>
      </c>
      <c r="AF1396" s="204">
        <f t="shared" si="660"/>
        <v>1998.3243505661958</v>
      </c>
    </row>
    <row r="1397" spans="1:32" ht="12" customHeight="1" x14ac:dyDescent="0.15">
      <c r="A1397" s="199">
        <f t="shared" si="661"/>
        <v>743.26154367609513</v>
      </c>
      <c r="B1397" s="38">
        <f t="shared" si="662"/>
        <v>6740</v>
      </c>
      <c r="C1397" s="200">
        <f t="shared" si="656"/>
        <v>112.33333333333333</v>
      </c>
      <c r="D1397" s="36">
        <f t="shared" si="657"/>
        <v>1039.1581622937147</v>
      </c>
      <c r="E1397" s="36">
        <f t="shared" si="658"/>
        <v>679.99999999999989</v>
      </c>
      <c r="F1397" s="37">
        <f t="shared" si="663"/>
        <v>6.4421210357301709E-2</v>
      </c>
      <c r="G1397" s="42">
        <f t="shared" si="664"/>
        <v>2836.1455012599949</v>
      </c>
      <c r="H1397" s="43">
        <f t="shared" si="665"/>
        <v>2836.1455012599954</v>
      </c>
      <c r="I1397" s="42">
        <f t="shared" si="666"/>
        <v>0</v>
      </c>
      <c r="J1397" s="44">
        <f t="shared" si="667"/>
        <v>0</v>
      </c>
      <c r="K1397" s="216">
        <f t="shared" si="668"/>
        <v>6.120014983943662E-2</v>
      </c>
      <c r="L1397" s="42">
        <f t="shared" si="669"/>
        <v>2839.2033081880772</v>
      </c>
      <c r="M1397" s="43">
        <f t="shared" si="670"/>
        <v>2697.2431427786732</v>
      </c>
      <c r="N1397" s="42">
        <f t="shared" si="671"/>
        <v>0</v>
      </c>
      <c r="O1397" s="44">
        <f t="shared" si="672"/>
        <v>0</v>
      </c>
      <c r="P1397" s="37">
        <f t="shared" si="673"/>
        <v>6.4421210357301709E-2</v>
      </c>
      <c r="Q1397" s="42">
        <f t="shared" si="674"/>
        <v>2836.1455012599949</v>
      </c>
      <c r="R1397" s="43">
        <f t="shared" si="675"/>
        <v>2836.1455012599954</v>
      </c>
      <c r="S1397" s="42">
        <f t="shared" si="676"/>
        <v>0</v>
      </c>
      <c r="T1397" s="44">
        <f t="shared" si="677"/>
        <v>0</v>
      </c>
      <c r="U1397" s="37">
        <f t="shared" si="678"/>
        <v>0</v>
      </c>
      <c r="V1397" s="42" t="e">
        <f t="shared" si="679"/>
        <v>#DIV/0!</v>
      </c>
      <c r="W1397" s="43" t="e">
        <f t="shared" si="680"/>
        <v>#DIV/0!</v>
      </c>
      <c r="X1397" s="42">
        <f t="shared" si="681"/>
        <v>0</v>
      </c>
      <c r="Y1397" s="44">
        <f t="shared" si="682"/>
        <v>0</v>
      </c>
      <c r="Z1397" s="42">
        <f t="shared" si="683"/>
        <v>-11178.837959112627</v>
      </c>
      <c r="AA1397" s="44">
        <f>IF(C1397&lt;C$13,0,(IF(VLOOKUP(C$7,profiel!$A$3:$F$297,2,FALSE)&gt;4,VLOOKUP($C$7,profiel!$A$3:$F$297,3,FALSE),IF(B$9="flens loodrecht op gevel",(VLOOKUP(C$7,profiel!$A$3:$F$297,6,FALSE)-2*VLOOKUP(C$7,profiel!$A$3:$F$297,4,FALSE))/2,VLOOKUP(C$7,profiel!$A$3:$F$297,4,FALSE))))/1000*Z1397*D$36)</f>
        <v>-20571.782090039625</v>
      </c>
      <c r="AB1397" s="42">
        <f t="shared" si="686"/>
        <v>82721.26136937688</v>
      </c>
      <c r="AC1397" s="44">
        <f t="shared" si="684"/>
        <v>16544.252273875376</v>
      </c>
      <c r="AD1397" s="41">
        <f t="shared" si="685"/>
        <v>5.1418598209463762E-2</v>
      </c>
      <c r="AE1397" s="41">
        <f t="shared" si="659"/>
        <v>743.3129622743046</v>
      </c>
      <c r="AF1397" s="201">
        <f t="shared" si="660"/>
        <v>1992.2553072941521</v>
      </c>
    </row>
    <row r="1398" spans="1:32" ht="12" customHeight="1" x14ac:dyDescent="0.15">
      <c r="A1398" s="202">
        <f t="shared" si="661"/>
        <v>743.3129622743046</v>
      </c>
      <c r="B1398" s="54">
        <f t="shared" si="662"/>
        <v>6745</v>
      </c>
      <c r="C1398" s="133">
        <f t="shared" si="656"/>
        <v>112.41666666666667</v>
      </c>
      <c r="D1398" s="30">
        <f t="shared" si="657"/>
        <v>1039.2691486663871</v>
      </c>
      <c r="E1398" s="30">
        <f t="shared" si="658"/>
        <v>679.99999999999989</v>
      </c>
      <c r="F1398" s="31">
        <f t="shared" si="663"/>
        <v>6.4617457852220866E-2</v>
      </c>
      <c r="G1398" s="30">
        <f t="shared" si="664"/>
        <v>2836.5874265708076</v>
      </c>
      <c r="H1398" s="34">
        <f t="shared" si="665"/>
        <v>2836.587426570808</v>
      </c>
      <c r="I1398" s="33">
        <f t="shared" si="666"/>
        <v>0</v>
      </c>
      <c r="J1398" s="35">
        <f t="shared" si="667"/>
        <v>0</v>
      </c>
      <c r="K1398" s="60">
        <f t="shared" si="668"/>
        <v>6.138658495960983E-2</v>
      </c>
      <c r="L1398" s="30">
        <f t="shared" si="669"/>
        <v>2839.6547748608209</v>
      </c>
      <c r="M1398" s="34">
        <f t="shared" si="670"/>
        <v>2697.6720361177795</v>
      </c>
      <c r="N1398" s="33">
        <f t="shared" si="671"/>
        <v>0</v>
      </c>
      <c r="O1398" s="35">
        <f t="shared" si="672"/>
        <v>0</v>
      </c>
      <c r="P1398" s="31">
        <f t="shared" si="673"/>
        <v>6.4617457852220866E-2</v>
      </c>
      <c r="Q1398" s="30">
        <f t="shared" si="674"/>
        <v>2836.5874265708076</v>
      </c>
      <c r="R1398" s="34">
        <f t="shared" si="675"/>
        <v>2836.587426570808</v>
      </c>
      <c r="S1398" s="33">
        <f t="shared" si="676"/>
        <v>0</v>
      </c>
      <c r="T1398" s="35">
        <f t="shared" si="677"/>
        <v>0</v>
      </c>
      <c r="U1398" s="31">
        <f t="shared" si="678"/>
        <v>0</v>
      </c>
      <c r="V1398" s="30" t="e">
        <f t="shared" si="679"/>
        <v>#DIV/0!</v>
      </c>
      <c r="W1398" s="34" t="e">
        <f t="shared" si="680"/>
        <v>#DIV/0!</v>
      </c>
      <c r="X1398" s="33">
        <f t="shared" si="681"/>
        <v>0</v>
      </c>
      <c r="Y1398" s="35">
        <f t="shared" si="682"/>
        <v>0</v>
      </c>
      <c r="Z1398" s="30">
        <f t="shared" si="683"/>
        <v>-11188.692041601449</v>
      </c>
      <c r="AA1398" s="35">
        <f>IF(C1398&lt;C$13,0,(IF(VLOOKUP(C$7,profiel!$A$3:$F$297,2,FALSE)&gt;4,VLOOKUP($C$7,profiel!$A$3:$F$297,3,FALSE),IF(B$9="flens loodrecht op gevel",(VLOOKUP(C$7,profiel!$A$3:$F$297,6,FALSE)-2*VLOOKUP(C$7,profiel!$A$3:$F$297,4,FALSE))/2,VLOOKUP(C$7,profiel!$A$3:$F$297,4,FALSE))))/1000*Z1398*D$36)</f>
        <v>-20589.915999699893</v>
      </c>
      <c r="AB1398" s="30">
        <f t="shared" si="686"/>
        <v>82753.994900696314</v>
      </c>
      <c r="AC1398" s="35">
        <f t="shared" si="684"/>
        <v>16550.798980139265</v>
      </c>
      <c r="AD1398" s="32">
        <f t="shared" si="685"/>
        <v>5.1453193434276893E-2</v>
      </c>
      <c r="AE1398" s="32">
        <f t="shared" si="659"/>
        <v>743.36441546773892</v>
      </c>
      <c r="AF1398" s="204">
        <f t="shared" si="660"/>
        <v>1986.2327090185315</v>
      </c>
    </row>
    <row r="1399" spans="1:32" ht="12" customHeight="1" x14ac:dyDescent="0.15">
      <c r="A1399" s="199">
        <f t="shared" si="661"/>
        <v>743.36441546773892</v>
      </c>
      <c r="B1399" s="38">
        <f t="shared" si="662"/>
        <v>6750</v>
      </c>
      <c r="C1399" s="200">
        <f t="shared" si="656"/>
        <v>112.5</v>
      </c>
      <c r="D1399" s="36">
        <f t="shared" si="657"/>
        <v>1039.3800528877766</v>
      </c>
      <c r="E1399" s="36">
        <f t="shared" si="658"/>
        <v>679.99999999999989</v>
      </c>
      <c r="F1399" s="37">
        <f t="shared" si="663"/>
        <v>6.4813389068371308E-2</v>
      </c>
      <c r="G1399" s="42">
        <f t="shared" si="664"/>
        <v>2837.0283925636613</v>
      </c>
      <c r="H1399" s="43">
        <f t="shared" si="665"/>
        <v>2837.0283925636613</v>
      </c>
      <c r="I1399" s="42">
        <f t="shared" si="666"/>
        <v>0</v>
      </c>
      <c r="J1399" s="44">
        <f t="shared" si="667"/>
        <v>0</v>
      </c>
      <c r="K1399" s="216">
        <f t="shared" si="668"/>
        <v>6.1572719614952739E-2</v>
      </c>
      <c r="L1399" s="42">
        <f t="shared" si="669"/>
        <v>2840.1052679114528</v>
      </c>
      <c r="M1399" s="43">
        <f t="shared" si="670"/>
        <v>2698.1000045158798</v>
      </c>
      <c r="N1399" s="42">
        <f t="shared" si="671"/>
        <v>0</v>
      </c>
      <c r="O1399" s="44">
        <f t="shared" si="672"/>
        <v>0</v>
      </c>
      <c r="P1399" s="37">
        <f t="shared" si="673"/>
        <v>6.4813389068371308E-2</v>
      </c>
      <c r="Q1399" s="42">
        <f t="shared" si="674"/>
        <v>2837.0283925636613</v>
      </c>
      <c r="R1399" s="43">
        <f t="shared" si="675"/>
        <v>2837.0283925636613</v>
      </c>
      <c r="S1399" s="42">
        <f t="shared" si="676"/>
        <v>0</v>
      </c>
      <c r="T1399" s="44">
        <f t="shared" si="677"/>
        <v>0</v>
      </c>
      <c r="U1399" s="37">
        <f t="shared" si="678"/>
        <v>0</v>
      </c>
      <c r="V1399" s="42" t="e">
        <f t="shared" si="679"/>
        <v>#DIV/0!</v>
      </c>
      <c r="W1399" s="43" t="e">
        <f t="shared" si="680"/>
        <v>#DIV/0!</v>
      </c>
      <c r="X1399" s="42">
        <f t="shared" si="681"/>
        <v>0</v>
      </c>
      <c r="Y1399" s="44">
        <f t="shared" si="682"/>
        <v>0</v>
      </c>
      <c r="Z1399" s="42">
        <f t="shared" si="683"/>
        <v>-11198.554056023615</v>
      </c>
      <c r="AA1399" s="44">
        <f>IF(C1399&lt;C$13,0,(IF(VLOOKUP(C$7,profiel!$A$3:$F$297,2,FALSE)&gt;4,VLOOKUP($C$7,profiel!$A$3:$F$297,3,FALSE),IF(B$9="flens loodrecht op gevel",(VLOOKUP(C$7,profiel!$A$3:$F$297,6,FALSE)-2*VLOOKUP(C$7,profiel!$A$3:$F$297,4,FALSE))/2,VLOOKUP(C$7,profiel!$A$3:$F$297,4,FALSE))))/1000*Z1399*D$36)</f>
        <v>-20608.06450604766</v>
      </c>
      <c r="AB1399" s="42">
        <f t="shared" si="686"/>
        <v>82786.699068767979</v>
      </c>
      <c r="AC1399" s="44">
        <f t="shared" si="684"/>
        <v>16557.339813753595</v>
      </c>
      <c r="AD1399" s="41">
        <f t="shared" si="685"/>
        <v>5.1486518356256887E-2</v>
      </c>
      <c r="AE1399" s="41">
        <f t="shared" si="659"/>
        <v>743.41590198609515</v>
      </c>
      <c r="AF1399" s="201">
        <f t="shared" si="660"/>
        <v>1980.2561755043671</v>
      </c>
    </row>
    <row r="1400" spans="1:32" ht="12" customHeight="1" x14ac:dyDescent="0.15">
      <c r="A1400" s="202">
        <f t="shared" si="661"/>
        <v>743.41590198609515</v>
      </c>
      <c r="B1400" s="54">
        <f t="shared" si="662"/>
        <v>6755</v>
      </c>
      <c r="C1400" s="133">
        <f t="shared" si="656"/>
        <v>112.58333333333333</v>
      </c>
      <c r="D1400" s="30">
        <f t="shared" si="657"/>
        <v>1039.4908750794093</v>
      </c>
      <c r="E1400" s="30">
        <f t="shared" si="658"/>
        <v>679.99999999999989</v>
      </c>
      <c r="F1400" s="31">
        <f t="shared" si="663"/>
        <v>6.5008999816478188E-2</v>
      </c>
      <c r="G1400" s="30">
        <f t="shared" si="664"/>
        <v>2837.468417272672</v>
      </c>
      <c r="H1400" s="34">
        <f t="shared" si="665"/>
        <v>2837.468417272672</v>
      </c>
      <c r="I1400" s="33">
        <f t="shared" si="666"/>
        <v>0</v>
      </c>
      <c r="J1400" s="35">
        <f t="shared" si="667"/>
        <v>0</v>
      </c>
      <c r="K1400" s="60">
        <f t="shared" si="668"/>
        <v>6.1758549825654284E-2</v>
      </c>
      <c r="L1400" s="30">
        <f t="shared" si="669"/>
        <v>2840.5548051890064</v>
      </c>
      <c r="M1400" s="34">
        <f t="shared" si="670"/>
        <v>2698.5270649295562</v>
      </c>
      <c r="N1400" s="33">
        <f t="shared" si="671"/>
        <v>0</v>
      </c>
      <c r="O1400" s="35">
        <f t="shared" si="672"/>
        <v>0</v>
      </c>
      <c r="P1400" s="31">
        <f t="shared" si="673"/>
        <v>6.5008999816478188E-2</v>
      </c>
      <c r="Q1400" s="30">
        <f t="shared" si="674"/>
        <v>2837.468417272672</v>
      </c>
      <c r="R1400" s="34">
        <f t="shared" si="675"/>
        <v>2837.468417272672</v>
      </c>
      <c r="S1400" s="33">
        <f t="shared" si="676"/>
        <v>0</v>
      </c>
      <c r="T1400" s="35">
        <f t="shared" si="677"/>
        <v>0</v>
      </c>
      <c r="U1400" s="31">
        <f t="shared" si="678"/>
        <v>0</v>
      </c>
      <c r="V1400" s="30" t="e">
        <f t="shared" si="679"/>
        <v>#DIV/0!</v>
      </c>
      <c r="W1400" s="34" t="e">
        <f t="shared" si="680"/>
        <v>#DIV/0!</v>
      </c>
      <c r="X1400" s="33">
        <f t="shared" si="681"/>
        <v>0</v>
      </c>
      <c r="Y1400" s="35">
        <f t="shared" si="682"/>
        <v>0</v>
      </c>
      <c r="Z1400" s="30">
        <f t="shared" si="683"/>
        <v>-11208.423761611415</v>
      </c>
      <c r="AA1400" s="35">
        <f>IF(C1400&lt;C$13,0,(IF(VLOOKUP(C$7,profiel!$A$3:$F$297,2,FALSE)&gt;4,VLOOKUP($C$7,profiel!$A$3:$F$297,3,FALSE),IF(B$9="flens loodrecht op gevel",(VLOOKUP(C$7,profiel!$A$3:$F$297,6,FALSE)-2*VLOOKUP(C$7,profiel!$A$3:$F$297,4,FALSE))/2,VLOOKUP(C$7,profiel!$A$3:$F$297,4,FALSE))))/1000*Z1400*D$36)</f>
        <v>-20626.227166011755</v>
      </c>
      <c r="AB1400" s="30">
        <f t="shared" si="686"/>
        <v>82819.374140304688</v>
      </c>
      <c r="AC1400" s="35">
        <f t="shared" si="684"/>
        <v>16563.874828060936</v>
      </c>
      <c r="AD1400" s="32">
        <f t="shared" si="685"/>
        <v>5.1518575498517648E-2</v>
      </c>
      <c r="AE1400" s="32">
        <f t="shared" si="659"/>
        <v>743.46742056159371</v>
      </c>
      <c r="AF1400" s="204">
        <f t="shared" si="660"/>
        <v>1974.3253293223363</v>
      </c>
    </row>
    <row r="1401" spans="1:32" ht="12" customHeight="1" x14ac:dyDescent="0.15">
      <c r="A1401" s="199">
        <f t="shared" si="661"/>
        <v>743.46742056159371</v>
      </c>
      <c r="B1401" s="38">
        <f t="shared" si="662"/>
        <v>6760</v>
      </c>
      <c r="C1401" s="200">
        <f t="shared" si="656"/>
        <v>112.66666666666667</v>
      </c>
      <c r="D1401" s="36">
        <f t="shared" si="657"/>
        <v>1039.6016153625412</v>
      </c>
      <c r="E1401" s="36">
        <f t="shared" si="658"/>
        <v>679.99999999999989</v>
      </c>
      <c r="F1401" s="37">
        <f t="shared" si="663"/>
        <v>6.5204285959361008E-2</v>
      </c>
      <c r="G1401" s="42">
        <f t="shared" si="664"/>
        <v>2837.9075186524769</v>
      </c>
      <c r="H1401" s="43">
        <f t="shared" si="665"/>
        <v>2837.9075186524774</v>
      </c>
      <c r="I1401" s="42">
        <f t="shared" si="666"/>
        <v>0</v>
      </c>
      <c r="J1401" s="44">
        <f t="shared" si="667"/>
        <v>0</v>
      </c>
      <c r="K1401" s="216">
        <f t="shared" si="668"/>
        <v>6.1944071661392958E-2</v>
      </c>
      <c r="L1401" s="42">
        <f t="shared" si="669"/>
        <v>2841.0034044656099</v>
      </c>
      <c r="M1401" s="43">
        <f t="shared" si="670"/>
        <v>2698.9532342423299</v>
      </c>
      <c r="N1401" s="42">
        <f t="shared" si="671"/>
        <v>0</v>
      </c>
      <c r="O1401" s="44">
        <f t="shared" si="672"/>
        <v>0</v>
      </c>
      <c r="P1401" s="37">
        <f t="shared" si="673"/>
        <v>6.5204285959361008E-2</v>
      </c>
      <c r="Q1401" s="42">
        <f t="shared" si="674"/>
        <v>2837.9075186524769</v>
      </c>
      <c r="R1401" s="43">
        <f t="shared" si="675"/>
        <v>2837.9075186524774</v>
      </c>
      <c r="S1401" s="42">
        <f t="shared" si="676"/>
        <v>0</v>
      </c>
      <c r="T1401" s="44">
        <f t="shared" si="677"/>
        <v>0</v>
      </c>
      <c r="U1401" s="37">
        <f t="shared" si="678"/>
        <v>0</v>
      </c>
      <c r="V1401" s="42" t="e">
        <f t="shared" si="679"/>
        <v>#DIV/0!</v>
      </c>
      <c r="W1401" s="43" t="e">
        <f t="shared" si="680"/>
        <v>#DIV/0!</v>
      </c>
      <c r="X1401" s="42">
        <f t="shared" si="681"/>
        <v>0</v>
      </c>
      <c r="Y1401" s="44">
        <f t="shared" si="682"/>
        <v>0</v>
      </c>
      <c r="Z1401" s="42">
        <f t="shared" si="683"/>
        <v>-11218.300917954457</v>
      </c>
      <c r="AA1401" s="44">
        <f>IF(C1401&lt;C$13,0,(IF(VLOOKUP(C$7,profiel!$A$3:$F$297,2,FALSE)&gt;4,VLOOKUP($C$7,profiel!$A$3:$F$297,3,FALSE),IF(B$9="flens loodrecht op gevel",(VLOOKUP(C$7,profiel!$A$3:$F$297,6,FALSE)-2*VLOOKUP(C$7,profiel!$A$3:$F$297,4,FALSE))/2,VLOOKUP(C$7,profiel!$A$3:$F$297,4,FALSE))))/1000*Z1401*D$36)</f>
        <v>-20644.40353717855</v>
      </c>
      <c r="AB1401" s="42">
        <f t="shared" si="686"/>
        <v>82852.020381611612</v>
      </c>
      <c r="AC1401" s="44">
        <f t="shared" si="684"/>
        <v>16570.404076322324</v>
      </c>
      <c r="AD1401" s="41">
        <f t="shared" si="685"/>
        <v>5.1549367532610413E-2</v>
      </c>
      <c r="AE1401" s="41">
        <f t="shared" si="659"/>
        <v>743.51896992912634</v>
      </c>
      <c r="AF1401" s="201">
        <f t="shared" si="660"/>
        <v>1968.4397958365892</v>
      </c>
    </row>
    <row r="1402" spans="1:32" ht="12" customHeight="1" x14ac:dyDescent="0.15">
      <c r="A1402" s="202">
        <f t="shared" si="661"/>
        <v>743.51896992912634</v>
      </c>
      <c r="B1402" s="54">
        <f t="shared" si="662"/>
        <v>6765</v>
      </c>
      <c r="C1402" s="133">
        <f t="shared" si="656"/>
        <v>112.75</v>
      </c>
      <c r="D1402" s="30">
        <f t="shared" si="657"/>
        <v>1039.7122738581595</v>
      </c>
      <c r="E1402" s="30">
        <f t="shared" si="658"/>
        <v>679.99999999999989</v>
      </c>
      <c r="F1402" s="31">
        <f t="shared" si="663"/>
        <v>6.5399243412080532E-2</v>
      </c>
      <c r="G1402" s="30">
        <f t="shared" si="664"/>
        <v>2838.3457145759062</v>
      </c>
      <c r="H1402" s="34">
        <f t="shared" si="665"/>
        <v>2838.3457145759066</v>
      </c>
      <c r="I1402" s="33">
        <f t="shared" si="666"/>
        <v>0</v>
      </c>
      <c r="J1402" s="35">
        <f t="shared" si="667"/>
        <v>0</v>
      </c>
      <c r="K1402" s="60">
        <f t="shared" si="668"/>
        <v>6.2129281241476507E-2</v>
      </c>
      <c r="L1402" s="30">
        <f t="shared" si="669"/>
        <v>2841.4510834341595</v>
      </c>
      <c r="M1402" s="34">
        <f t="shared" si="670"/>
        <v>2699.3785292624516</v>
      </c>
      <c r="N1402" s="33">
        <f t="shared" si="671"/>
        <v>0</v>
      </c>
      <c r="O1402" s="35">
        <f t="shared" si="672"/>
        <v>0</v>
      </c>
      <c r="P1402" s="31">
        <f t="shared" si="673"/>
        <v>6.5399243412080532E-2</v>
      </c>
      <c r="Q1402" s="30">
        <f t="shared" si="674"/>
        <v>2838.3457145759062</v>
      </c>
      <c r="R1402" s="34">
        <f t="shared" si="675"/>
        <v>2838.3457145759066</v>
      </c>
      <c r="S1402" s="33">
        <f t="shared" si="676"/>
        <v>0</v>
      </c>
      <c r="T1402" s="35">
        <f t="shared" si="677"/>
        <v>0</v>
      </c>
      <c r="U1402" s="31">
        <f t="shared" si="678"/>
        <v>0</v>
      </c>
      <c r="V1402" s="30" t="e">
        <f t="shared" si="679"/>
        <v>#DIV/0!</v>
      </c>
      <c r="W1402" s="34" t="e">
        <f t="shared" si="680"/>
        <v>#DIV/0!</v>
      </c>
      <c r="X1402" s="33">
        <f t="shared" si="681"/>
        <v>0</v>
      </c>
      <c r="Y1402" s="35">
        <f t="shared" si="682"/>
        <v>0</v>
      </c>
      <c r="Z1402" s="30">
        <f t="shared" si="683"/>
        <v>-11228.185285028092</v>
      </c>
      <c r="AA1402" s="35">
        <f>IF(C1402&lt;C$13,0,(IF(VLOOKUP(C$7,profiel!$A$3:$F$297,2,FALSE)&gt;4,VLOOKUP($C$7,profiel!$A$3:$F$297,3,FALSE),IF(B$9="flens loodrecht op gevel",(VLOOKUP(C$7,profiel!$A$3:$F$297,6,FALSE)-2*VLOOKUP(C$7,profiel!$A$3:$F$297,4,FALSE))/2,VLOOKUP(C$7,profiel!$A$3:$F$297,4,FALSE))))/1000*Z1402*D$36)</f>
        <v>-20662.59317784429</v>
      </c>
      <c r="AB1402" s="30">
        <f t="shared" si="686"/>
        <v>82884.638058558034</v>
      </c>
      <c r="AC1402" s="35">
        <f t="shared" si="684"/>
        <v>16576.92761171161</v>
      </c>
      <c r="AD1402" s="32">
        <f t="shared" si="685"/>
        <v>5.1578897277037267E-2</v>
      </c>
      <c r="AE1402" s="32">
        <f t="shared" si="659"/>
        <v>743.57054882640341</v>
      </c>
      <c r="AF1402" s="204">
        <f t="shared" si="660"/>
        <v>1962.5992031923497</v>
      </c>
    </row>
    <row r="1403" spans="1:32" ht="12" customHeight="1" x14ac:dyDescent="0.15">
      <c r="A1403" s="199">
        <f t="shared" si="661"/>
        <v>743.57054882640341</v>
      </c>
      <c r="B1403" s="38">
        <f t="shared" si="662"/>
        <v>6770</v>
      </c>
      <c r="C1403" s="200">
        <f t="shared" ref="C1403:C1420" si="687">B1403/60</f>
        <v>112.83333333333333</v>
      </c>
      <c r="D1403" s="36">
        <f t="shared" ref="D1403:D1420" si="688">20+345*LOG10(8*C1403+1)</f>
        <v>1039.8228506869841</v>
      </c>
      <c r="E1403" s="36">
        <f t="shared" ref="E1403:E1420" si="689">20+660*(1-0.687*EXP(-0.32*C1403)-0.313*EXP(-3.8*C1403))</f>
        <v>679.99999999999989</v>
      </c>
      <c r="F1403" s="37">
        <f t="shared" si="663"/>
        <v>6.559386814207642E-2</v>
      </c>
      <c r="G1403" s="42">
        <f t="shared" si="664"/>
        <v>2838.7830228319303</v>
      </c>
      <c r="H1403" s="43">
        <f t="shared" si="665"/>
        <v>2838.7830228319303</v>
      </c>
      <c r="I1403" s="42">
        <f t="shared" si="666"/>
        <v>0</v>
      </c>
      <c r="J1403" s="44">
        <f t="shared" si="667"/>
        <v>0</v>
      </c>
      <c r="K1403" s="216">
        <f t="shared" si="668"/>
        <v>6.2314174734972597E-2</v>
      </c>
      <c r="L1403" s="42">
        <f t="shared" si="669"/>
        <v>2841.8978597062792</v>
      </c>
      <c r="M1403" s="43">
        <f t="shared" si="670"/>
        <v>2699.8029667209653</v>
      </c>
      <c r="N1403" s="42">
        <f t="shared" si="671"/>
        <v>0</v>
      </c>
      <c r="O1403" s="44">
        <f t="shared" si="672"/>
        <v>0</v>
      </c>
      <c r="P1403" s="37">
        <f t="shared" si="673"/>
        <v>6.559386814207642E-2</v>
      </c>
      <c r="Q1403" s="42">
        <f t="shared" si="674"/>
        <v>2838.7830228319303</v>
      </c>
      <c r="R1403" s="43">
        <f t="shared" si="675"/>
        <v>2838.7830228319303</v>
      </c>
      <c r="S1403" s="42">
        <f t="shared" si="676"/>
        <v>0</v>
      </c>
      <c r="T1403" s="44">
        <f t="shared" si="677"/>
        <v>0</v>
      </c>
      <c r="U1403" s="37">
        <f t="shared" si="678"/>
        <v>0</v>
      </c>
      <c r="V1403" s="42" t="e">
        <f t="shared" si="679"/>
        <v>#DIV/0!</v>
      </c>
      <c r="W1403" s="43" t="e">
        <f t="shared" si="680"/>
        <v>#DIV/0!</v>
      </c>
      <c r="X1403" s="42">
        <f t="shared" si="681"/>
        <v>0</v>
      </c>
      <c r="Y1403" s="44">
        <f t="shared" si="682"/>
        <v>0</v>
      </c>
      <c r="Z1403" s="42">
        <f t="shared" si="683"/>
        <v>-11238.076623221799</v>
      </c>
      <c r="AA1403" s="44">
        <f>IF(C1403&lt;C$13,0,(IF(VLOOKUP(C$7,profiel!$A$3:$F$297,2,FALSE)&gt;4,VLOOKUP($C$7,profiel!$A$3:$F$297,3,FALSE),IF(B$9="flens loodrecht op gevel",(VLOOKUP(C$7,profiel!$A$3:$F$297,6,FALSE)-2*VLOOKUP(C$7,profiel!$A$3:$F$297,4,FALSE))/2,VLOOKUP(C$7,profiel!$A$3:$F$297,4,FALSE))))/1000*Z1403*D$36)</f>
        <v>-20680.795647067309</v>
      </c>
      <c r="AB1403" s="42">
        <f t="shared" si="686"/>
        <v>82917.227436549554</v>
      </c>
      <c r="AC1403" s="44">
        <f t="shared" si="684"/>
        <v>16583.445487309913</v>
      </c>
      <c r="AD1403" s="41">
        <f t="shared" si="685"/>
        <v>5.1607167695743542E-2</v>
      </c>
      <c r="AE1403" s="41">
        <f t="shared" ref="AE1403:AE1420" si="690">AE1402+AD1403</f>
        <v>743.6221559940991</v>
      </c>
      <c r="AF1403" s="201">
        <f t="shared" ref="AF1403:AF1420" si="691">IF(AE1403&lt;600,425+0.773*AE1403-0.00169*AE1403^2+0.00000222*AE1403^3,IF(AE1403&lt;735,666+(13002/(738-AE1403)),IF(AE1403&lt;900,545+(17820/(AE1403-731)),650)))</f>
        <v>1956.8031823034753</v>
      </c>
    </row>
    <row r="1404" spans="1:32" ht="12" customHeight="1" x14ac:dyDescent="0.15">
      <c r="A1404" s="202">
        <f t="shared" si="661"/>
        <v>743.6221559940991</v>
      </c>
      <c r="B1404" s="54">
        <f t="shared" si="662"/>
        <v>6775</v>
      </c>
      <c r="C1404" s="133">
        <f t="shared" si="687"/>
        <v>112.91666666666667</v>
      </c>
      <c r="D1404" s="30">
        <f t="shared" si="688"/>
        <v>1039.9333459694672</v>
      </c>
      <c r="E1404" s="30">
        <f t="shared" si="689"/>
        <v>679.99999999999989</v>
      </c>
      <c r="F1404" s="31">
        <f t="shared" si="663"/>
        <v>6.578815616928925E-2</v>
      </c>
      <c r="G1404" s="30">
        <f t="shared" si="664"/>
        <v>2839.2194611254954</v>
      </c>
      <c r="H1404" s="34">
        <f t="shared" si="665"/>
        <v>2839.2194611254954</v>
      </c>
      <c r="I1404" s="33">
        <f t="shared" si="666"/>
        <v>0</v>
      </c>
      <c r="J1404" s="35">
        <f t="shared" si="667"/>
        <v>0</v>
      </c>
      <c r="K1404" s="60">
        <f t="shared" si="668"/>
        <v>6.2498748360824787E-2</v>
      </c>
      <c r="L1404" s="30">
        <f t="shared" si="669"/>
        <v>2842.3437508121369</v>
      </c>
      <c r="M1404" s="34">
        <f t="shared" si="670"/>
        <v>2700.2265632715303</v>
      </c>
      <c r="N1404" s="33">
        <f t="shared" si="671"/>
        <v>0</v>
      </c>
      <c r="O1404" s="35">
        <f t="shared" si="672"/>
        <v>0</v>
      </c>
      <c r="P1404" s="31">
        <f t="shared" si="673"/>
        <v>6.578815616928925E-2</v>
      </c>
      <c r="Q1404" s="30">
        <f t="shared" si="674"/>
        <v>2839.2194611254954</v>
      </c>
      <c r="R1404" s="34">
        <f t="shared" si="675"/>
        <v>2839.2194611254954</v>
      </c>
      <c r="S1404" s="33">
        <f t="shared" si="676"/>
        <v>0</v>
      </c>
      <c r="T1404" s="35">
        <f t="shared" si="677"/>
        <v>0</v>
      </c>
      <c r="U1404" s="31">
        <f t="shared" si="678"/>
        <v>0</v>
      </c>
      <c r="V1404" s="30" t="e">
        <f t="shared" si="679"/>
        <v>#DIV/0!</v>
      </c>
      <c r="W1404" s="34" t="e">
        <f t="shared" si="680"/>
        <v>#DIV/0!</v>
      </c>
      <c r="X1404" s="33">
        <f t="shared" si="681"/>
        <v>0</v>
      </c>
      <c r="Y1404" s="35">
        <f t="shared" si="682"/>
        <v>0</v>
      </c>
      <c r="Z1404" s="30">
        <f t="shared" si="683"/>
        <v>-11247.974693367158</v>
      </c>
      <c r="AA1404" s="35">
        <f>IF(C1404&lt;C$13,0,(IF(VLOOKUP(C$7,profiel!$A$3:$F$297,2,FALSE)&gt;4,VLOOKUP($C$7,profiel!$A$3:$F$297,3,FALSE),IF(B$9="flens loodrecht op gevel",(VLOOKUP(C$7,profiel!$A$3:$F$297,6,FALSE)-2*VLOOKUP(C$7,profiel!$A$3:$F$297,4,FALSE))/2,VLOOKUP(C$7,profiel!$A$3:$F$297,4,FALSE))))/1000*Z1404*D$36)</f>
        <v>-20699.010504719503</v>
      </c>
      <c r="AB1404" s="30">
        <f t="shared" si="686"/>
        <v>82949.788780499628</v>
      </c>
      <c r="AC1404" s="35">
        <f t="shared" si="684"/>
        <v>16589.957756099924</v>
      </c>
      <c r="AD1404" s="32">
        <f t="shared" si="685"/>
        <v>5.163418189664655E-2</v>
      </c>
      <c r="AE1404" s="32">
        <f t="shared" si="690"/>
        <v>743.6737901759958</v>
      </c>
      <c r="AF1404" s="204">
        <f t="shared" si="691"/>
        <v>1951.0513668398212</v>
      </c>
    </row>
    <row r="1405" spans="1:32" ht="12" customHeight="1" x14ac:dyDescent="0.15">
      <c r="A1405" s="199">
        <f t="shared" si="661"/>
        <v>743.6737901759958</v>
      </c>
      <c r="B1405" s="38">
        <f t="shared" si="662"/>
        <v>6780</v>
      </c>
      <c r="C1405" s="200">
        <f t="shared" si="687"/>
        <v>113</v>
      </c>
      <c r="D1405" s="36">
        <f t="shared" si="688"/>
        <v>1040.0437598257952</v>
      </c>
      <c r="E1405" s="36">
        <f t="shared" si="689"/>
        <v>679.99999999999989</v>
      </c>
      <c r="F1405" s="37">
        <f t="shared" si="663"/>
        <v>6.5982103566272807E-2</v>
      </c>
      <c r="G1405" s="42">
        <f t="shared" si="664"/>
        <v>2839.6550470743946</v>
      </c>
      <c r="H1405" s="43">
        <f t="shared" si="665"/>
        <v>2839.655047074395</v>
      </c>
      <c r="I1405" s="42">
        <f t="shared" si="666"/>
        <v>0</v>
      </c>
      <c r="J1405" s="44">
        <f t="shared" si="667"/>
        <v>0</v>
      </c>
      <c r="K1405" s="216">
        <f t="shared" si="668"/>
        <v>6.2682998387959168E-2</v>
      </c>
      <c r="L1405" s="42">
        <f t="shared" si="669"/>
        <v>2842.7887741973473</v>
      </c>
      <c r="M1405" s="43">
        <f t="shared" si="670"/>
        <v>2700.6493354874801</v>
      </c>
      <c r="N1405" s="42">
        <f t="shared" si="671"/>
        <v>0</v>
      </c>
      <c r="O1405" s="44">
        <f t="shared" si="672"/>
        <v>0</v>
      </c>
      <c r="P1405" s="37">
        <f t="shared" si="673"/>
        <v>6.5982103566272807E-2</v>
      </c>
      <c r="Q1405" s="42">
        <f t="shared" si="674"/>
        <v>2839.6550470743946</v>
      </c>
      <c r="R1405" s="43">
        <f t="shared" si="675"/>
        <v>2839.655047074395</v>
      </c>
      <c r="S1405" s="42">
        <f t="shared" si="676"/>
        <v>0</v>
      </c>
      <c r="T1405" s="44">
        <f t="shared" si="677"/>
        <v>0</v>
      </c>
      <c r="U1405" s="37">
        <f t="shared" si="678"/>
        <v>0</v>
      </c>
      <c r="V1405" s="42" t="e">
        <f t="shared" si="679"/>
        <v>#DIV/0!</v>
      </c>
      <c r="W1405" s="43" t="e">
        <f t="shared" si="680"/>
        <v>#DIV/0!</v>
      </c>
      <c r="X1405" s="42">
        <f t="shared" si="681"/>
        <v>0</v>
      </c>
      <c r="Y1405" s="44">
        <f t="shared" si="682"/>
        <v>0</v>
      </c>
      <c r="Z1405" s="42">
        <f t="shared" si="683"/>
        <v>-11257.879256765729</v>
      </c>
      <c r="AA1405" s="44">
        <f>IF(C1405&lt;C$13,0,(IF(VLOOKUP(C$7,profiel!$A$3:$F$297,2,FALSE)&gt;4,VLOOKUP($C$7,profiel!$A$3:$F$297,3,FALSE),IF(B$9="flens loodrecht op gevel",(VLOOKUP(C$7,profiel!$A$3:$F$297,6,FALSE)-2*VLOOKUP(C$7,profiel!$A$3:$F$297,4,FALSE))/2,VLOOKUP(C$7,profiel!$A$3:$F$297,4,FALSE))))/1000*Z1405*D$36)</f>
        <v>-20717.237311537679</v>
      </c>
      <c r="AB1405" s="42">
        <f t="shared" si="686"/>
        <v>82982.322354802396</v>
      </c>
      <c r="AC1405" s="44">
        <f t="shared" si="684"/>
        <v>16596.46447096048</v>
      </c>
      <c r="AD1405" s="41">
        <f t="shared" si="685"/>
        <v>5.1659943130032318E-2</v>
      </c>
      <c r="AE1405" s="41">
        <f t="shared" si="690"/>
        <v>743.72545011912587</v>
      </c>
      <c r="AF1405" s="201">
        <f t="shared" si="691"/>
        <v>1945.3433932146115</v>
      </c>
    </row>
    <row r="1406" spans="1:32" ht="12" customHeight="1" x14ac:dyDescent="0.15">
      <c r="A1406" s="202">
        <f t="shared" si="661"/>
        <v>743.72545011912587</v>
      </c>
      <c r="B1406" s="54">
        <f t="shared" si="662"/>
        <v>6785</v>
      </c>
      <c r="C1406" s="133">
        <f t="shared" si="687"/>
        <v>113.08333333333333</v>
      </c>
      <c r="D1406" s="30">
        <f t="shared" si="688"/>
        <v>1040.1540923758887</v>
      </c>
      <c r="E1406" s="30">
        <f t="shared" si="689"/>
        <v>679.99999999999989</v>
      </c>
      <c r="F1406" s="31">
        <f t="shared" si="663"/>
        <v>6.6175706458289629E-2</v>
      </c>
      <c r="G1406" s="30">
        <f t="shared" si="664"/>
        <v>2840.0897982092993</v>
      </c>
      <c r="H1406" s="34">
        <f t="shared" si="665"/>
        <v>2840.0897982092993</v>
      </c>
      <c r="I1406" s="33">
        <f t="shared" si="666"/>
        <v>0</v>
      </c>
      <c r="J1406" s="35">
        <f t="shared" si="667"/>
        <v>0</v>
      </c>
      <c r="K1406" s="60">
        <f t="shared" si="668"/>
        <v>6.2866921135375148E-2</v>
      </c>
      <c r="L1406" s="30">
        <f t="shared" si="669"/>
        <v>2843.2329472229721</v>
      </c>
      <c r="M1406" s="34">
        <f t="shared" si="670"/>
        <v>2701.0712998618237</v>
      </c>
      <c r="N1406" s="33">
        <f t="shared" si="671"/>
        <v>0</v>
      </c>
      <c r="O1406" s="35">
        <f t="shared" si="672"/>
        <v>0</v>
      </c>
      <c r="P1406" s="31">
        <f t="shared" si="673"/>
        <v>6.6175706458289629E-2</v>
      </c>
      <c r="Q1406" s="30">
        <f t="shared" si="674"/>
        <v>2840.0897982092993</v>
      </c>
      <c r="R1406" s="34">
        <f t="shared" si="675"/>
        <v>2840.0897982092993</v>
      </c>
      <c r="S1406" s="33">
        <f t="shared" si="676"/>
        <v>0</v>
      </c>
      <c r="T1406" s="35">
        <f t="shared" si="677"/>
        <v>0</v>
      </c>
      <c r="U1406" s="31">
        <f t="shared" si="678"/>
        <v>0</v>
      </c>
      <c r="V1406" s="30" t="e">
        <f t="shared" si="679"/>
        <v>#DIV/0!</v>
      </c>
      <c r="W1406" s="34" t="e">
        <f t="shared" si="680"/>
        <v>#DIV/0!</v>
      </c>
      <c r="X1406" s="33">
        <f t="shared" si="681"/>
        <v>0</v>
      </c>
      <c r="Y1406" s="35">
        <f t="shared" si="682"/>
        <v>0</v>
      </c>
      <c r="Z1406" s="30">
        <f t="shared" si="683"/>
        <v>-11267.790075216406</v>
      </c>
      <c r="AA1406" s="35">
        <f>IF(C1406&lt;C$13,0,(IF(VLOOKUP(C$7,profiel!$A$3:$F$297,2,FALSE)&gt;4,VLOOKUP($C$7,profiel!$A$3:$F$297,3,FALSE),IF(B$9="flens loodrecht op gevel",(VLOOKUP(C$7,profiel!$A$3:$F$297,6,FALSE)-2*VLOOKUP(C$7,profiel!$A$3:$F$297,4,FALSE))/2,VLOOKUP(C$7,profiel!$A$3:$F$297,4,FALSE))))/1000*Z1406*D$36)</f>
        <v>-20735.475629173819</v>
      </c>
      <c r="AB1406" s="30">
        <f t="shared" si="686"/>
        <v>83014.828423304964</v>
      </c>
      <c r="AC1406" s="35">
        <f t="shared" si="684"/>
        <v>16602.965684660991</v>
      </c>
      <c r="AD1406" s="32">
        <f t="shared" si="685"/>
        <v>5.1684454787037933E-2</v>
      </c>
      <c r="AE1406" s="32">
        <f t="shared" si="690"/>
        <v>743.77713457391292</v>
      </c>
      <c r="AF1406" s="204">
        <f t="shared" si="691"/>
        <v>1939.6789005715807</v>
      </c>
    </row>
    <row r="1407" spans="1:32" ht="12" customHeight="1" x14ac:dyDescent="0.15">
      <c r="A1407" s="199">
        <f t="shared" si="661"/>
        <v>743.77713457391292</v>
      </c>
      <c r="B1407" s="38">
        <f t="shared" si="662"/>
        <v>6790</v>
      </c>
      <c r="C1407" s="200">
        <f t="shared" si="687"/>
        <v>113.16666666666667</v>
      </c>
      <c r="D1407" s="36">
        <f t="shared" si="688"/>
        <v>1040.264343739404</v>
      </c>
      <c r="E1407" s="36">
        <f t="shared" si="689"/>
        <v>679.99999999999989</v>
      </c>
      <c r="F1407" s="37">
        <f t="shared" si="663"/>
        <v>6.6368961023398246E-2</v>
      </c>
      <c r="G1407" s="42">
        <f t="shared" si="664"/>
        <v>2840.5237319710627</v>
      </c>
      <c r="H1407" s="43">
        <f t="shared" si="665"/>
        <v>2840.5237319710632</v>
      </c>
      <c r="I1407" s="42">
        <f t="shared" si="666"/>
        <v>0</v>
      </c>
      <c r="J1407" s="44">
        <f t="shared" si="667"/>
        <v>0</v>
      </c>
      <c r="K1407" s="216">
        <f t="shared" si="668"/>
        <v>6.3050512972228343E-2</v>
      </c>
      <c r="L1407" s="42">
        <f t="shared" si="669"/>
        <v>2843.6762871628471</v>
      </c>
      <c r="M1407" s="43">
        <f t="shared" si="670"/>
        <v>2701.4924728047049</v>
      </c>
      <c r="N1407" s="42">
        <f t="shared" si="671"/>
        <v>0</v>
      </c>
      <c r="O1407" s="44">
        <f t="shared" si="672"/>
        <v>0</v>
      </c>
      <c r="P1407" s="37">
        <f t="shared" si="673"/>
        <v>6.6368961023398246E-2</v>
      </c>
      <c r="Q1407" s="42">
        <f t="shared" si="674"/>
        <v>2840.5237319710627</v>
      </c>
      <c r="R1407" s="43">
        <f t="shared" si="675"/>
        <v>2840.5237319710632</v>
      </c>
      <c r="S1407" s="42">
        <f t="shared" si="676"/>
        <v>0</v>
      </c>
      <c r="T1407" s="44">
        <f t="shared" si="677"/>
        <v>0</v>
      </c>
      <c r="U1407" s="37">
        <f t="shared" si="678"/>
        <v>0</v>
      </c>
      <c r="V1407" s="42" t="e">
        <f t="shared" si="679"/>
        <v>#DIV/0!</v>
      </c>
      <c r="W1407" s="43" t="e">
        <f t="shared" si="680"/>
        <v>#DIV/0!</v>
      </c>
      <c r="X1407" s="42">
        <f t="shared" si="681"/>
        <v>0</v>
      </c>
      <c r="Y1407" s="44">
        <f t="shared" si="682"/>
        <v>0</v>
      </c>
      <c r="Z1407" s="42">
        <f t="shared" si="683"/>
        <v>-11277.706911042798</v>
      </c>
      <c r="AA1407" s="44">
        <f>IF(C1407&lt;C$13,0,(IF(VLOOKUP(C$7,profiel!$A$3:$F$297,2,FALSE)&gt;4,VLOOKUP($C$7,profiel!$A$3:$F$297,3,FALSE),IF(B$9="flens loodrecht op gevel",(VLOOKUP(C$7,profiel!$A$3:$F$297,6,FALSE)-2*VLOOKUP(C$7,profiel!$A$3:$F$297,4,FALSE))/2,VLOOKUP(C$7,profiel!$A$3:$F$297,4,FALSE))))/1000*Z1407*D$36)</f>
        <v>-20753.725020245543</v>
      </c>
      <c r="AB1407" s="42">
        <f t="shared" si="686"/>
        <v>83047.307249280653</v>
      </c>
      <c r="AC1407" s="44">
        <f t="shared" si="684"/>
        <v>16609.461449856131</v>
      </c>
      <c r="AD1407" s="41">
        <f t="shared" si="685"/>
        <v>5.1707720398008361E-2</v>
      </c>
      <c r="AE1407" s="41">
        <f t="shared" si="690"/>
        <v>743.8288422943109</v>
      </c>
      <c r="AF1407" s="201">
        <f t="shared" si="691"/>
        <v>1934.0575307720856</v>
      </c>
    </row>
    <row r="1408" spans="1:32" ht="12" customHeight="1" x14ac:dyDescent="0.15">
      <c r="A1408" s="202">
        <f t="shared" si="661"/>
        <v>743.8288422943109</v>
      </c>
      <c r="B1408" s="54">
        <f t="shared" si="662"/>
        <v>6795</v>
      </c>
      <c r="C1408" s="133">
        <f t="shared" si="687"/>
        <v>113.25</v>
      </c>
      <c r="D1408" s="30">
        <f t="shared" si="688"/>
        <v>1040.3745140357328</v>
      </c>
      <c r="E1408" s="30">
        <f t="shared" si="689"/>
        <v>679.99999999999989</v>
      </c>
      <c r="F1408" s="31">
        <f t="shared" si="663"/>
        <v>6.656186349252588E-2</v>
      </c>
      <c r="G1408" s="30">
        <f t="shared" si="664"/>
        <v>2840.9568657105347</v>
      </c>
      <c r="H1408" s="34">
        <f t="shared" si="665"/>
        <v>2840.9568657105347</v>
      </c>
      <c r="I1408" s="33">
        <f t="shared" si="666"/>
        <v>0</v>
      </c>
      <c r="J1408" s="35">
        <f t="shared" si="667"/>
        <v>0</v>
      </c>
      <c r="K1408" s="60">
        <f t="shared" si="668"/>
        <v>6.323377031789959E-2</v>
      </c>
      <c r="L1408" s="30">
        <f t="shared" si="669"/>
        <v>2844.1188112033888</v>
      </c>
      <c r="M1408" s="34">
        <f t="shared" si="670"/>
        <v>2701.9128706432193</v>
      </c>
      <c r="N1408" s="33">
        <f t="shared" si="671"/>
        <v>0</v>
      </c>
      <c r="O1408" s="35">
        <f t="shared" si="672"/>
        <v>0</v>
      </c>
      <c r="P1408" s="31">
        <f t="shared" si="673"/>
        <v>6.656186349252588E-2</v>
      </c>
      <c r="Q1408" s="30">
        <f t="shared" si="674"/>
        <v>2840.9568657105347</v>
      </c>
      <c r="R1408" s="34">
        <f t="shared" si="675"/>
        <v>2840.9568657105347</v>
      </c>
      <c r="S1408" s="33">
        <f t="shared" si="676"/>
        <v>0</v>
      </c>
      <c r="T1408" s="35">
        <f t="shared" si="677"/>
        <v>0</v>
      </c>
      <c r="U1408" s="31">
        <f t="shared" si="678"/>
        <v>0</v>
      </c>
      <c r="V1408" s="30" t="e">
        <f t="shared" si="679"/>
        <v>#DIV/0!</v>
      </c>
      <c r="W1408" s="34" t="e">
        <f t="shared" si="680"/>
        <v>#DIV/0!</v>
      </c>
      <c r="X1408" s="33">
        <f t="shared" si="681"/>
        <v>0</v>
      </c>
      <c r="Y1408" s="35">
        <f t="shared" si="682"/>
        <v>0</v>
      </c>
      <c r="Z1408" s="30">
        <f t="shared" si="683"/>
        <v>-11287.629527120138</v>
      </c>
      <c r="AA1408" s="35">
        <f>IF(C1408&lt;C$13,0,(IF(VLOOKUP(C$7,profiel!$A$3:$F$297,2,FALSE)&gt;4,VLOOKUP($C$7,profiel!$A$3:$F$297,3,FALSE),IF(B$9="flens loodrecht op gevel",(VLOOKUP(C$7,profiel!$A$3:$F$297,6,FALSE)-2*VLOOKUP(C$7,profiel!$A$3:$F$297,4,FALSE))/2,VLOOKUP(C$7,profiel!$A$3:$F$297,4,FALSE))))/1000*Z1408*D$36)</f>
        <v>-20771.985048385563</v>
      </c>
      <c r="AB1408" s="30">
        <f t="shared" si="686"/>
        <v>83079.759095401649</v>
      </c>
      <c r="AC1408" s="35">
        <f t="shared" si="684"/>
        <v>16615.951819080328</v>
      </c>
      <c r="AD1408" s="32">
        <f t="shared" si="685"/>
        <v>5.1729743630917958E-2</v>
      </c>
      <c r="AE1408" s="32">
        <f t="shared" si="690"/>
        <v>743.88057203794187</v>
      </c>
      <c r="AF1408" s="204">
        <f t="shared" si="691"/>
        <v>1928.4789283820794</v>
      </c>
    </row>
    <row r="1409" spans="1:32" ht="12" customHeight="1" x14ac:dyDescent="0.15">
      <c r="A1409" s="199">
        <f t="shared" si="661"/>
        <v>743.88057203794187</v>
      </c>
      <c r="B1409" s="38">
        <f t="shared" si="662"/>
        <v>6800</v>
      </c>
      <c r="C1409" s="200">
        <f t="shared" si="687"/>
        <v>113.33333333333333</v>
      </c>
      <c r="D1409" s="36">
        <f t="shared" si="688"/>
        <v>1040.4846033840042</v>
      </c>
      <c r="E1409" s="36">
        <f t="shared" si="689"/>
        <v>679.99999999999989</v>
      </c>
      <c r="F1409" s="37">
        <f t="shared" si="663"/>
        <v>6.6754410149529889E-2</v>
      </c>
      <c r="G1409" s="42">
        <f t="shared" si="664"/>
        <v>2841.3892166856976</v>
      </c>
      <c r="H1409" s="43">
        <f t="shared" si="665"/>
        <v>2841.3892166856976</v>
      </c>
      <c r="I1409" s="42">
        <f t="shared" si="666"/>
        <v>0</v>
      </c>
      <c r="J1409" s="44">
        <f t="shared" si="667"/>
        <v>0</v>
      </c>
      <c r="K1409" s="216">
        <f t="shared" si="668"/>
        <v>6.3416689642053395E-2</v>
      </c>
      <c r="L1409" s="42">
        <f t="shared" si="669"/>
        <v>2844.560536440727</v>
      </c>
      <c r="M1409" s="43">
        <f t="shared" si="670"/>
        <v>2702.3325096186909</v>
      </c>
      <c r="N1409" s="42">
        <f t="shared" si="671"/>
        <v>0</v>
      </c>
      <c r="O1409" s="44">
        <f t="shared" si="672"/>
        <v>0</v>
      </c>
      <c r="P1409" s="37">
        <f t="shared" si="673"/>
        <v>6.6754410149529889E-2</v>
      </c>
      <c r="Q1409" s="42">
        <f t="shared" si="674"/>
        <v>2841.3892166856976</v>
      </c>
      <c r="R1409" s="43">
        <f t="shared" si="675"/>
        <v>2841.3892166856976</v>
      </c>
      <c r="S1409" s="42">
        <f t="shared" si="676"/>
        <v>0</v>
      </c>
      <c r="T1409" s="44">
        <f t="shared" si="677"/>
        <v>0</v>
      </c>
      <c r="U1409" s="37">
        <f t="shared" si="678"/>
        <v>0</v>
      </c>
      <c r="V1409" s="42" t="e">
        <f t="shared" si="679"/>
        <v>#DIV/0!</v>
      </c>
      <c r="W1409" s="43" t="e">
        <f t="shared" si="680"/>
        <v>#DIV/0!</v>
      </c>
      <c r="X1409" s="42">
        <f t="shared" si="681"/>
        <v>0</v>
      </c>
      <c r="Y1409" s="44">
        <f t="shared" si="682"/>
        <v>0</v>
      </c>
      <c r="Z1409" s="42">
        <f t="shared" si="683"/>
        <v>-11297.557686901986</v>
      </c>
      <c r="AA1409" s="44">
        <f>IF(C1409&lt;C$13,0,(IF(VLOOKUP(C$7,profiel!$A$3:$F$297,2,FALSE)&gt;4,VLOOKUP($C$7,profiel!$A$3:$F$297,3,FALSE),IF(B$9="flens loodrecht op gevel",(VLOOKUP(C$7,profiel!$A$3:$F$297,6,FALSE)-2*VLOOKUP(C$7,profiel!$A$3:$F$297,4,FALSE))/2,VLOOKUP(C$7,profiel!$A$3:$F$297,4,FALSE))))/1000*Z1409*D$36)</f>
        <v>-20790.255278290879</v>
      </c>
      <c r="AB1409" s="42">
        <f t="shared" si="686"/>
        <v>83112.184223713019</v>
      </c>
      <c r="AC1409" s="44">
        <f t="shared" si="684"/>
        <v>16622.436844742602</v>
      </c>
      <c r="AD1409" s="41">
        <f t="shared" si="685"/>
        <v>5.1750528289672554E-2</v>
      </c>
      <c r="AE1409" s="41">
        <f t="shared" si="690"/>
        <v>743.93232256623151</v>
      </c>
      <c r="AF1409" s="201">
        <f t="shared" si="691"/>
        <v>1922.9427406590562</v>
      </c>
    </row>
    <row r="1410" spans="1:32" ht="12" customHeight="1" x14ac:dyDescent="0.15">
      <c r="A1410" s="202">
        <f t="shared" si="661"/>
        <v>743.93232256623151</v>
      </c>
      <c r="B1410" s="54">
        <f t="shared" si="662"/>
        <v>6805</v>
      </c>
      <c r="C1410" s="133">
        <f t="shared" si="687"/>
        <v>113.41666666666667</v>
      </c>
      <c r="D1410" s="30">
        <f t="shared" si="688"/>
        <v>1040.5946119030846</v>
      </c>
      <c r="E1410" s="30">
        <f t="shared" si="689"/>
        <v>679.99999999999989</v>
      </c>
      <c r="F1410" s="31">
        <f t="shared" si="663"/>
        <v>6.6946597331245361E-2</v>
      </c>
      <c r="G1410" s="30">
        <f t="shared" si="664"/>
        <v>2841.8208020618999</v>
      </c>
      <c r="H1410" s="34">
        <f t="shared" si="665"/>
        <v>2841.8208020618999</v>
      </c>
      <c r="I1410" s="33">
        <f t="shared" si="666"/>
        <v>0</v>
      </c>
      <c r="J1410" s="35">
        <f t="shared" si="667"/>
        <v>0</v>
      </c>
      <c r="K1410" s="60">
        <f t="shared" si="668"/>
        <v>6.3599267464683085E-2</v>
      </c>
      <c r="L1410" s="30">
        <f t="shared" si="669"/>
        <v>2845.0014798809407</v>
      </c>
      <c r="M1410" s="34">
        <f t="shared" si="670"/>
        <v>2702.7514058868933</v>
      </c>
      <c r="N1410" s="33">
        <f t="shared" si="671"/>
        <v>0</v>
      </c>
      <c r="O1410" s="35">
        <f t="shared" si="672"/>
        <v>0</v>
      </c>
      <c r="P1410" s="31">
        <f t="shared" si="673"/>
        <v>6.6946597331245361E-2</v>
      </c>
      <c r="Q1410" s="30">
        <f t="shared" si="674"/>
        <v>2841.8208020618999</v>
      </c>
      <c r="R1410" s="34">
        <f t="shared" si="675"/>
        <v>2841.8208020618999</v>
      </c>
      <c r="S1410" s="33">
        <f t="shared" si="676"/>
        <v>0</v>
      </c>
      <c r="T1410" s="35">
        <f t="shared" si="677"/>
        <v>0</v>
      </c>
      <c r="U1410" s="31">
        <f t="shared" si="678"/>
        <v>0</v>
      </c>
      <c r="V1410" s="30" t="e">
        <f t="shared" si="679"/>
        <v>#DIV/0!</v>
      </c>
      <c r="W1410" s="34" t="e">
        <f t="shared" si="680"/>
        <v>#DIV/0!</v>
      </c>
      <c r="X1410" s="33">
        <f t="shared" si="681"/>
        <v>0</v>
      </c>
      <c r="Y1410" s="35">
        <f t="shared" si="682"/>
        <v>0</v>
      </c>
      <c r="Z1410" s="30">
        <f t="shared" si="683"/>
        <v>-11307.491154446552</v>
      </c>
      <c r="AA1410" s="35">
        <f>IF(C1410&lt;C$13,0,(IF(VLOOKUP(C$7,profiel!$A$3:$F$297,2,FALSE)&gt;4,VLOOKUP($C$7,profiel!$A$3:$F$297,3,FALSE),IF(B$9="flens loodrecht op gevel",(VLOOKUP(C$7,profiel!$A$3:$F$297,6,FALSE)-2*VLOOKUP(C$7,profiel!$A$3:$F$297,4,FALSE))/2,VLOOKUP(C$7,profiel!$A$3:$F$297,4,FALSE))))/1000*Z1410*D$36)</f>
        <v>-20808.535275771181</v>
      </c>
      <c r="AB1410" s="30">
        <f t="shared" si="686"/>
        <v>83144.582895605912</v>
      </c>
      <c r="AC1410" s="35">
        <f t="shared" si="684"/>
        <v>16628.916579121182</v>
      </c>
      <c r="AD1410" s="32">
        <f t="shared" si="685"/>
        <v>5.1770078312497171E-2</v>
      </c>
      <c r="AE1410" s="32">
        <f t="shared" si="690"/>
        <v>743.98409264454403</v>
      </c>
      <c r="AF1410" s="204">
        <f t="shared" si="691"/>
        <v>1917.4486175387876</v>
      </c>
    </row>
    <row r="1411" spans="1:32" ht="12" customHeight="1" x14ac:dyDescent="0.15">
      <c r="A1411" s="199">
        <f t="shared" si="661"/>
        <v>743.98409264454403</v>
      </c>
      <c r="B1411" s="38">
        <f t="shared" si="662"/>
        <v>6810</v>
      </c>
      <c r="C1411" s="200">
        <f t="shared" si="687"/>
        <v>113.5</v>
      </c>
      <c r="D1411" s="36">
        <f t="shared" si="688"/>
        <v>1040.7045397115787</v>
      </c>
      <c r="E1411" s="36">
        <f t="shared" si="689"/>
        <v>679.99999999999989</v>
      </c>
      <c r="F1411" s="37">
        <f t="shared" si="663"/>
        <v>6.7138421427524422E-2</v>
      </c>
      <c r="G1411" s="42">
        <f t="shared" si="664"/>
        <v>2842.2516389091707</v>
      </c>
      <c r="H1411" s="43">
        <f t="shared" si="665"/>
        <v>2842.2516389091707</v>
      </c>
      <c r="I1411" s="42">
        <f t="shared" si="666"/>
        <v>0</v>
      </c>
      <c r="J1411" s="44">
        <f t="shared" si="667"/>
        <v>0</v>
      </c>
      <c r="K1411" s="216">
        <f t="shared" si="668"/>
        <v>6.3781500356148199E-2</v>
      </c>
      <c r="L1411" s="42">
        <f t="shared" si="669"/>
        <v>2845.4416584373726</v>
      </c>
      <c r="M1411" s="43">
        <f t="shared" si="670"/>
        <v>2703.1695755155038</v>
      </c>
      <c r="N1411" s="42">
        <f t="shared" si="671"/>
        <v>0</v>
      </c>
      <c r="O1411" s="44">
        <f t="shared" si="672"/>
        <v>0</v>
      </c>
      <c r="P1411" s="37">
        <f t="shared" si="673"/>
        <v>6.7138421427524422E-2</v>
      </c>
      <c r="Q1411" s="42">
        <f t="shared" si="674"/>
        <v>2842.2516389091707</v>
      </c>
      <c r="R1411" s="43">
        <f t="shared" si="675"/>
        <v>2842.2516389091707</v>
      </c>
      <c r="S1411" s="42">
        <f t="shared" si="676"/>
        <v>0</v>
      </c>
      <c r="T1411" s="44">
        <f t="shared" si="677"/>
        <v>0</v>
      </c>
      <c r="U1411" s="37">
        <f t="shared" si="678"/>
        <v>0</v>
      </c>
      <c r="V1411" s="42" t="e">
        <f t="shared" si="679"/>
        <v>#DIV/0!</v>
      </c>
      <c r="W1411" s="43" t="e">
        <f t="shared" si="680"/>
        <v>#DIV/0!</v>
      </c>
      <c r="X1411" s="42">
        <f t="shared" si="681"/>
        <v>0</v>
      </c>
      <c r="Y1411" s="44">
        <f t="shared" si="682"/>
        <v>0</v>
      </c>
      <c r="Z1411" s="42">
        <f t="shared" si="683"/>
        <v>-11317.429694442946</v>
      </c>
      <c r="AA1411" s="44">
        <f>IF(C1411&lt;C$13,0,(IF(VLOOKUP(C$7,profiel!$A$3:$F$297,2,FALSE)&gt;4,VLOOKUP($C$7,profiel!$A$3:$F$297,3,FALSE),IF(B$9="flens loodrecht op gevel",(VLOOKUP(C$7,profiel!$A$3:$F$297,6,FALSE)-2*VLOOKUP(C$7,profiel!$A$3:$F$297,4,FALSE))/2,VLOOKUP(C$7,profiel!$A$3:$F$297,4,FALSE))))/1000*Z1411*D$36)</f>
        <v>-20826.824607797174</v>
      </c>
      <c r="AB1411" s="42">
        <f t="shared" si="686"/>
        <v>83176.955371792035</v>
      </c>
      <c r="AC1411" s="44">
        <f t="shared" si="684"/>
        <v>16635.391074358406</v>
      </c>
      <c r="AD1411" s="41">
        <f t="shared" si="685"/>
        <v>5.1788397770195595E-2</v>
      </c>
      <c r="AE1411" s="41">
        <f t="shared" si="690"/>
        <v>744.03588104231426</v>
      </c>
      <c r="AF1411" s="201">
        <f t="shared" si="691"/>
        <v>1911.9962116221043</v>
      </c>
    </row>
    <row r="1412" spans="1:32" ht="12" customHeight="1" x14ac:dyDescent="0.15">
      <c r="A1412" s="202">
        <f t="shared" si="661"/>
        <v>744.03588104231426</v>
      </c>
      <c r="B1412" s="54">
        <f t="shared" si="662"/>
        <v>6815</v>
      </c>
      <c r="C1412" s="133">
        <f t="shared" si="687"/>
        <v>113.58333333333333</v>
      </c>
      <c r="D1412" s="30">
        <f t="shared" si="688"/>
        <v>1040.8143869278308</v>
      </c>
      <c r="E1412" s="30">
        <f t="shared" si="689"/>
        <v>679.99999999999989</v>
      </c>
      <c r="F1412" s="31">
        <f t="shared" si="663"/>
        <v>6.7329878881259464E-2</v>
      </c>
      <c r="G1412" s="30">
        <f t="shared" si="664"/>
        <v>2842.6817442016609</v>
      </c>
      <c r="H1412" s="34">
        <f t="shared" si="665"/>
        <v>2842.6817442016609</v>
      </c>
      <c r="I1412" s="33">
        <f t="shared" si="666"/>
        <v>0</v>
      </c>
      <c r="J1412" s="35">
        <f t="shared" si="667"/>
        <v>0</v>
      </c>
      <c r="K1412" s="60">
        <f t="shared" si="668"/>
        <v>6.3963384937196485E-2</v>
      </c>
      <c r="L1412" s="30">
        <f t="shared" si="669"/>
        <v>2845.8810889300516</v>
      </c>
      <c r="M1412" s="34">
        <f t="shared" si="670"/>
        <v>2703.5870344835489</v>
      </c>
      <c r="N1412" s="33">
        <f t="shared" si="671"/>
        <v>0</v>
      </c>
      <c r="O1412" s="35">
        <f t="shared" si="672"/>
        <v>0</v>
      </c>
      <c r="P1412" s="31">
        <f t="shared" si="673"/>
        <v>6.7329878881259464E-2</v>
      </c>
      <c r="Q1412" s="30">
        <f t="shared" si="674"/>
        <v>2842.6817442016609</v>
      </c>
      <c r="R1412" s="34">
        <f t="shared" si="675"/>
        <v>2842.6817442016609</v>
      </c>
      <c r="S1412" s="33">
        <f t="shared" si="676"/>
        <v>0</v>
      </c>
      <c r="T1412" s="35">
        <f t="shared" si="677"/>
        <v>0</v>
      </c>
      <c r="U1412" s="31">
        <f t="shared" si="678"/>
        <v>0</v>
      </c>
      <c r="V1412" s="30" t="e">
        <f t="shared" si="679"/>
        <v>#DIV/0!</v>
      </c>
      <c r="W1412" s="34" t="e">
        <f t="shared" si="680"/>
        <v>#DIV/0!</v>
      </c>
      <c r="X1412" s="33">
        <f t="shared" si="681"/>
        <v>0</v>
      </c>
      <c r="Y1412" s="35">
        <f t="shared" si="682"/>
        <v>0</v>
      </c>
      <c r="Z1412" s="30">
        <f t="shared" si="683"/>
        <v>-11327.373072236811</v>
      </c>
      <c r="AA1412" s="35">
        <f>IF(C1412&lt;C$13,0,(IF(VLOOKUP(C$7,profiel!$A$3:$F$297,2,FALSE)&gt;4,VLOOKUP($C$7,profiel!$A$3:$F$297,3,FALSE),IF(B$9="flens loodrecht op gevel",(VLOOKUP(C$7,profiel!$A$3:$F$297,6,FALSE)-2*VLOOKUP(C$7,profiel!$A$3:$F$297,4,FALSE))/2,VLOOKUP(C$7,profiel!$A$3:$F$297,4,FALSE))))/1000*Z1412*D$36)</f>
        <v>-20845.122842547735</v>
      </c>
      <c r="AB1412" s="30">
        <f t="shared" si="686"/>
        <v>83209.301912277806</v>
      </c>
      <c r="AC1412" s="35">
        <f t="shared" si="684"/>
        <v>16641.860382455561</v>
      </c>
      <c r="AD1412" s="32">
        <f t="shared" si="685"/>
        <v>5.1805490864466987E-2</v>
      </c>
      <c r="AE1412" s="32">
        <f t="shared" si="690"/>
        <v>744.08768653317873</v>
      </c>
      <c r="AF1412" s="204">
        <f t="shared" si="691"/>
        <v>1906.5851781614986</v>
      </c>
    </row>
    <row r="1413" spans="1:32" ht="12" customHeight="1" x14ac:dyDescent="0.15">
      <c r="A1413" s="199">
        <f t="shared" si="661"/>
        <v>744.08768653317873</v>
      </c>
      <c r="B1413" s="38">
        <f t="shared" si="662"/>
        <v>6820</v>
      </c>
      <c r="C1413" s="200">
        <f t="shared" si="687"/>
        <v>113.66666666666667</v>
      </c>
      <c r="D1413" s="36">
        <f t="shared" si="688"/>
        <v>1040.9241536699246</v>
      </c>
      <c r="E1413" s="36">
        <f t="shared" si="689"/>
        <v>679.99999999999989</v>
      </c>
      <c r="F1413" s="37">
        <f t="shared" si="663"/>
        <v>6.7520966188397952E-2</v>
      </c>
      <c r="G1413" s="42">
        <f t="shared" si="664"/>
        <v>2843.1111348163499</v>
      </c>
      <c r="H1413" s="43">
        <f t="shared" si="665"/>
        <v>2843.1111348163499</v>
      </c>
      <c r="I1413" s="42">
        <f t="shared" si="666"/>
        <v>0</v>
      </c>
      <c r="J1413" s="44">
        <f t="shared" si="667"/>
        <v>0</v>
      </c>
      <c r="K1413" s="216">
        <f t="shared" si="668"/>
        <v>6.4144917878978053E-2</v>
      </c>
      <c r="L1413" s="42">
        <f t="shared" si="669"/>
        <v>2846.3197880844286</v>
      </c>
      <c r="M1413" s="43">
        <f t="shared" si="670"/>
        <v>2704.0037986802072</v>
      </c>
      <c r="N1413" s="42">
        <f t="shared" si="671"/>
        <v>0</v>
      </c>
      <c r="O1413" s="44">
        <f t="shared" si="672"/>
        <v>0</v>
      </c>
      <c r="P1413" s="37">
        <f t="shared" si="673"/>
        <v>6.7520966188397952E-2</v>
      </c>
      <c r="Q1413" s="42">
        <f t="shared" si="674"/>
        <v>2843.1111348163499</v>
      </c>
      <c r="R1413" s="43">
        <f t="shared" si="675"/>
        <v>2843.1111348163499</v>
      </c>
      <c r="S1413" s="42">
        <f t="shared" si="676"/>
        <v>0</v>
      </c>
      <c r="T1413" s="44">
        <f t="shared" si="677"/>
        <v>0</v>
      </c>
      <c r="U1413" s="37">
        <f t="shared" si="678"/>
        <v>0</v>
      </c>
      <c r="V1413" s="42" t="e">
        <f t="shared" si="679"/>
        <v>#DIV/0!</v>
      </c>
      <c r="W1413" s="43" t="e">
        <f t="shared" si="680"/>
        <v>#DIV/0!</v>
      </c>
      <c r="X1413" s="42">
        <f t="shared" si="681"/>
        <v>0</v>
      </c>
      <c r="Y1413" s="44">
        <f t="shared" si="682"/>
        <v>0</v>
      </c>
      <c r="Z1413" s="42">
        <f t="shared" si="683"/>
        <v>-11337.321053855972</v>
      </c>
      <c r="AA1413" s="44">
        <f>IF(C1413&lt;C$13,0,(IF(VLOOKUP(C$7,profiel!$A$3:$F$297,2,FALSE)&gt;4,VLOOKUP($C$7,profiel!$A$3:$F$297,3,FALSE),IF(B$9="flens loodrecht op gevel",(VLOOKUP(C$7,profiel!$A$3:$F$297,6,FALSE)-2*VLOOKUP(C$7,profiel!$A$3:$F$297,4,FALSE))/2,VLOOKUP(C$7,profiel!$A$3:$F$297,4,FALSE))))/1000*Z1413*D$36)</f>
        <v>-20863.429549457134</v>
      </c>
      <c r="AB1413" s="42">
        <f t="shared" si="686"/>
        <v>83241.622776338758</v>
      </c>
      <c r="AC1413" s="44">
        <f t="shared" si="684"/>
        <v>16648.324555267751</v>
      </c>
      <c r="AD1413" s="41">
        <f t="shared" si="685"/>
        <v>5.1821361926169526E-2</v>
      </c>
      <c r="AE1413" s="41">
        <f t="shared" si="690"/>
        <v>744.13950789510488</v>
      </c>
      <c r="AF1413" s="201">
        <f t="shared" si="691"/>
        <v>1901.2151750476767</v>
      </c>
    </row>
    <row r="1414" spans="1:32" ht="12" customHeight="1" x14ac:dyDescent="0.15">
      <c r="A1414" s="202">
        <f t="shared" si="661"/>
        <v>744.13950789510488</v>
      </c>
      <c r="B1414" s="54">
        <f t="shared" si="662"/>
        <v>6825</v>
      </c>
      <c r="C1414" s="133">
        <f t="shared" si="687"/>
        <v>113.75</v>
      </c>
      <c r="D1414" s="30">
        <f t="shared" si="688"/>
        <v>1041.0338400556843</v>
      </c>
      <c r="E1414" s="30">
        <f t="shared" si="689"/>
        <v>679.99999999999989</v>
      </c>
      <c r="F1414" s="31">
        <f t="shared" si="663"/>
        <v>6.7711679897944715E-2</v>
      </c>
      <c r="G1414" s="30">
        <f t="shared" si="664"/>
        <v>2843.5398275316888</v>
      </c>
      <c r="H1414" s="34">
        <f t="shared" si="665"/>
        <v>2843.5398275316893</v>
      </c>
      <c r="I1414" s="33">
        <f t="shared" si="666"/>
        <v>0</v>
      </c>
      <c r="J1414" s="35">
        <f t="shared" si="667"/>
        <v>0</v>
      </c>
      <c r="K1414" s="60">
        <f t="shared" si="668"/>
        <v>6.4326095903047484E-2</v>
      </c>
      <c r="L1414" s="30">
        <f t="shared" si="669"/>
        <v>2846.7577725299798</v>
      </c>
      <c r="M1414" s="34">
        <f t="shared" si="670"/>
        <v>2704.4198839034807</v>
      </c>
      <c r="N1414" s="33">
        <f t="shared" si="671"/>
        <v>0</v>
      </c>
      <c r="O1414" s="35">
        <f t="shared" si="672"/>
        <v>0</v>
      </c>
      <c r="P1414" s="31">
        <f t="shared" si="673"/>
        <v>6.7711679897944715E-2</v>
      </c>
      <c r="Q1414" s="30">
        <f t="shared" si="674"/>
        <v>2843.5398275316888</v>
      </c>
      <c r="R1414" s="34">
        <f t="shared" si="675"/>
        <v>2843.5398275316893</v>
      </c>
      <c r="S1414" s="33">
        <f t="shared" si="676"/>
        <v>0</v>
      </c>
      <c r="T1414" s="35">
        <f t="shared" si="677"/>
        <v>0</v>
      </c>
      <c r="U1414" s="31">
        <f t="shared" si="678"/>
        <v>0</v>
      </c>
      <c r="V1414" s="30" t="e">
        <f t="shared" si="679"/>
        <v>#DIV/0!</v>
      </c>
      <c r="W1414" s="34" t="e">
        <f t="shared" si="680"/>
        <v>#DIV/0!</v>
      </c>
      <c r="X1414" s="33">
        <f t="shared" si="681"/>
        <v>0</v>
      </c>
      <c r="Y1414" s="35">
        <f t="shared" si="682"/>
        <v>0</v>
      </c>
      <c r="Z1414" s="30">
        <f t="shared" si="683"/>
        <v>-11347.27340603556</v>
      </c>
      <c r="AA1414" s="35">
        <f>IF(C1414&lt;C$13,0,(IF(VLOOKUP(C$7,profiel!$A$3:$F$297,2,FALSE)&gt;4,VLOOKUP($C$7,profiel!$A$3:$F$297,3,FALSE),IF(B$9="flens loodrecht op gevel",(VLOOKUP(C$7,profiel!$A$3:$F$297,6,FALSE)-2*VLOOKUP(C$7,profiel!$A$3:$F$297,4,FALSE))/2,VLOOKUP(C$7,profiel!$A$3:$F$297,4,FALSE))))/1000*Z1414*D$36)</f>
        <v>-20881.744299261241</v>
      </c>
      <c r="AB1414" s="30">
        <f t="shared" si="686"/>
        <v>83273.9182224947</v>
      </c>
      <c r="AC1414" s="35">
        <f t="shared" si="684"/>
        <v>16654.783644498941</v>
      </c>
      <c r="AD1414" s="32">
        <f t="shared" si="685"/>
        <v>5.1836015413566701E-2</v>
      </c>
      <c r="AE1414" s="32">
        <f t="shared" si="690"/>
        <v>744.19134391051841</v>
      </c>
      <c r="AF1414" s="204">
        <f t="shared" si="691"/>
        <v>1895.8858627960435</v>
      </c>
    </row>
    <row r="1415" spans="1:32" ht="12" customHeight="1" x14ac:dyDescent="0.15">
      <c r="A1415" s="199">
        <f t="shared" si="661"/>
        <v>744.19134391051841</v>
      </c>
      <c r="B1415" s="38">
        <f t="shared" si="662"/>
        <v>6830</v>
      </c>
      <c r="C1415" s="200">
        <f t="shared" si="687"/>
        <v>113.83333333333333</v>
      </c>
      <c r="D1415" s="36">
        <f t="shared" si="688"/>
        <v>1041.1434462026764</v>
      </c>
      <c r="E1415" s="36">
        <f t="shared" si="689"/>
        <v>679.99999999999989</v>
      </c>
      <c r="F1415" s="37">
        <f t="shared" si="663"/>
        <v>6.7902016611952692E-2</v>
      </c>
      <c r="G1415" s="42">
        <f t="shared" si="664"/>
        <v>2843.9678390256381</v>
      </c>
      <c r="H1415" s="43">
        <f t="shared" si="665"/>
        <v>2843.9678390256381</v>
      </c>
      <c r="I1415" s="42">
        <f t="shared" si="666"/>
        <v>0</v>
      </c>
      <c r="J1415" s="44">
        <f t="shared" si="667"/>
        <v>0</v>
      </c>
      <c r="K1415" s="216">
        <f t="shared" si="668"/>
        <v>6.4506915781355062E-2</v>
      </c>
      <c r="L1415" s="42">
        <f t="shared" si="669"/>
        <v>2847.1950587982656</v>
      </c>
      <c r="M1415" s="43">
        <f t="shared" si="670"/>
        <v>2704.8353058583525</v>
      </c>
      <c r="N1415" s="42">
        <f t="shared" si="671"/>
        <v>0</v>
      </c>
      <c r="O1415" s="44">
        <f t="shared" si="672"/>
        <v>0</v>
      </c>
      <c r="P1415" s="37">
        <f t="shared" si="673"/>
        <v>6.7902016611952692E-2</v>
      </c>
      <c r="Q1415" s="42">
        <f t="shared" si="674"/>
        <v>2843.9678390256381</v>
      </c>
      <c r="R1415" s="43">
        <f t="shared" si="675"/>
        <v>2843.9678390256381</v>
      </c>
      <c r="S1415" s="42">
        <f t="shared" si="676"/>
        <v>0</v>
      </c>
      <c r="T1415" s="44">
        <f t="shared" si="677"/>
        <v>0</v>
      </c>
      <c r="U1415" s="37">
        <f t="shared" si="678"/>
        <v>0</v>
      </c>
      <c r="V1415" s="42" t="e">
        <f t="shared" si="679"/>
        <v>#DIV/0!</v>
      </c>
      <c r="W1415" s="43" t="e">
        <f t="shared" si="680"/>
        <v>#DIV/0!</v>
      </c>
      <c r="X1415" s="42">
        <f t="shared" si="681"/>
        <v>0</v>
      </c>
      <c r="Y1415" s="44">
        <f t="shared" si="682"/>
        <v>0</v>
      </c>
      <c r="Z1415" s="42">
        <f t="shared" si="683"/>
        <v>-11357.22989624295</v>
      </c>
      <c r="AA1415" s="44">
        <f>IF(C1415&lt;C$13,0,(IF(VLOOKUP(C$7,profiel!$A$3:$F$297,2,FALSE)&gt;4,VLOOKUP($C$7,profiel!$A$3:$F$297,3,FALSE),IF(B$9="flens loodrecht op gevel",(VLOOKUP(C$7,profiel!$A$3:$F$297,6,FALSE)-2*VLOOKUP(C$7,profiel!$A$3:$F$297,4,FALSE))/2,VLOOKUP(C$7,profiel!$A$3:$F$297,4,FALSE))))/1000*Z1415*D$36)</f>
        <v>-20900.066664043447</v>
      </c>
      <c r="AB1415" s="42">
        <f t="shared" si="686"/>
        <v>83306.188508485109</v>
      </c>
      <c r="AC1415" s="44">
        <f t="shared" si="684"/>
        <v>16661.23770169702</v>
      </c>
      <c r="AD1415" s="41">
        <f t="shared" si="685"/>
        <v>5.18494559105281E-2</v>
      </c>
      <c r="AE1415" s="41">
        <f t="shared" si="690"/>
        <v>744.24319336642895</v>
      </c>
      <c r="AF1415" s="201">
        <f t="shared" si="691"/>
        <v>1890.5969045330935</v>
      </c>
    </row>
    <row r="1416" spans="1:32" ht="12" customHeight="1" x14ac:dyDescent="0.15">
      <c r="A1416" s="202">
        <f t="shared" si="661"/>
        <v>744.24319336642895</v>
      </c>
      <c r="B1416" s="54">
        <f t="shared" si="662"/>
        <v>6835</v>
      </c>
      <c r="C1416" s="133">
        <f t="shared" si="687"/>
        <v>113.91666666666667</v>
      </c>
      <c r="D1416" s="30">
        <f t="shared" si="688"/>
        <v>1041.252972228209</v>
      </c>
      <c r="E1416" s="30">
        <f t="shared" si="689"/>
        <v>679.99999999999989</v>
      </c>
      <c r="F1416" s="31">
        <f t="shared" si="663"/>
        <v>6.8091972985503124E-2</v>
      </c>
      <c r="G1416" s="30">
        <f t="shared" si="664"/>
        <v>2844.3951858759556</v>
      </c>
      <c r="H1416" s="34">
        <f t="shared" si="665"/>
        <v>2844.3951858759556</v>
      </c>
      <c r="I1416" s="33">
        <f t="shared" si="666"/>
        <v>0</v>
      </c>
      <c r="J1416" s="35">
        <f t="shared" si="667"/>
        <v>0</v>
      </c>
      <c r="K1416" s="60">
        <f t="shared" si="668"/>
        <v>6.4687374336227968E-2</v>
      </c>
      <c r="L1416" s="30">
        <f t="shared" si="669"/>
        <v>2847.6316633232045</v>
      </c>
      <c r="M1416" s="34">
        <f t="shared" si="670"/>
        <v>2705.2500801570441</v>
      </c>
      <c r="N1416" s="33">
        <f t="shared" si="671"/>
        <v>0</v>
      </c>
      <c r="O1416" s="35">
        <f t="shared" si="672"/>
        <v>0</v>
      </c>
      <c r="P1416" s="31">
        <f t="shared" si="673"/>
        <v>6.8091972985503124E-2</v>
      </c>
      <c r="Q1416" s="30">
        <f t="shared" si="674"/>
        <v>2844.3951858759556</v>
      </c>
      <c r="R1416" s="34">
        <f t="shared" si="675"/>
        <v>2844.3951858759556</v>
      </c>
      <c r="S1416" s="33">
        <f t="shared" si="676"/>
        <v>0</v>
      </c>
      <c r="T1416" s="35">
        <f t="shared" si="677"/>
        <v>0</v>
      </c>
      <c r="U1416" s="31">
        <f t="shared" si="678"/>
        <v>0</v>
      </c>
      <c r="V1416" s="30" t="e">
        <f t="shared" si="679"/>
        <v>#DIV/0!</v>
      </c>
      <c r="W1416" s="34" t="e">
        <f t="shared" si="680"/>
        <v>#DIV/0!</v>
      </c>
      <c r="X1416" s="33">
        <f t="shared" si="681"/>
        <v>0</v>
      </c>
      <c r="Y1416" s="35">
        <f t="shared" si="682"/>
        <v>0</v>
      </c>
      <c r="Z1416" s="30">
        <f t="shared" si="683"/>
        <v>-11367.190292702329</v>
      </c>
      <c r="AA1416" s="35">
        <f>IF(C1416&lt;C$13,0,(IF(VLOOKUP(C$7,profiel!$A$3:$F$297,2,FALSE)&gt;4,VLOOKUP($C$7,profiel!$A$3:$F$297,3,FALSE),IF(B$9="flens loodrecht op gevel",(VLOOKUP(C$7,profiel!$A$3:$F$297,6,FALSE)-2*VLOOKUP(C$7,profiel!$A$3:$F$297,4,FALSE))/2,VLOOKUP(C$7,profiel!$A$3:$F$297,4,FALSE))))/1000*Z1416*D$36)</f>
        <v>-20918.396217279857</v>
      </c>
      <c r="AB1416" s="30">
        <f t="shared" si="686"/>
        <v>83338.433891244407</v>
      </c>
      <c r="AC1416" s="35">
        <f t="shared" si="684"/>
        <v>16667.686778248881</v>
      </c>
      <c r="AD1416" s="32">
        <f t="shared" si="685"/>
        <v>5.1861688124794976E-2</v>
      </c>
      <c r="AE1416" s="32">
        <f t="shared" si="690"/>
        <v>744.2950550545537</v>
      </c>
      <c r="AF1416" s="204">
        <f t="shared" si="691"/>
        <v>1885.3479659827703</v>
      </c>
    </row>
    <row r="1417" spans="1:32" ht="12" customHeight="1" x14ac:dyDescent="0.15">
      <c r="A1417" s="199">
        <f t="shared" si="661"/>
        <v>744.2950550545537</v>
      </c>
      <c r="B1417" s="38">
        <f t="shared" si="662"/>
        <v>6840</v>
      </c>
      <c r="C1417" s="200">
        <f t="shared" si="687"/>
        <v>114</v>
      </c>
      <c r="D1417" s="36">
        <f t="shared" si="688"/>
        <v>1041.3624182493331</v>
      </c>
      <c r="E1417" s="36">
        <f t="shared" si="689"/>
        <v>679.99999999999989</v>
      </c>
      <c r="F1417" s="37">
        <f t="shared" si="663"/>
        <v>6.8281545726673401E-2</v>
      </c>
      <c r="G1417" s="42">
        <f t="shared" si="664"/>
        <v>2844.8218845581696</v>
      </c>
      <c r="H1417" s="43">
        <f t="shared" si="665"/>
        <v>2844.8218845581696</v>
      </c>
      <c r="I1417" s="42">
        <f t="shared" si="666"/>
        <v>0</v>
      </c>
      <c r="J1417" s="44">
        <f t="shared" si="667"/>
        <v>0</v>
      </c>
      <c r="K1417" s="216">
        <f t="shared" si="668"/>
        <v>6.4867468440339734E-2</v>
      </c>
      <c r="L1417" s="42">
        <f t="shared" si="669"/>
        <v>2848.0676024390368</v>
      </c>
      <c r="M1417" s="43">
        <f t="shared" si="670"/>
        <v>2705.6642223170848</v>
      </c>
      <c r="N1417" s="42">
        <f t="shared" si="671"/>
        <v>0</v>
      </c>
      <c r="O1417" s="44">
        <f t="shared" si="672"/>
        <v>0</v>
      </c>
      <c r="P1417" s="37">
        <f t="shared" si="673"/>
        <v>6.8281545726673401E-2</v>
      </c>
      <c r="Q1417" s="42">
        <f t="shared" si="674"/>
        <v>2844.8218845581696</v>
      </c>
      <c r="R1417" s="43">
        <f t="shared" si="675"/>
        <v>2844.8218845581696</v>
      </c>
      <c r="S1417" s="42">
        <f t="shared" si="676"/>
        <v>0</v>
      </c>
      <c r="T1417" s="44">
        <f t="shared" si="677"/>
        <v>0</v>
      </c>
      <c r="U1417" s="37">
        <f t="shared" si="678"/>
        <v>0</v>
      </c>
      <c r="V1417" s="42" t="e">
        <f t="shared" si="679"/>
        <v>#DIV/0!</v>
      </c>
      <c r="W1417" s="43" t="e">
        <f t="shared" si="680"/>
        <v>#DIV/0!</v>
      </c>
      <c r="X1417" s="42">
        <f t="shared" si="681"/>
        <v>0</v>
      </c>
      <c r="Y1417" s="44">
        <f t="shared" si="682"/>
        <v>0</v>
      </c>
      <c r="Z1417" s="42">
        <f t="shared" si="683"/>
        <v>-11377.154364418922</v>
      </c>
      <c r="AA1417" s="44">
        <f>IF(C1417&lt;C$13,0,(IF(VLOOKUP(C$7,profiel!$A$3:$F$297,2,FALSE)&gt;4,VLOOKUP($C$7,profiel!$A$3:$F$297,3,FALSE),IF(B$9="flens loodrecht op gevel",(VLOOKUP(C$7,profiel!$A$3:$F$297,6,FALSE)-2*VLOOKUP(C$7,profiel!$A$3:$F$297,4,FALSE))/2,VLOOKUP(C$7,profiel!$A$3:$F$297,4,FALSE))))/1000*Z1417*D$36)</f>
        <v>-20936.732533883875</v>
      </c>
      <c r="AB1417" s="42">
        <f t="shared" si="686"/>
        <v>83370.654626877702</v>
      </c>
      <c r="AC1417" s="44">
        <f t="shared" si="684"/>
        <v>16674.130925375539</v>
      </c>
      <c r="AD1417" s="41">
        <f t="shared" si="685"/>
        <v>5.1872716886142346E-2</v>
      </c>
      <c r="AE1417" s="41">
        <f t="shared" si="690"/>
        <v>744.34692777143982</v>
      </c>
      <c r="AF1417" s="201">
        <f t="shared" si="691"/>
        <v>1880.1387154526901</v>
      </c>
    </row>
    <row r="1418" spans="1:32" ht="12" customHeight="1" x14ac:dyDescent="0.15">
      <c r="A1418" s="202">
        <f t="shared" si="661"/>
        <v>744.34692777143982</v>
      </c>
      <c r="B1418" s="54">
        <f t="shared" si="662"/>
        <v>6845</v>
      </c>
      <c r="C1418" s="133">
        <f t="shared" si="687"/>
        <v>114.08333333333333</v>
      </c>
      <c r="D1418" s="30">
        <f t="shared" si="688"/>
        <v>1041.4717843828435</v>
      </c>
      <c r="E1418" s="30">
        <f t="shared" si="689"/>
        <v>679.99999999999989</v>
      </c>
      <c r="F1418" s="31">
        <f t="shared" si="663"/>
        <v>6.8470731596496692E-2</v>
      </c>
      <c r="G1418" s="30">
        <f t="shared" si="664"/>
        <v>2845.2479514442016</v>
      </c>
      <c r="H1418" s="34">
        <f t="shared" si="665"/>
        <v>2845.247951444202</v>
      </c>
      <c r="I1418" s="33">
        <f t="shared" si="666"/>
        <v>0</v>
      </c>
      <c r="J1418" s="35">
        <f t="shared" si="667"/>
        <v>0</v>
      </c>
      <c r="K1418" s="60">
        <f t="shared" si="668"/>
        <v>6.504719501667186E-2</v>
      </c>
      <c r="L1418" s="30">
        <f t="shared" si="669"/>
        <v>2848.5028923789537</v>
      </c>
      <c r="M1418" s="34">
        <f t="shared" si="670"/>
        <v>2706.0777477600059</v>
      </c>
      <c r="N1418" s="33">
        <f t="shared" si="671"/>
        <v>0</v>
      </c>
      <c r="O1418" s="35">
        <f t="shared" si="672"/>
        <v>0</v>
      </c>
      <c r="P1418" s="31">
        <f t="shared" si="673"/>
        <v>6.8470731596496692E-2</v>
      </c>
      <c r="Q1418" s="30">
        <f t="shared" si="674"/>
        <v>2845.2479514442016</v>
      </c>
      <c r="R1418" s="34">
        <f t="shared" si="675"/>
        <v>2845.247951444202</v>
      </c>
      <c r="S1418" s="33">
        <f t="shared" si="676"/>
        <v>0</v>
      </c>
      <c r="T1418" s="35">
        <f t="shared" si="677"/>
        <v>0</v>
      </c>
      <c r="U1418" s="31">
        <f t="shared" si="678"/>
        <v>0</v>
      </c>
      <c r="V1418" s="30" t="e">
        <f t="shared" si="679"/>
        <v>#DIV/0!</v>
      </c>
      <c r="W1418" s="34" t="e">
        <f t="shared" si="680"/>
        <v>#DIV/0!</v>
      </c>
      <c r="X1418" s="33">
        <f t="shared" si="681"/>
        <v>0</v>
      </c>
      <c r="Y1418" s="35">
        <f t="shared" si="682"/>
        <v>0</v>
      </c>
      <c r="Z1418" s="30">
        <f t="shared" si="683"/>
        <v>-11387.121881203007</v>
      </c>
      <c r="AA1418" s="35">
        <f>IF(C1418&lt;C$13,0,(IF(VLOOKUP(C$7,profiel!$A$3:$F$297,2,FALSE)&gt;4,VLOOKUP($C$7,profiel!$A$3:$F$297,3,FALSE),IF(B$9="flens loodrecht op gevel",(VLOOKUP(C$7,profiel!$A$3:$F$297,6,FALSE)-2*VLOOKUP(C$7,profiel!$A$3:$F$297,4,FALSE))/2,VLOOKUP(C$7,profiel!$A$3:$F$297,4,FALSE))))/1000*Z1418*D$36)</f>
        <v>-20955.075190250391</v>
      </c>
      <c r="AB1418" s="30">
        <f t="shared" si="686"/>
        <v>83402.850970637286</v>
      </c>
      <c r="AC1418" s="35">
        <f t="shared" si="684"/>
        <v>16680.57019412746</v>
      </c>
      <c r="AD1418" s="32">
        <f t="shared" si="685"/>
        <v>5.1882547144548964E-2</v>
      </c>
      <c r="AE1418" s="32">
        <f t="shared" si="690"/>
        <v>744.39881031858442</v>
      </c>
      <c r="AF1418" s="204">
        <f t="shared" si="691"/>
        <v>1874.9688238203728</v>
      </c>
    </row>
    <row r="1419" spans="1:32" ht="12" customHeight="1" x14ac:dyDescent="0.15">
      <c r="A1419" s="199">
        <f t="shared" si="661"/>
        <v>744.39881031858442</v>
      </c>
      <c r="B1419" s="38">
        <f t="shared" si="662"/>
        <v>6850</v>
      </c>
      <c r="C1419" s="200">
        <f t="shared" si="687"/>
        <v>114.16666666666667</v>
      </c>
      <c r="D1419" s="36">
        <f t="shared" si="688"/>
        <v>1041.5810707452792</v>
      </c>
      <c r="E1419" s="36">
        <f t="shared" si="689"/>
        <v>679.99999999999989</v>
      </c>
      <c r="F1419" s="37">
        <f t="shared" si="663"/>
        <v>6.8659527408908183E-2</v>
      </c>
      <c r="G1419" s="42">
        <f t="shared" si="664"/>
        <v>2845.6734028017545</v>
      </c>
      <c r="H1419" s="43">
        <f t="shared" si="665"/>
        <v>2845.6734028017545</v>
      </c>
      <c r="I1419" s="42">
        <f t="shared" si="666"/>
        <v>0</v>
      </c>
      <c r="J1419" s="44">
        <f t="shared" si="667"/>
        <v>0</v>
      </c>
      <c r="K1419" s="216">
        <f t="shared" si="668"/>
        <v>6.5226551038462768E-2</v>
      </c>
      <c r="L1419" s="42">
        <f t="shared" si="669"/>
        <v>2848.9375492744675</v>
      </c>
      <c r="M1419" s="43">
        <f t="shared" si="670"/>
        <v>2706.4906718107441</v>
      </c>
      <c r="N1419" s="42">
        <f t="shared" si="671"/>
        <v>0</v>
      </c>
      <c r="O1419" s="44">
        <f t="shared" si="672"/>
        <v>0</v>
      </c>
      <c r="P1419" s="37">
        <f t="shared" si="673"/>
        <v>6.8659527408908183E-2</v>
      </c>
      <c r="Q1419" s="42">
        <f t="shared" si="674"/>
        <v>2845.6734028017545</v>
      </c>
      <c r="R1419" s="43">
        <f t="shared" si="675"/>
        <v>2845.6734028017545</v>
      </c>
      <c r="S1419" s="42">
        <f t="shared" si="676"/>
        <v>0</v>
      </c>
      <c r="T1419" s="44">
        <f t="shared" si="677"/>
        <v>0</v>
      </c>
      <c r="U1419" s="37">
        <f t="shared" si="678"/>
        <v>0</v>
      </c>
      <c r="V1419" s="42" t="e">
        <f t="shared" si="679"/>
        <v>#DIV/0!</v>
      </c>
      <c r="W1419" s="43" t="e">
        <f t="shared" si="680"/>
        <v>#DIV/0!</v>
      </c>
      <c r="X1419" s="42">
        <f t="shared" si="681"/>
        <v>0</v>
      </c>
      <c r="Y1419" s="44">
        <f t="shared" si="682"/>
        <v>0</v>
      </c>
      <c r="Z1419" s="42">
        <f t="shared" si="683"/>
        <v>-11397.092613693505</v>
      </c>
      <c r="AA1419" s="44">
        <f>IF(C1419&lt;C$13,0,(IF(VLOOKUP(C$7,profiel!$A$3:$F$297,2,FALSE)&gt;4,VLOOKUP($C$7,profiel!$A$3:$F$297,3,FALSE),IF(B$9="flens loodrecht op gevel",(VLOOKUP(C$7,profiel!$A$3:$F$297,6,FALSE)-2*VLOOKUP(C$7,profiel!$A$3:$F$297,4,FALSE))/2,VLOOKUP(C$7,profiel!$A$3:$F$297,4,FALSE))))/1000*Z1419*D$36)</f>
        <v>-20973.423764299219</v>
      </c>
      <c r="AB1419" s="42">
        <f t="shared" si="686"/>
        <v>83435.02317689902</v>
      </c>
      <c r="AC1419" s="44">
        <f t="shared" si="684"/>
        <v>16687.004635379802</v>
      </c>
      <c r="AD1419" s="41">
        <f t="shared" si="685"/>
        <v>5.1891183968376706E-2</v>
      </c>
      <c r="AE1419" s="41">
        <f t="shared" si="690"/>
        <v>744.45070150255276</v>
      </c>
      <c r="AF1419" s="201">
        <f t="shared" si="691"/>
        <v>1869.8379645193975</v>
      </c>
    </row>
    <row r="1420" spans="1:32" ht="12" customHeight="1" x14ac:dyDescent="0.15">
      <c r="A1420" s="202">
        <f t="shared" si="661"/>
        <v>744.45070150255276</v>
      </c>
      <c r="B1420" s="54">
        <f t="shared" si="662"/>
        <v>6855</v>
      </c>
      <c r="C1420" s="133">
        <f t="shared" si="687"/>
        <v>114.25</v>
      </c>
      <c r="D1420" s="30">
        <f t="shared" si="688"/>
        <v>1041.6902774529249</v>
      </c>
      <c r="E1420" s="30">
        <f t="shared" si="689"/>
        <v>679.99999999999989</v>
      </c>
      <c r="F1420" s="31">
        <f t="shared" si="663"/>
        <v>6.8847930030681403E-2</v>
      </c>
      <c r="G1420" s="30">
        <f t="shared" si="664"/>
        <v>2846.0982547931121</v>
      </c>
      <c r="H1420" s="34">
        <f t="shared" si="665"/>
        <v>2846.0982547931121</v>
      </c>
      <c r="I1420" s="33">
        <f t="shared" si="666"/>
        <v>0</v>
      </c>
      <c r="J1420" s="35">
        <f t="shared" si="667"/>
        <v>0</v>
      </c>
      <c r="K1420" s="60">
        <f t="shared" si="668"/>
        <v>6.5405533529147325E-2</v>
      </c>
      <c r="L1420" s="30">
        <f t="shared" si="669"/>
        <v>2849.3715891542138</v>
      </c>
      <c r="M1420" s="34">
        <f t="shared" si="670"/>
        <v>2706.903009696503</v>
      </c>
      <c r="N1420" s="33">
        <f t="shared" si="671"/>
        <v>0</v>
      </c>
      <c r="O1420" s="35">
        <f t="shared" si="672"/>
        <v>0</v>
      </c>
      <c r="P1420" s="31">
        <f t="shared" si="673"/>
        <v>6.8847930030681403E-2</v>
      </c>
      <c r="Q1420" s="30">
        <f t="shared" si="674"/>
        <v>2846.0982547931121</v>
      </c>
      <c r="R1420" s="34">
        <f t="shared" si="675"/>
        <v>2846.0982547931121</v>
      </c>
      <c r="S1420" s="33">
        <f t="shared" si="676"/>
        <v>0</v>
      </c>
      <c r="T1420" s="35">
        <f t="shared" si="677"/>
        <v>0</v>
      </c>
      <c r="U1420" s="31">
        <f t="shared" si="678"/>
        <v>0</v>
      </c>
      <c r="V1420" s="30" t="e">
        <f t="shared" si="679"/>
        <v>#DIV/0!</v>
      </c>
      <c r="W1420" s="34" t="e">
        <f t="shared" si="680"/>
        <v>#DIV/0!</v>
      </c>
      <c r="X1420" s="33">
        <f t="shared" si="681"/>
        <v>0</v>
      </c>
      <c r="Y1420" s="35">
        <f t="shared" si="682"/>
        <v>0</v>
      </c>
      <c r="Z1420" s="30">
        <f t="shared" si="683"/>
        <v>-11407.066333381241</v>
      </c>
      <c r="AA1420" s="35">
        <f>IF(C1420&lt;C$13,0,(IF(VLOOKUP(C$7,profiel!$A$3:$F$297,2,FALSE)&gt;4,VLOOKUP($C$7,profiel!$A$3:$F$297,3,FALSE),IF(B$9="flens loodrecht op gevel",(VLOOKUP(C$7,profiel!$A$3:$F$297,6,FALSE)-2*VLOOKUP(C$7,profiel!$A$3:$F$297,4,FALSE))/2,VLOOKUP(C$7,profiel!$A$3:$F$297,4,FALSE))))/1000*Z1420*D$36)</f>
        <v>-20991.77783551786</v>
      </c>
      <c r="AB1420" s="30">
        <f t="shared" si="686"/>
        <v>83467.171499139164</v>
      </c>
      <c r="AC1420" s="35">
        <f t="shared" si="684"/>
        <v>16693.43429982783</v>
      </c>
      <c r="AD1420" s="32">
        <f t="shared" si="685"/>
        <v>5.1898632542516185E-2</v>
      </c>
      <c r="AE1420" s="32">
        <f t="shared" si="690"/>
        <v>744.50260013509524</v>
      </c>
      <c r="AF1420" s="204">
        <f t="shared" si="691"/>
        <v>1864.7458135254417</v>
      </c>
    </row>
    <row r="1421" spans="1:32" ht="12" customHeight="1" x14ac:dyDescent="0.15">
      <c r="A1421" s="199">
        <f t="shared" si="661"/>
        <v>744.50260013509524</v>
      </c>
      <c r="B1421" s="38">
        <f t="shared" si="662"/>
        <v>6860</v>
      </c>
      <c r="C1421" s="200">
        <f t="shared" ref="C1421:C1484" si="692">B1421/60</f>
        <v>114.33333333333333</v>
      </c>
      <c r="D1421" s="36">
        <f t="shared" ref="D1421:D1484" si="693">20+345*LOG10(8*C1421+1)</f>
        <v>1041.7994046218103</v>
      </c>
      <c r="E1421" s="36">
        <f t="shared" ref="E1421:E1484" si="694">20+660*(1-0.687*EXP(-0.32*C1421)-0.313*EXP(-3.8*C1421))</f>
        <v>679.99999999999989</v>
      </c>
      <c r="F1421" s="37">
        <f t="shared" si="663"/>
        <v>6.9035936381356466E-2</v>
      </c>
      <c r="G1421" s="42">
        <f t="shared" si="664"/>
        <v>2846.522523474222</v>
      </c>
      <c r="H1421" s="43">
        <f t="shared" si="665"/>
        <v>2846.5225234742225</v>
      </c>
      <c r="I1421" s="42">
        <f t="shared" si="666"/>
        <v>0</v>
      </c>
      <c r="J1421" s="44">
        <f t="shared" si="667"/>
        <v>0</v>
      </c>
      <c r="K1421" s="216">
        <f t="shared" si="668"/>
        <v>6.5584139562288646E-2</v>
      </c>
      <c r="L1421" s="42">
        <f t="shared" si="669"/>
        <v>2849.8050279430131</v>
      </c>
      <c r="M1421" s="43">
        <f t="shared" si="670"/>
        <v>2707.3147765458625</v>
      </c>
      <c r="N1421" s="42">
        <f t="shared" si="671"/>
        <v>0</v>
      </c>
      <c r="O1421" s="44">
        <f t="shared" si="672"/>
        <v>0</v>
      </c>
      <c r="P1421" s="37">
        <f t="shared" si="673"/>
        <v>6.9035936381356466E-2</v>
      </c>
      <c r="Q1421" s="42">
        <f t="shared" si="674"/>
        <v>2846.522523474222</v>
      </c>
      <c r="R1421" s="43">
        <f t="shared" si="675"/>
        <v>2846.5225234742225</v>
      </c>
      <c r="S1421" s="42">
        <f t="shared" si="676"/>
        <v>0</v>
      </c>
      <c r="T1421" s="44">
        <f t="shared" si="677"/>
        <v>0</v>
      </c>
      <c r="U1421" s="37">
        <f t="shared" si="678"/>
        <v>0</v>
      </c>
      <c r="V1421" s="42" t="e">
        <f t="shared" si="679"/>
        <v>#DIV/0!</v>
      </c>
      <c r="W1421" s="43" t="e">
        <f t="shared" si="680"/>
        <v>#DIV/0!</v>
      </c>
      <c r="X1421" s="42">
        <f t="shared" si="681"/>
        <v>0</v>
      </c>
      <c r="Y1421" s="44">
        <f t="shared" si="682"/>
        <v>0</v>
      </c>
      <c r="Z1421" s="42">
        <f t="shared" si="683"/>
        <v>-11417.042812631957</v>
      </c>
      <c r="AA1421" s="44">
        <f>IF(C1421&lt;C$13,0,(IF(VLOOKUP(C$7,profiel!$A$3:$F$297,2,FALSE)&gt;4,VLOOKUP($C$7,profiel!$A$3:$F$297,3,FALSE),IF(B$9="flens loodrecht op gevel",(VLOOKUP(C$7,profiel!$A$3:$F$297,6,FALSE)-2*VLOOKUP(C$7,profiel!$A$3:$F$297,4,FALSE))/2,VLOOKUP(C$7,profiel!$A$3:$F$297,4,FALSE))))/1000*Z1421*D$36)</f>
        <v>-21010.136985003897</v>
      </c>
      <c r="AB1421" s="42">
        <f t="shared" si="686"/>
        <v>83499.296189911271</v>
      </c>
      <c r="AC1421" s="44">
        <f t="shared" si="684"/>
        <v>16699.859237982251</v>
      </c>
      <c r="AD1421" s="41">
        <f t="shared" si="685"/>
        <v>5.1904898166524452E-2</v>
      </c>
      <c r="AE1421" s="41">
        <f t="shared" ref="AE1421:AE1484" si="695">AE1420+AD1421</f>
        <v>744.55450503326176</v>
      </c>
      <c r="AF1421" s="201">
        <f t="shared" ref="AF1421:AF1484" si="696">IF(AE1421&lt;600,425+0.773*AE1421-0.00169*AE1421^2+0.00000222*AE1421^3,IF(AE1421&lt;735,666+(13002/(738-AE1421)),IF(AE1421&lt;900,545+(17820/(AE1421-731)),650)))</f>
        <v>1859.6920493423424</v>
      </c>
    </row>
    <row r="1422" spans="1:32" ht="12" customHeight="1" x14ac:dyDescent="0.15">
      <c r="A1422" s="202">
        <f t="shared" si="661"/>
        <v>744.55450503326176</v>
      </c>
      <c r="B1422" s="54">
        <f t="shared" si="662"/>
        <v>6865</v>
      </c>
      <c r="C1422" s="133">
        <f t="shared" si="692"/>
        <v>114.41666666666667</v>
      </c>
      <c r="D1422" s="30">
        <f t="shared" si="693"/>
        <v>1041.9084523677129</v>
      </c>
      <c r="E1422" s="30">
        <f t="shared" si="694"/>
        <v>679.99999999999989</v>
      </c>
      <c r="F1422" s="31">
        <f t="shared" si="663"/>
        <v>6.9223543433155288E-2</v>
      </c>
      <c r="G1422" s="30">
        <f t="shared" si="664"/>
        <v>2846.9462247928013</v>
      </c>
      <c r="H1422" s="34">
        <f t="shared" si="665"/>
        <v>2846.9462247928013</v>
      </c>
      <c r="I1422" s="33">
        <f t="shared" si="666"/>
        <v>0</v>
      </c>
      <c r="J1422" s="35">
        <f t="shared" si="667"/>
        <v>0</v>
      </c>
      <c r="K1422" s="60">
        <f t="shared" si="668"/>
        <v>6.5762366261497535E-2</v>
      </c>
      <c r="L1422" s="30">
        <f t="shared" si="669"/>
        <v>2850.2378814599911</v>
      </c>
      <c r="M1422" s="34">
        <f t="shared" si="670"/>
        <v>2707.7259873869916</v>
      </c>
      <c r="N1422" s="33">
        <f t="shared" si="671"/>
        <v>0</v>
      </c>
      <c r="O1422" s="35">
        <f t="shared" si="672"/>
        <v>0</v>
      </c>
      <c r="P1422" s="31">
        <f t="shared" si="673"/>
        <v>6.9223543433155288E-2</v>
      </c>
      <c r="Q1422" s="30">
        <f t="shared" si="674"/>
        <v>2846.9462247928013</v>
      </c>
      <c r="R1422" s="34">
        <f t="shared" si="675"/>
        <v>2846.9462247928013</v>
      </c>
      <c r="S1422" s="33">
        <f t="shared" si="676"/>
        <v>0</v>
      </c>
      <c r="T1422" s="35">
        <f t="shared" si="677"/>
        <v>0</v>
      </c>
      <c r="U1422" s="31">
        <f t="shared" si="678"/>
        <v>0</v>
      </c>
      <c r="V1422" s="30" t="e">
        <f t="shared" si="679"/>
        <v>#DIV/0!</v>
      </c>
      <c r="W1422" s="34" t="e">
        <f t="shared" si="680"/>
        <v>#DIV/0!</v>
      </c>
      <c r="X1422" s="33">
        <f t="shared" si="681"/>
        <v>0</v>
      </c>
      <c r="Y1422" s="35">
        <f t="shared" si="682"/>
        <v>0</v>
      </c>
      <c r="Z1422" s="30">
        <f t="shared" si="683"/>
        <v>-11427.021824708932</v>
      </c>
      <c r="AA1422" s="35">
        <f>IF(C1422&lt;C$13,0,(IF(VLOOKUP(C$7,profiel!$A$3:$F$297,2,FALSE)&gt;4,VLOOKUP($C$7,profiel!$A$3:$F$297,3,FALSE),IF(B$9="flens loodrecht op gevel",(VLOOKUP(C$7,profiel!$A$3:$F$297,6,FALSE)-2*VLOOKUP(C$7,profiel!$A$3:$F$297,4,FALSE))/2,VLOOKUP(C$7,profiel!$A$3:$F$297,4,FALSE))))/1000*Z1422*D$36)</f>
        <v>-21028.500795506588</v>
      </c>
      <c r="AB1422" s="30">
        <f t="shared" si="686"/>
        <v>83531.397500824431</v>
      </c>
      <c r="AC1422" s="35">
        <f t="shared" si="684"/>
        <v>16706.279500164885</v>
      </c>
      <c r="AD1422" s="32">
        <f t="shared" si="685"/>
        <v>5.1909986252716082E-2</v>
      </c>
      <c r="AE1422" s="32">
        <f t="shared" si="695"/>
        <v>744.60641501951443</v>
      </c>
      <c r="AF1422" s="204">
        <f t="shared" si="696"/>
        <v>1854.676352988088</v>
      </c>
    </row>
    <row r="1423" spans="1:32" ht="12" customHeight="1" x14ac:dyDescent="0.15">
      <c r="A1423" s="199">
        <f t="shared" si="661"/>
        <v>744.60641501951443</v>
      </c>
      <c r="B1423" s="38">
        <f t="shared" si="662"/>
        <v>6870</v>
      </c>
      <c r="C1423" s="200">
        <f t="shared" si="692"/>
        <v>114.5</v>
      </c>
      <c r="D1423" s="36">
        <f t="shared" si="693"/>
        <v>1042.0174208061571</v>
      </c>
      <c r="E1423" s="36">
        <f t="shared" si="694"/>
        <v>679.99999999999989</v>
      </c>
      <c r="F1423" s="37">
        <f t="shared" si="663"/>
        <v>6.9410748210887468E-2</v>
      </c>
      <c r="G1423" s="42">
        <f t="shared" si="664"/>
        <v>2847.3693745889659</v>
      </c>
      <c r="H1423" s="43">
        <f t="shared" si="665"/>
        <v>2847.3693745889659</v>
      </c>
      <c r="I1423" s="42">
        <f t="shared" si="666"/>
        <v>0</v>
      </c>
      <c r="J1423" s="44">
        <f t="shared" si="667"/>
        <v>0</v>
      </c>
      <c r="K1423" s="216">
        <f t="shared" si="668"/>
        <v>6.5940210800343096E-2</v>
      </c>
      <c r="L1423" s="42">
        <f t="shared" si="669"/>
        <v>2850.6701654191766</v>
      </c>
      <c r="M1423" s="43">
        <f t="shared" si="670"/>
        <v>2708.1366571482176</v>
      </c>
      <c r="N1423" s="42">
        <f t="shared" si="671"/>
        <v>0</v>
      </c>
      <c r="O1423" s="44">
        <f t="shared" si="672"/>
        <v>0</v>
      </c>
      <c r="P1423" s="37">
        <f t="shared" si="673"/>
        <v>6.9410748210887468E-2</v>
      </c>
      <c r="Q1423" s="42">
        <f t="shared" si="674"/>
        <v>2847.3693745889659</v>
      </c>
      <c r="R1423" s="43">
        <f t="shared" si="675"/>
        <v>2847.3693745889659</v>
      </c>
      <c r="S1423" s="42">
        <f t="shared" si="676"/>
        <v>0</v>
      </c>
      <c r="T1423" s="44">
        <f t="shared" si="677"/>
        <v>0</v>
      </c>
      <c r="U1423" s="37">
        <f t="shared" si="678"/>
        <v>0</v>
      </c>
      <c r="V1423" s="42" t="e">
        <f t="shared" si="679"/>
        <v>#DIV/0!</v>
      </c>
      <c r="W1423" s="43" t="e">
        <f t="shared" si="680"/>
        <v>#DIV/0!</v>
      </c>
      <c r="X1423" s="42">
        <f t="shared" si="681"/>
        <v>0</v>
      </c>
      <c r="Y1423" s="44">
        <f t="shared" si="682"/>
        <v>0</v>
      </c>
      <c r="Z1423" s="42">
        <f t="shared" si="683"/>
        <v>-11437.003143795238</v>
      </c>
      <c r="AA1423" s="44">
        <f>IF(C1423&lt;C$13,0,(IF(VLOOKUP(C$7,profiel!$A$3:$F$297,2,FALSE)&gt;4,VLOOKUP($C$7,profiel!$A$3:$F$297,3,FALSE),IF(B$9="flens loodrecht op gevel",(VLOOKUP(C$7,profiel!$A$3:$F$297,6,FALSE)-2*VLOOKUP(C$7,profiel!$A$3:$F$297,4,FALSE))/2,VLOOKUP(C$7,profiel!$A$3:$F$297,4,FALSE))))/1000*Z1423*D$36)</f>
        <v>-21046.868851467829</v>
      </c>
      <c r="AB1423" s="42">
        <f t="shared" si="686"/>
        <v>83563.475682520293</v>
      </c>
      <c r="AC1423" s="44">
        <f t="shared" si="684"/>
        <v>16712.695136504059</v>
      </c>
      <c r="AD1423" s="41">
        <f t="shared" si="685"/>
        <v>5.1913902324331997E-2</v>
      </c>
      <c r="AE1423" s="41">
        <f t="shared" si="695"/>
        <v>744.6583289218388</v>
      </c>
      <c r="AF1423" s="201">
        <f t="shared" si="696"/>
        <v>1849.6984079807121</v>
      </c>
    </row>
    <row r="1424" spans="1:32" ht="12" customHeight="1" x14ac:dyDescent="0.15">
      <c r="A1424" s="202">
        <f t="shared" si="661"/>
        <v>744.6583289218388</v>
      </c>
      <c r="B1424" s="54">
        <f t="shared" si="662"/>
        <v>6875</v>
      </c>
      <c r="C1424" s="133">
        <f t="shared" si="692"/>
        <v>114.58333333333333</v>
      </c>
      <c r="D1424" s="30">
        <f t="shared" si="693"/>
        <v>1042.1263100524152</v>
      </c>
      <c r="E1424" s="30">
        <f t="shared" si="694"/>
        <v>679.99999999999989</v>
      </c>
      <c r="F1424" s="31">
        <f t="shared" si="663"/>
        <v>6.9597547791848249E-2</v>
      </c>
      <c r="G1424" s="30">
        <f t="shared" si="664"/>
        <v>2847.7919885930196</v>
      </c>
      <c r="H1424" s="34">
        <f t="shared" si="665"/>
        <v>2847.7919885930196</v>
      </c>
      <c r="I1424" s="33">
        <f t="shared" si="666"/>
        <v>0</v>
      </c>
      <c r="J1424" s="35">
        <f t="shared" si="667"/>
        <v>0</v>
      </c>
      <c r="K1424" s="60">
        <f t="shared" si="668"/>
        <v>6.6117670402255829E-2</v>
      </c>
      <c r="L1424" s="30">
        <f t="shared" si="669"/>
        <v>2851.1018954272981</v>
      </c>
      <c r="M1424" s="34">
        <f t="shared" si="670"/>
        <v>2708.5468006559331</v>
      </c>
      <c r="N1424" s="33">
        <f t="shared" si="671"/>
        <v>0</v>
      </c>
      <c r="O1424" s="35">
        <f t="shared" si="672"/>
        <v>0</v>
      </c>
      <c r="P1424" s="31">
        <f t="shared" si="673"/>
        <v>6.9597547791848249E-2</v>
      </c>
      <c r="Q1424" s="30">
        <f t="shared" si="674"/>
        <v>2847.7919885930196</v>
      </c>
      <c r="R1424" s="34">
        <f t="shared" si="675"/>
        <v>2847.7919885930196</v>
      </c>
      <c r="S1424" s="33">
        <f t="shared" si="676"/>
        <v>0</v>
      </c>
      <c r="T1424" s="35">
        <f t="shared" si="677"/>
        <v>0</v>
      </c>
      <c r="U1424" s="31">
        <f t="shared" si="678"/>
        <v>0</v>
      </c>
      <c r="V1424" s="30" t="e">
        <f t="shared" si="679"/>
        <v>#DIV/0!</v>
      </c>
      <c r="W1424" s="34" t="e">
        <f t="shared" si="680"/>
        <v>#DIV/0!</v>
      </c>
      <c r="X1424" s="33">
        <f t="shared" si="681"/>
        <v>0</v>
      </c>
      <c r="Y1424" s="35">
        <f t="shared" si="682"/>
        <v>0</v>
      </c>
      <c r="Z1424" s="30">
        <f t="shared" si="683"/>
        <v>-11446.986545015781</v>
      </c>
      <c r="AA1424" s="35">
        <f>IF(C1424&lt;C$13,0,(IF(VLOOKUP(C$7,profiel!$A$3:$F$297,2,FALSE)&gt;4,VLOOKUP($C$7,profiel!$A$3:$F$297,3,FALSE),IF(B$9="flens loodrecht op gevel",(VLOOKUP(C$7,profiel!$A$3:$F$297,6,FALSE)-2*VLOOKUP(C$7,profiel!$A$3:$F$297,4,FALSE))/2,VLOOKUP(C$7,profiel!$A$3:$F$297,4,FALSE))))/1000*Z1424*D$36)</f>
        <v>-21065.240739062734</v>
      </c>
      <c r="AB1424" s="30">
        <f t="shared" si="686"/>
        <v>83595.530984651516</v>
      </c>
      <c r="AC1424" s="35">
        <f t="shared" si="684"/>
        <v>16719.106196930305</v>
      </c>
      <c r="AD1424" s="32">
        <f t="shared" si="685"/>
        <v>5.1916652013591025E-2</v>
      </c>
      <c r="AE1424" s="32">
        <f t="shared" si="695"/>
        <v>744.71024557385238</v>
      </c>
      <c r="AF1424" s="204">
        <f t="shared" si="696"/>
        <v>1844.7579003242349</v>
      </c>
    </row>
    <row r="1425" spans="1:32" ht="12" customHeight="1" x14ac:dyDescent="0.15">
      <c r="A1425" s="199">
        <f t="shared" si="661"/>
        <v>744.71024557385238</v>
      </c>
      <c r="B1425" s="38">
        <f t="shared" si="662"/>
        <v>6880</v>
      </c>
      <c r="C1425" s="200">
        <f t="shared" si="692"/>
        <v>114.66666666666667</v>
      </c>
      <c r="D1425" s="36">
        <f t="shared" si="693"/>
        <v>1042.2351202215089</v>
      </c>
      <c r="E1425" s="36">
        <f t="shared" si="694"/>
        <v>679.99999999999989</v>
      </c>
      <c r="F1425" s="37">
        <f t="shared" si="663"/>
        <v>6.9783939305703382E-2</v>
      </c>
      <c r="G1425" s="42">
        <f t="shared" si="664"/>
        <v>2848.2140824245312</v>
      </c>
      <c r="H1425" s="43">
        <f t="shared" si="665"/>
        <v>2848.2140824245312</v>
      </c>
      <c r="I1425" s="42">
        <f t="shared" si="666"/>
        <v>0</v>
      </c>
      <c r="J1425" s="44">
        <f t="shared" si="667"/>
        <v>0</v>
      </c>
      <c r="K1425" s="216">
        <f t="shared" si="668"/>
        <v>6.6294742340418211E-2</v>
      </c>
      <c r="L1425" s="42">
        <f t="shared" si="669"/>
        <v>2851.5330869828454</v>
      </c>
      <c r="M1425" s="43">
        <f t="shared" si="670"/>
        <v>2708.9564326337031</v>
      </c>
      <c r="N1425" s="42">
        <f t="shared" si="671"/>
        <v>0</v>
      </c>
      <c r="O1425" s="44">
        <f t="shared" si="672"/>
        <v>0</v>
      </c>
      <c r="P1425" s="37">
        <f t="shared" si="673"/>
        <v>6.9783939305703382E-2</v>
      </c>
      <c r="Q1425" s="42">
        <f t="shared" si="674"/>
        <v>2848.2140824245312</v>
      </c>
      <c r="R1425" s="43">
        <f t="shared" si="675"/>
        <v>2848.2140824245312</v>
      </c>
      <c r="S1425" s="42">
        <f t="shared" si="676"/>
        <v>0</v>
      </c>
      <c r="T1425" s="44">
        <f t="shared" si="677"/>
        <v>0</v>
      </c>
      <c r="U1425" s="37">
        <f t="shared" si="678"/>
        <v>0</v>
      </c>
      <c r="V1425" s="42" t="e">
        <f t="shared" si="679"/>
        <v>#DIV/0!</v>
      </c>
      <c r="W1425" s="43" t="e">
        <f t="shared" si="680"/>
        <v>#DIV/0!</v>
      </c>
      <c r="X1425" s="42">
        <f t="shared" si="681"/>
        <v>0</v>
      </c>
      <c r="Y1425" s="44">
        <f t="shared" si="682"/>
        <v>0</v>
      </c>
      <c r="Z1425" s="42">
        <f t="shared" si="683"/>
        <v>-11456.971804458806</v>
      </c>
      <c r="AA1425" s="44">
        <f>IF(C1425&lt;C$13,0,(IF(VLOOKUP(C$7,profiel!$A$3:$F$297,2,FALSE)&gt;4,VLOOKUP($C$7,profiel!$A$3:$F$297,3,FALSE),IF(B$9="flens loodrecht op gevel",(VLOOKUP(C$7,profiel!$A$3:$F$297,6,FALSE)-2*VLOOKUP(C$7,profiel!$A$3:$F$297,4,FALSE))/2,VLOOKUP(C$7,profiel!$A$3:$F$297,4,FALSE))))/1000*Z1425*D$36)</f>
        <v>-21083.616046239182</v>
      </c>
      <c r="AB1425" s="42">
        <f t="shared" si="686"/>
        <v>83627.563655860562</v>
      </c>
      <c r="AC1425" s="44">
        <f t="shared" si="684"/>
        <v>16725.512731172112</v>
      </c>
      <c r="AD1425" s="41">
        <f t="shared" si="685"/>
        <v>5.1918241059780552E-2</v>
      </c>
      <c r="AE1425" s="41">
        <f t="shared" si="695"/>
        <v>744.76216381491213</v>
      </c>
      <c r="AF1425" s="201">
        <f t="shared" si="696"/>
        <v>1839.8545184944655</v>
      </c>
    </row>
    <row r="1426" spans="1:32" ht="12" customHeight="1" x14ac:dyDescent="0.15">
      <c r="A1426" s="202">
        <f t="shared" si="661"/>
        <v>744.76216381491213</v>
      </c>
      <c r="B1426" s="54">
        <f t="shared" si="662"/>
        <v>6885</v>
      </c>
      <c r="C1426" s="133">
        <f t="shared" si="692"/>
        <v>114.75</v>
      </c>
      <c r="D1426" s="30">
        <f t="shared" si="693"/>
        <v>1042.3438514282084</v>
      </c>
      <c r="E1426" s="30">
        <f t="shared" si="694"/>
        <v>679.99999999999989</v>
      </c>
      <c r="F1426" s="31">
        <f t="shared" si="663"/>
        <v>6.9969919934368144E-2</v>
      </c>
      <c r="G1426" s="30">
        <f t="shared" si="664"/>
        <v>2848.6356715926595</v>
      </c>
      <c r="H1426" s="34">
        <f t="shared" si="665"/>
        <v>2848.6356715926599</v>
      </c>
      <c r="I1426" s="33">
        <f t="shared" si="666"/>
        <v>0</v>
      </c>
      <c r="J1426" s="35">
        <f t="shared" si="667"/>
        <v>0</v>
      </c>
      <c r="K1426" s="60">
        <f t="shared" si="668"/>
        <v>6.6471423937649737E-2</v>
      </c>
      <c r="L1426" s="30">
        <f t="shared" si="669"/>
        <v>2851.9637554763835</v>
      </c>
      <c r="M1426" s="34">
        <f t="shared" si="670"/>
        <v>2709.3655677025645</v>
      </c>
      <c r="N1426" s="33">
        <f t="shared" si="671"/>
        <v>0</v>
      </c>
      <c r="O1426" s="35">
        <f t="shared" si="672"/>
        <v>0</v>
      </c>
      <c r="P1426" s="31">
        <f t="shared" si="673"/>
        <v>6.9969919934368144E-2</v>
      </c>
      <c r="Q1426" s="30">
        <f t="shared" si="674"/>
        <v>2848.6356715926595</v>
      </c>
      <c r="R1426" s="34">
        <f t="shared" si="675"/>
        <v>2848.6356715926599</v>
      </c>
      <c r="S1426" s="33">
        <f t="shared" si="676"/>
        <v>0</v>
      </c>
      <c r="T1426" s="35">
        <f t="shared" si="677"/>
        <v>0</v>
      </c>
      <c r="U1426" s="31">
        <f t="shared" si="678"/>
        <v>0</v>
      </c>
      <c r="V1426" s="30" t="e">
        <f t="shared" si="679"/>
        <v>#DIV/0!</v>
      </c>
      <c r="W1426" s="34" t="e">
        <f t="shared" si="680"/>
        <v>#DIV/0!</v>
      </c>
      <c r="X1426" s="33">
        <f t="shared" si="681"/>
        <v>0</v>
      </c>
      <c r="Y1426" s="35">
        <f t="shared" si="682"/>
        <v>0</v>
      </c>
      <c r="Z1426" s="30">
        <f t="shared" si="683"/>
        <v>-11466.958699197246</v>
      </c>
      <c r="AA1426" s="35">
        <f>IF(C1426&lt;C$13,0,(IF(VLOOKUP(C$7,profiel!$A$3:$F$297,2,FALSE)&gt;4,VLOOKUP($C$7,profiel!$A$3:$F$297,3,FALSE),IF(B$9="flens loodrecht op gevel",(VLOOKUP(C$7,profiel!$A$3:$F$297,6,FALSE)-2*VLOOKUP(C$7,profiel!$A$3:$F$297,4,FALSE))/2,VLOOKUP(C$7,profiel!$A$3:$F$297,4,FALSE))))/1000*Z1426*D$36)</f>
        <v>-21101.994362757123</v>
      </c>
      <c r="AB1426" s="30">
        <f t="shared" si="686"/>
        <v>83659.573943757845</v>
      </c>
      <c r="AC1426" s="35">
        <f t="shared" si="684"/>
        <v>16731.914788751568</v>
      </c>
      <c r="AD1426" s="32">
        <f t="shared" si="685"/>
        <v>5.1918675307379217E-2</v>
      </c>
      <c r="AE1426" s="32">
        <f t="shared" si="695"/>
        <v>744.81408249021956</v>
      </c>
      <c r="AF1426" s="204">
        <f t="shared" si="696"/>
        <v>1834.9879534248219</v>
      </c>
    </row>
    <row r="1427" spans="1:32" ht="12" customHeight="1" x14ac:dyDescent="0.15">
      <c r="A1427" s="199">
        <f t="shared" si="661"/>
        <v>744.81408249021956</v>
      </c>
      <c r="B1427" s="38">
        <f t="shared" si="662"/>
        <v>6890</v>
      </c>
      <c r="C1427" s="200">
        <f t="shared" si="692"/>
        <v>114.83333333333333</v>
      </c>
      <c r="D1427" s="36">
        <f t="shared" si="693"/>
        <v>1042.4525037870353</v>
      </c>
      <c r="E1427" s="36">
        <f t="shared" si="694"/>
        <v>679.99999999999989</v>
      </c>
      <c r="F1427" s="37">
        <f t="shared" si="663"/>
        <v>7.0155486911874912E-2</v>
      </c>
      <c r="G1427" s="42">
        <f t="shared" si="664"/>
        <v>2849.0567714932968</v>
      </c>
      <c r="H1427" s="43">
        <f t="shared" si="665"/>
        <v>2849.0567714932968</v>
      </c>
      <c r="I1427" s="42">
        <f t="shared" si="666"/>
        <v>0</v>
      </c>
      <c r="J1427" s="44">
        <f t="shared" si="667"/>
        <v>0</v>
      </c>
      <c r="K1427" s="216">
        <f t="shared" si="668"/>
        <v>6.6647712566281159E-2</v>
      </c>
      <c r="L1427" s="42">
        <f t="shared" si="669"/>
        <v>2852.3939161876938</v>
      </c>
      <c r="M1427" s="43">
        <f t="shared" si="670"/>
        <v>2709.7742203783091</v>
      </c>
      <c r="N1427" s="42">
        <f t="shared" si="671"/>
        <v>0</v>
      </c>
      <c r="O1427" s="44">
        <f t="shared" si="672"/>
        <v>0</v>
      </c>
      <c r="P1427" s="37">
        <f t="shared" si="673"/>
        <v>7.0155486911874912E-2</v>
      </c>
      <c r="Q1427" s="42">
        <f t="shared" si="674"/>
        <v>2849.0567714932968</v>
      </c>
      <c r="R1427" s="43">
        <f t="shared" si="675"/>
        <v>2849.0567714932968</v>
      </c>
      <c r="S1427" s="42">
        <f t="shared" si="676"/>
        <v>0</v>
      </c>
      <c r="T1427" s="44">
        <f t="shared" si="677"/>
        <v>0</v>
      </c>
      <c r="U1427" s="37">
        <f t="shared" si="678"/>
        <v>0</v>
      </c>
      <c r="V1427" s="42" t="e">
        <f t="shared" si="679"/>
        <v>#DIV/0!</v>
      </c>
      <c r="W1427" s="43" t="e">
        <f t="shared" si="680"/>
        <v>#DIV/0!</v>
      </c>
      <c r="X1427" s="42">
        <f t="shared" si="681"/>
        <v>0</v>
      </c>
      <c r="Y1427" s="44">
        <f t="shared" si="682"/>
        <v>0</v>
      </c>
      <c r="Z1427" s="42">
        <f t="shared" si="683"/>
        <v>-11476.947007309645</v>
      </c>
      <c r="AA1427" s="44">
        <f>IF(C1427&lt;C$13,0,(IF(VLOOKUP(C$7,profiel!$A$3:$F$297,2,FALSE)&gt;4,VLOOKUP($C$7,profiel!$A$3:$F$297,3,FALSE),IF(B$9="flens loodrecht op gevel",(VLOOKUP(C$7,profiel!$A$3:$F$297,6,FALSE)-2*VLOOKUP(C$7,profiel!$A$3:$F$297,4,FALSE))/2,VLOOKUP(C$7,profiel!$A$3:$F$297,4,FALSE))))/1000*Z1427*D$36)</f>
        <v>-21120.375280227076</v>
      </c>
      <c r="AB1427" s="42">
        <f t="shared" si="686"/>
        <v>83691.562094901761</v>
      </c>
      <c r="AC1427" s="44">
        <f t="shared" si="684"/>
        <v>16738.312418980353</v>
      </c>
      <c r="AD1427" s="41">
        <f t="shared" si="685"/>
        <v>5.1917960704053689E-2</v>
      </c>
      <c r="AE1427" s="41">
        <f t="shared" si="695"/>
        <v>744.86600045092359</v>
      </c>
      <c r="AF1427" s="201">
        <f t="shared" si="696"/>
        <v>1830.1578984921377</v>
      </c>
    </row>
    <row r="1428" spans="1:32" ht="12" customHeight="1" x14ac:dyDescent="0.15">
      <c r="A1428" s="202">
        <f t="shared" si="661"/>
        <v>744.86600045092359</v>
      </c>
      <c r="B1428" s="54">
        <f t="shared" si="662"/>
        <v>6895</v>
      </c>
      <c r="C1428" s="133">
        <f t="shared" si="692"/>
        <v>114.91666666666667</v>
      </c>
      <c r="D1428" s="30">
        <f t="shared" si="693"/>
        <v>1042.5610774122624</v>
      </c>
      <c r="E1428" s="30">
        <f t="shared" si="694"/>
        <v>679.99999999999989</v>
      </c>
      <c r="F1428" s="31">
        <f t="shared" si="663"/>
        <v>7.034063752423067E-2</v>
      </c>
      <c r="G1428" s="30">
        <f t="shared" si="664"/>
        <v>2849.477397409722</v>
      </c>
      <c r="H1428" s="34">
        <f t="shared" si="665"/>
        <v>2849.4773974097225</v>
      </c>
      <c r="I1428" s="33">
        <f t="shared" si="666"/>
        <v>0</v>
      </c>
      <c r="J1428" s="35">
        <f t="shared" si="667"/>
        <v>0</v>
      </c>
      <c r="K1428" s="60">
        <f t="shared" si="668"/>
        <v>6.6823605648019146E-2</v>
      </c>
      <c r="L1428" s="30">
        <f t="shared" si="669"/>
        <v>2852.8235842864083</v>
      </c>
      <c r="M1428" s="34">
        <f t="shared" si="670"/>
        <v>2710.1824050720879</v>
      </c>
      <c r="N1428" s="33">
        <f t="shared" si="671"/>
        <v>0</v>
      </c>
      <c r="O1428" s="35">
        <f t="shared" si="672"/>
        <v>0</v>
      </c>
      <c r="P1428" s="31">
        <f t="shared" si="673"/>
        <v>7.034063752423067E-2</v>
      </c>
      <c r="Q1428" s="30">
        <f t="shared" si="674"/>
        <v>2849.477397409722</v>
      </c>
      <c r="R1428" s="34">
        <f t="shared" si="675"/>
        <v>2849.4773974097225</v>
      </c>
      <c r="S1428" s="33">
        <f t="shared" si="676"/>
        <v>0</v>
      </c>
      <c r="T1428" s="35">
        <f t="shared" si="677"/>
        <v>0</v>
      </c>
      <c r="U1428" s="31">
        <f t="shared" si="678"/>
        <v>0</v>
      </c>
      <c r="V1428" s="30" t="e">
        <f t="shared" si="679"/>
        <v>#DIV/0!</v>
      </c>
      <c r="W1428" s="34" t="e">
        <f t="shared" si="680"/>
        <v>#DIV/0!</v>
      </c>
      <c r="X1428" s="33">
        <f t="shared" si="681"/>
        <v>0</v>
      </c>
      <c r="Y1428" s="35">
        <f t="shared" si="682"/>
        <v>0</v>
      </c>
      <c r="Z1428" s="30">
        <f t="shared" si="683"/>
        <v>-11486.936507900671</v>
      </c>
      <c r="AA1428" s="35">
        <f>IF(C1428&lt;C$13,0,(IF(VLOOKUP(C$7,profiel!$A$3:$F$297,2,FALSE)&gt;4,VLOOKUP($C$7,profiel!$A$3:$F$297,3,FALSE),IF(B$9="flens loodrecht op gevel",(VLOOKUP(C$7,profiel!$A$3:$F$297,6,FALSE)-2*VLOOKUP(C$7,profiel!$A$3:$F$297,4,FALSE))/2,VLOOKUP(C$7,profiel!$A$3:$F$297,4,FALSE))))/1000*Z1428*D$36)</f>
        <v>-21138.75839214788</v>
      </c>
      <c r="AB1428" s="30">
        <f t="shared" si="686"/>
        <v>83723.528354777911</v>
      </c>
      <c r="AC1428" s="35">
        <f t="shared" si="684"/>
        <v>16744.705670955584</v>
      </c>
      <c r="AD1428" s="32">
        <f t="shared" si="685"/>
        <v>5.1916103298777147E-2</v>
      </c>
      <c r="AE1428" s="32">
        <f t="shared" si="695"/>
        <v>744.91791655422242</v>
      </c>
      <c r="AF1428" s="204">
        <f t="shared" si="696"/>
        <v>1825.3640495023496</v>
      </c>
    </row>
    <row r="1429" spans="1:32" ht="12" customHeight="1" x14ac:dyDescent="0.15">
      <c r="A1429" s="199">
        <f t="shared" si="661"/>
        <v>744.91791655422242</v>
      </c>
      <c r="B1429" s="38">
        <f t="shared" si="662"/>
        <v>6900</v>
      </c>
      <c r="C1429" s="200">
        <f t="shared" si="692"/>
        <v>115</v>
      </c>
      <c r="D1429" s="36">
        <f t="shared" si="693"/>
        <v>1042.6695724179131</v>
      </c>
      <c r="E1429" s="36">
        <f t="shared" si="694"/>
        <v>679.99999999999989</v>
      </c>
      <c r="F1429" s="37">
        <f t="shared" si="663"/>
        <v>7.0525369109269029E-2</v>
      </c>
      <c r="G1429" s="42">
        <f t="shared" si="664"/>
        <v>2849.8975645121182</v>
      </c>
      <c r="H1429" s="43">
        <f t="shared" si="665"/>
        <v>2849.8975645121182</v>
      </c>
      <c r="I1429" s="42">
        <f t="shared" si="666"/>
        <v>0</v>
      </c>
      <c r="J1429" s="44">
        <f t="shared" si="667"/>
        <v>0</v>
      </c>
      <c r="K1429" s="216">
        <f t="shared" si="668"/>
        <v>6.6999100653805571E-2</v>
      </c>
      <c r="L1429" s="42">
        <f t="shared" si="669"/>
        <v>2853.2527748315224</v>
      </c>
      <c r="M1429" s="43">
        <f t="shared" si="670"/>
        <v>2710.5901360899461</v>
      </c>
      <c r="N1429" s="42">
        <f t="shared" si="671"/>
        <v>0</v>
      </c>
      <c r="O1429" s="44">
        <f t="shared" si="672"/>
        <v>0</v>
      </c>
      <c r="P1429" s="37">
        <f t="shared" si="673"/>
        <v>7.0525369109269029E-2</v>
      </c>
      <c r="Q1429" s="42">
        <f t="shared" si="674"/>
        <v>2849.8975645121182</v>
      </c>
      <c r="R1429" s="43">
        <f t="shared" si="675"/>
        <v>2849.8975645121182</v>
      </c>
      <c r="S1429" s="42">
        <f t="shared" si="676"/>
        <v>0</v>
      </c>
      <c r="T1429" s="44">
        <f t="shared" si="677"/>
        <v>0</v>
      </c>
      <c r="U1429" s="37">
        <f t="shared" si="678"/>
        <v>0</v>
      </c>
      <c r="V1429" s="42" t="e">
        <f t="shared" si="679"/>
        <v>#DIV/0!</v>
      </c>
      <c r="W1429" s="43" t="e">
        <f t="shared" si="680"/>
        <v>#DIV/0!</v>
      </c>
      <c r="X1429" s="42">
        <f t="shared" si="681"/>
        <v>0</v>
      </c>
      <c r="Y1429" s="44">
        <f t="shared" si="682"/>
        <v>0</v>
      </c>
      <c r="Z1429" s="42">
        <f t="shared" si="683"/>
        <v>-11496.926981121405</v>
      </c>
      <c r="AA1429" s="44">
        <f>IF(C1429&lt;C$13,0,(IF(VLOOKUP(C$7,profiel!$A$3:$F$297,2,FALSE)&gt;4,VLOOKUP($C$7,profiel!$A$3:$F$297,3,FALSE),IF(B$9="flens loodrecht op gevel",(VLOOKUP(C$7,profiel!$A$3:$F$297,6,FALSE)-2*VLOOKUP(C$7,profiel!$A$3:$F$297,4,FALSE))/2,VLOOKUP(C$7,profiel!$A$3:$F$297,4,FALSE))))/1000*Z1429*D$36)</f>
        <v>-21157.143293944027</v>
      </c>
      <c r="AB1429" s="42">
        <f t="shared" si="686"/>
        <v>83755.472967778522</v>
      </c>
      <c r="AC1429" s="44">
        <f t="shared" si="684"/>
        <v>16751.094593555703</v>
      </c>
      <c r="AD1429" s="41">
        <f t="shared" si="685"/>
        <v>5.1913109239895859E-2</v>
      </c>
      <c r="AE1429" s="41">
        <f t="shared" si="695"/>
        <v>744.96982966346229</v>
      </c>
      <c r="AF1429" s="201">
        <f t="shared" si="696"/>
        <v>1820.6061046762597</v>
      </c>
    </row>
    <row r="1430" spans="1:32" ht="12" customHeight="1" x14ac:dyDescent="0.15">
      <c r="A1430" s="202">
        <f t="shared" si="661"/>
        <v>744.96982966346229</v>
      </c>
      <c r="B1430" s="54">
        <f t="shared" si="662"/>
        <v>6905</v>
      </c>
      <c r="C1430" s="133">
        <f t="shared" si="692"/>
        <v>115.08333333333333</v>
      </c>
      <c r="D1430" s="30">
        <f t="shared" si="693"/>
        <v>1042.7779889177637</v>
      </c>
      <c r="E1430" s="30">
        <f t="shared" si="694"/>
        <v>679.99999999999989</v>
      </c>
      <c r="F1430" s="31">
        <f t="shared" si="663"/>
        <v>7.0709679056489144E-2</v>
      </c>
      <c r="G1430" s="30">
        <f t="shared" si="664"/>
        <v>2850.3172878550781</v>
      </c>
      <c r="H1430" s="34">
        <f t="shared" si="665"/>
        <v>2850.3172878550781</v>
      </c>
      <c r="I1430" s="33">
        <f t="shared" si="666"/>
        <v>0</v>
      </c>
      <c r="J1430" s="35">
        <f t="shared" si="667"/>
        <v>0</v>
      </c>
      <c r="K1430" s="60">
        <f t="shared" si="668"/>
        <v>6.7174195103664694E-2</v>
      </c>
      <c r="L1430" s="30">
        <f t="shared" si="669"/>
        <v>2853.6815027688885</v>
      </c>
      <c r="M1430" s="34">
        <f t="shared" si="670"/>
        <v>2710.9974276304438</v>
      </c>
      <c r="N1430" s="33">
        <f t="shared" si="671"/>
        <v>0</v>
      </c>
      <c r="O1430" s="35">
        <f t="shared" si="672"/>
        <v>0</v>
      </c>
      <c r="P1430" s="31">
        <f t="shared" si="673"/>
        <v>7.0709679056489144E-2</v>
      </c>
      <c r="Q1430" s="30">
        <f t="shared" si="674"/>
        <v>2850.3172878550781</v>
      </c>
      <c r="R1430" s="34">
        <f t="shared" si="675"/>
        <v>2850.3172878550781</v>
      </c>
      <c r="S1430" s="33">
        <f t="shared" si="676"/>
        <v>0</v>
      </c>
      <c r="T1430" s="35">
        <f t="shared" si="677"/>
        <v>0</v>
      </c>
      <c r="U1430" s="31">
        <f t="shared" si="678"/>
        <v>0</v>
      </c>
      <c r="V1430" s="30" t="e">
        <f t="shared" si="679"/>
        <v>#DIV/0!</v>
      </c>
      <c r="W1430" s="34" t="e">
        <f t="shared" si="680"/>
        <v>#DIV/0!</v>
      </c>
      <c r="X1430" s="33">
        <f t="shared" si="681"/>
        <v>0</v>
      </c>
      <c r="Y1430" s="35">
        <f t="shared" si="682"/>
        <v>0</v>
      </c>
      <c r="Z1430" s="30">
        <f t="shared" si="683"/>
        <v>-11506.918208189192</v>
      </c>
      <c r="AA1430" s="35">
        <f>IF(C1430&lt;C$13,0,(IF(VLOOKUP(C$7,profiel!$A$3:$F$297,2,FALSE)&gt;4,VLOOKUP($C$7,profiel!$A$3:$F$297,3,FALSE),IF(B$9="flens loodrecht op gevel",(VLOOKUP(C$7,profiel!$A$3:$F$297,6,FALSE)-2*VLOOKUP(C$7,profiel!$A$3:$F$297,4,FALSE))/2,VLOOKUP(C$7,profiel!$A$3:$F$297,4,FALSE))))/1000*Z1430*D$36)</f>
        <v>-21175.52958300219</v>
      </c>
      <c r="AB1430" s="30">
        <f t="shared" si="686"/>
        <v>83787.396177183327</v>
      </c>
      <c r="AC1430" s="35">
        <f t="shared" si="684"/>
        <v>16757.479235436665</v>
      </c>
      <c r="AD1430" s="32">
        <f t="shared" si="685"/>
        <v>5.1908984773113613E-2</v>
      </c>
      <c r="AE1430" s="32">
        <f t="shared" si="695"/>
        <v>745.02173864823544</v>
      </c>
      <c r="AF1430" s="204">
        <f t="shared" si="696"/>
        <v>1815.8837646351758</v>
      </c>
    </row>
    <row r="1431" spans="1:32" ht="12" customHeight="1" x14ac:dyDescent="0.15">
      <c r="A1431" s="199">
        <f t="shared" si="661"/>
        <v>745.02173864823544</v>
      </c>
      <c r="B1431" s="38">
        <f t="shared" si="662"/>
        <v>6910</v>
      </c>
      <c r="C1431" s="200">
        <f t="shared" si="692"/>
        <v>115.16666666666667</v>
      </c>
      <c r="D1431" s="36">
        <f t="shared" si="693"/>
        <v>1042.8863270253448</v>
      </c>
      <c r="E1431" s="36">
        <f t="shared" si="694"/>
        <v>679.99999999999989</v>
      </c>
      <c r="F1431" s="37">
        <f t="shared" si="663"/>
        <v>7.0893564806890005E-2</v>
      </c>
      <c r="G1431" s="42">
        <f t="shared" si="664"/>
        <v>2850.7365823775731</v>
      </c>
      <c r="H1431" s="43">
        <f t="shared" si="665"/>
        <v>2850.7365823775735</v>
      </c>
      <c r="I1431" s="42">
        <f t="shared" si="666"/>
        <v>0</v>
      </c>
      <c r="J1431" s="44">
        <f t="shared" si="667"/>
        <v>0</v>
      </c>
      <c r="K1431" s="216">
        <f t="shared" si="668"/>
        <v>6.7348886566545502E-2</v>
      </c>
      <c r="L1431" s="42">
        <f t="shared" si="669"/>
        <v>2854.1097829311675</v>
      </c>
      <c r="M1431" s="43">
        <f t="shared" si="670"/>
        <v>2711.4042937846089</v>
      </c>
      <c r="N1431" s="42">
        <f t="shared" si="671"/>
        <v>0</v>
      </c>
      <c r="O1431" s="44">
        <f t="shared" si="672"/>
        <v>0</v>
      </c>
      <c r="P1431" s="37">
        <f t="shared" si="673"/>
        <v>7.0893564806890005E-2</v>
      </c>
      <c r="Q1431" s="42">
        <f t="shared" si="674"/>
        <v>2850.7365823775731</v>
      </c>
      <c r="R1431" s="43">
        <f t="shared" si="675"/>
        <v>2850.7365823775735</v>
      </c>
      <c r="S1431" s="42">
        <f t="shared" si="676"/>
        <v>0</v>
      </c>
      <c r="T1431" s="44">
        <f t="shared" si="677"/>
        <v>0</v>
      </c>
      <c r="U1431" s="37">
        <f t="shared" si="678"/>
        <v>0</v>
      </c>
      <c r="V1431" s="42" t="e">
        <f t="shared" si="679"/>
        <v>#DIV/0!</v>
      </c>
      <c r="W1431" s="43" t="e">
        <f t="shared" si="680"/>
        <v>#DIV/0!</v>
      </c>
      <c r="X1431" s="42">
        <f t="shared" si="681"/>
        <v>0</v>
      </c>
      <c r="Y1431" s="44">
        <f t="shared" si="682"/>
        <v>0</v>
      </c>
      <c r="Z1431" s="42">
        <f t="shared" si="683"/>
        <v>-11516.909971407173</v>
      </c>
      <c r="AA1431" s="44">
        <f>IF(C1431&lt;C$13,0,(IF(VLOOKUP(C$7,profiel!$A$3:$F$297,2,FALSE)&gt;4,VLOOKUP($C$7,profiel!$A$3:$F$297,3,FALSE),IF(B$9="flens loodrecht op gevel",(VLOOKUP(C$7,profiel!$A$3:$F$297,6,FALSE)-2*VLOOKUP(C$7,profiel!$A$3:$F$297,4,FALSE))/2,VLOOKUP(C$7,profiel!$A$3:$F$297,4,FALSE))))/1000*Z1431*D$36)</f>
        <v>-21193.916858707176</v>
      </c>
      <c r="AB1431" s="42">
        <f t="shared" si="686"/>
        <v>83819.298225140301</v>
      </c>
      <c r="AC1431" s="44">
        <f t="shared" si="684"/>
        <v>16763.85964502806</v>
      </c>
      <c r="AD1431" s="41">
        <f t="shared" si="685"/>
        <v>5.1903736239562723E-2</v>
      </c>
      <c r="AE1431" s="41">
        <f t="shared" si="695"/>
        <v>745.07364238447497</v>
      </c>
      <c r="AF1431" s="201">
        <f t="shared" si="696"/>
        <v>1811.1967323866172</v>
      </c>
    </row>
    <row r="1432" spans="1:32" ht="12" customHeight="1" x14ac:dyDescent="0.15">
      <c r="A1432" s="202">
        <f t="shared" si="661"/>
        <v>745.07364238447497</v>
      </c>
      <c r="B1432" s="54">
        <f t="shared" si="662"/>
        <v>6915</v>
      </c>
      <c r="C1432" s="133">
        <f t="shared" si="692"/>
        <v>115.25</v>
      </c>
      <c r="D1432" s="30">
        <f t="shared" si="693"/>
        <v>1042.9945868539396</v>
      </c>
      <c r="E1432" s="30">
        <f t="shared" si="694"/>
        <v>679.99999999999989</v>
      </c>
      <c r="F1432" s="31">
        <f t="shared" si="663"/>
        <v>7.1077023852792395E-2</v>
      </c>
      <c r="G1432" s="30">
        <f t="shared" si="664"/>
        <v>2851.155462903816</v>
      </c>
      <c r="H1432" s="34">
        <f t="shared" si="665"/>
        <v>2851.155462903816</v>
      </c>
      <c r="I1432" s="33">
        <f t="shared" si="666"/>
        <v>0</v>
      </c>
      <c r="J1432" s="35">
        <f t="shared" si="667"/>
        <v>0</v>
      </c>
      <c r="K1432" s="60">
        <f t="shared" si="668"/>
        <v>6.7523172660152772E-2</v>
      </c>
      <c r="L1432" s="30">
        <f t="shared" si="669"/>
        <v>2854.5376300386906</v>
      </c>
      <c r="M1432" s="34">
        <f t="shared" si="670"/>
        <v>2711.8107485367564</v>
      </c>
      <c r="N1432" s="33">
        <f t="shared" si="671"/>
        <v>0</v>
      </c>
      <c r="O1432" s="35">
        <f t="shared" si="672"/>
        <v>0</v>
      </c>
      <c r="P1432" s="31">
        <f t="shared" si="673"/>
        <v>7.1077023852792395E-2</v>
      </c>
      <c r="Q1432" s="30">
        <f t="shared" si="674"/>
        <v>2851.155462903816</v>
      </c>
      <c r="R1432" s="34">
        <f t="shared" si="675"/>
        <v>2851.155462903816</v>
      </c>
      <c r="S1432" s="33">
        <f t="shared" si="676"/>
        <v>0</v>
      </c>
      <c r="T1432" s="35">
        <f t="shared" si="677"/>
        <v>0</v>
      </c>
      <c r="U1432" s="31">
        <f t="shared" si="678"/>
        <v>0</v>
      </c>
      <c r="V1432" s="30" t="e">
        <f t="shared" si="679"/>
        <v>#DIV/0!</v>
      </c>
      <c r="W1432" s="34" t="e">
        <f t="shared" si="680"/>
        <v>#DIV/0!</v>
      </c>
      <c r="X1432" s="33">
        <f t="shared" si="681"/>
        <v>0</v>
      </c>
      <c r="Y1432" s="35">
        <f t="shared" si="682"/>
        <v>0</v>
      </c>
      <c r="Z1432" s="30">
        <f t="shared" si="683"/>
        <v>-11526.902054183391</v>
      </c>
      <c r="AA1432" s="35">
        <f>IF(C1432&lt;C$13,0,(IF(VLOOKUP(C$7,profiel!$A$3:$F$297,2,FALSE)&gt;4,VLOOKUP($C$7,profiel!$A$3:$F$297,3,FALSE),IF(B$9="flens loodrecht op gevel",(VLOOKUP(C$7,profiel!$A$3:$F$297,6,FALSE)-2*VLOOKUP(C$7,profiel!$A$3:$F$297,4,FALSE))/2,VLOOKUP(C$7,profiel!$A$3:$F$297,4,FALSE))))/1000*Z1432*D$36)</f>
        <v>-21212.304722477078</v>
      </c>
      <c r="AB1432" s="30">
        <f t="shared" si="686"/>
        <v>83851.179352645762</v>
      </c>
      <c r="AC1432" s="35">
        <f t="shared" si="684"/>
        <v>16770.235870529152</v>
      </c>
      <c r="AD1432" s="32">
        <f t="shared" si="685"/>
        <v>5.1897370073901605E-2</v>
      </c>
      <c r="AE1432" s="32">
        <f t="shared" si="695"/>
        <v>745.12553975454887</v>
      </c>
      <c r="AF1432" s="204">
        <f t="shared" si="696"/>
        <v>1806.5447133099037</v>
      </c>
    </row>
    <row r="1433" spans="1:32" ht="12" customHeight="1" x14ac:dyDescent="0.15">
      <c r="A1433" s="199">
        <f t="shared" si="661"/>
        <v>745.12553975454887</v>
      </c>
      <c r="B1433" s="38">
        <f t="shared" si="662"/>
        <v>6920</v>
      </c>
      <c r="C1433" s="200">
        <f t="shared" si="692"/>
        <v>115.33333333333333</v>
      </c>
      <c r="D1433" s="36">
        <f t="shared" si="693"/>
        <v>1043.1027685165864</v>
      </c>
      <c r="E1433" s="36">
        <f t="shared" si="694"/>
        <v>679.99999999999989</v>
      </c>
      <c r="F1433" s="37">
        <f t="shared" si="663"/>
        <v>7.1260053737656634E-2</v>
      </c>
      <c r="G1433" s="42">
        <f t="shared" si="664"/>
        <v>2851.5739441399569</v>
      </c>
      <c r="H1433" s="43">
        <f t="shared" si="665"/>
        <v>2851.5739441399569</v>
      </c>
      <c r="I1433" s="42">
        <f t="shared" si="666"/>
        <v>0</v>
      </c>
      <c r="J1433" s="44">
        <f t="shared" si="667"/>
        <v>0</v>
      </c>
      <c r="K1433" s="216">
        <f t="shared" si="668"/>
        <v>6.7697051050773796E-2</v>
      </c>
      <c r="L1433" s="42">
        <f t="shared" si="669"/>
        <v>2854.9650586961334</v>
      </c>
      <c r="M1433" s="43">
        <f t="shared" si="670"/>
        <v>2712.2168057613267</v>
      </c>
      <c r="N1433" s="42">
        <f t="shared" si="671"/>
        <v>0</v>
      </c>
      <c r="O1433" s="44">
        <f t="shared" si="672"/>
        <v>0</v>
      </c>
      <c r="P1433" s="37">
        <f t="shared" si="673"/>
        <v>7.1260053737656634E-2</v>
      </c>
      <c r="Q1433" s="42">
        <f t="shared" si="674"/>
        <v>2851.5739441399569</v>
      </c>
      <c r="R1433" s="43">
        <f t="shared" si="675"/>
        <v>2851.5739441399569</v>
      </c>
      <c r="S1433" s="42">
        <f t="shared" si="676"/>
        <v>0</v>
      </c>
      <c r="T1433" s="44">
        <f t="shared" si="677"/>
        <v>0</v>
      </c>
      <c r="U1433" s="37">
        <f t="shared" si="678"/>
        <v>0</v>
      </c>
      <c r="V1433" s="42" t="e">
        <f t="shared" si="679"/>
        <v>#DIV/0!</v>
      </c>
      <c r="W1433" s="43" t="e">
        <f t="shared" si="680"/>
        <v>#DIV/0!</v>
      </c>
      <c r="X1433" s="42">
        <f t="shared" si="681"/>
        <v>0</v>
      </c>
      <c r="Y1433" s="44">
        <f t="shared" si="682"/>
        <v>0</v>
      </c>
      <c r="Z1433" s="42">
        <f t="shared" si="683"/>
        <v>-11536.894241049706</v>
      </c>
      <c r="AA1433" s="44">
        <f>IF(C1433&lt;C$13,0,(IF(VLOOKUP(C$7,profiel!$A$3:$F$297,2,FALSE)&gt;4,VLOOKUP($C$7,profiel!$A$3:$F$297,3,FALSE),IF(B$9="flens loodrecht op gevel",(VLOOKUP(C$7,profiel!$A$3:$F$297,6,FALSE)-2*VLOOKUP(C$7,profiel!$A$3:$F$297,4,FALSE))/2,VLOOKUP(C$7,profiel!$A$3:$F$297,4,FALSE))))/1000*Z1433*D$36)</f>
        <v>-21230.692777798089</v>
      </c>
      <c r="AB1433" s="42">
        <f t="shared" si="686"/>
        <v>83883.039799526363</v>
      </c>
      <c r="AC1433" s="44">
        <f t="shared" si="684"/>
        <v>16776.607959905272</v>
      </c>
      <c r="AD1433" s="41">
        <f t="shared" si="685"/>
        <v>5.1889892802248976E-2</v>
      </c>
      <c r="AE1433" s="41">
        <f t="shared" si="695"/>
        <v>745.17742964735112</v>
      </c>
      <c r="AF1433" s="201">
        <f t="shared" si="696"/>
        <v>1801.9274151418167</v>
      </c>
    </row>
    <row r="1434" spans="1:32" ht="12" customHeight="1" x14ac:dyDescent="0.15">
      <c r="A1434" s="202">
        <f t="shared" si="661"/>
        <v>745.17742964735112</v>
      </c>
      <c r="B1434" s="54">
        <f t="shared" si="662"/>
        <v>6925</v>
      </c>
      <c r="C1434" s="133">
        <f t="shared" si="692"/>
        <v>115.41666666666667</v>
      </c>
      <c r="D1434" s="30">
        <f t="shared" si="693"/>
        <v>1043.2108721260788</v>
      </c>
      <c r="E1434" s="30">
        <f t="shared" si="694"/>
        <v>679.99999999999989</v>
      </c>
      <c r="F1434" s="31">
        <f t="shared" si="663"/>
        <v>7.1442652055888414E-2</v>
      </c>
      <c r="G1434" s="30">
        <f t="shared" si="664"/>
        <v>2851.9920406750139</v>
      </c>
      <c r="H1434" s="34">
        <f t="shared" si="665"/>
        <v>2851.9920406750139</v>
      </c>
      <c r="I1434" s="33">
        <f t="shared" si="666"/>
        <v>0</v>
      </c>
      <c r="J1434" s="35">
        <f t="shared" si="667"/>
        <v>0</v>
      </c>
      <c r="K1434" s="60">
        <f t="shared" si="668"/>
        <v>6.7870519453093997E-2</v>
      </c>
      <c r="L1434" s="30">
        <f t="shared" si="669"/>
        <v>2855.3920833934399</v>
      </c>
      <c r="M1434" s="34">
        <f t="shared" si="670"/>
        <v>2712.6224792237681</v>
      </c>
      <c r="N1434" s="33">
        <f t="shared" si="671"/>
        <v>0</v>
      </c>
      <c r="O1434" s="35">
        <f t="shared" si="672"/>
        <v>0</v>
      </c>
      <c r="P1434" s="31">
        <f t="shared" si="673"/>
        <v>7.1442652055888414E-2</v>
      </c>
      <c r="Q1434" s="30">
        <f t="shared" si="674"/>
        <v>2851.9920406750139</v>
      </c>
      <c r="R1434" s="34">
        <f t="shared" si="675"/>
        <v>2851.9920406750139</v>
      </c>
      <c r="S1434" s="33">
        <f t="shared" si="676"/>
        <v>0</v>
      </c>
      <c r="T1434" s="35">
        <f t="shared" si="677"/>
        <v>0</v>
      </c>
      <c r="U1434" s="31">
        <f t="shared" si="678"/>
        <v>0</v>
      </c>
      <c r="V1434" s="30" t="e">
        <f t="shared" si="679"/>
        <v>#DIV/0!</v>
      </c>
      <c r="W1434" s="34" t="e">
        <f t="shared" si="680"/>
        <v>#DIV/0!</v>
      </c>
      <c r="X1434" s="33">
        <f t="shared" si="681"/>
        <v>0</v>
      </c>
      <c r="Y1434" s="35">
        <f t="shared" si="682"/>
        <v>0</v>
      </c>
      <c r="Z1434" s="30">
        <f t="shared" si="683"/>
        <v>-11546.886317680161</v>
      </c>
      <c r="AA1434" s="35">
        <f>IF(C1434&lt;C$13,0,(IF(VLOOKUP(C$7,profiel!$A$3:$F$297,2,FALSE)&gt;4,VLOOKUP($C$7,profiel!$A$3:$F$297,3,FALSE),IF(B$9="flens loodrecht op gevel",(VLOOKUP(C$7,profiel!$A$3:$F$297,6,FALSE)-2*VLOOKUP(C$7,profiel!$A$3:$F$297,4,FALSE))/2,VLOOKUP(C$7,profiel!$A$3:$F$297,4,FALSE))))/1000*Z1434*D$36)</f>
        <v>-21249.080630258293</v>
      </c>
      <c r="AB1434" s="30">
        <f t="shared" si="686"/>
        <v>83914.879804420605</v>
      </c>
      <c r="AC1434" s="35">
        <f t="shared" si="684"/>
        <v>16782.975960884123</v>
      </c>
      <c r="AD1434" s="32">
        <f t="shared" si="685"/>
        <v>5.1881311040276462E-2</v>
      </c>
      <c r="AE1434" s="32">
        <f t="shared" si="695"/>
        <v>745.22931095839135</v>
      </c>
      <c r="AF1434" s="204">
        <f t="shared" si="696"/>
        <v>1797.3445479621862</v>
      </c>
    </row>
    <row r="1435" spans="1:32" ht="12" customHeight="1" x14ac:dyDescent="0.15">
      <c r="A1435" s="199">
        <f t="shared" si="661"/>
        <v>745.22931095839135</v>
      </c>
      <c r="B1435" s="38">
        <f t="shared" si="662"/>
        <v>6930</v>
      </c>
      <c r="C1435" s="200">
        <f t="shared" si="692"/>
        <v>115.5</v>
      </c>
      <c r="D1435" s="36">
        <f t="shared" si="693"/>
        <v>1043.3188977949662</v>
      </c>
      <c r="E1435" s="36">
        <f t="shared" si="694"/>
        <v>679.99999999999989</v>
      </c>
      <c r="F1435" s="37">
        <f t="shared" si="663"/>
        <v>7.1624816452639128E-2</v>
      </c>
      <c r="G1435" s="42">
        <f t="shared" si="664"/>
        <v>2852.4097669800917</v>
      </c>
      <c r="H1435" s="43">
        <f t="shared" si="665"/>
        <v>2852.4097669800922</v>
      </c>
      <c r="I1435" s="42">
        <f t="shared" si="666"/>
        <v>0</v>
      </c>
      <c r="J1435" s="44">
        <f t="shared" si="667"/>
        <v>0</v>
      </c>
      <c r="K1435" s="216">
        <f t="shared" si="668"/>
        <v>6.8043575630007166E-2</v>
      </c>
      <c r="L1435" s="42">
        <f t="shared" si="669"/>
        <v>2855.8187185050274</v>
      </c>
      <c r="M1435" s="43">
        <f t="shared" si="670"/>
        <v>2713.0277825797757</v>
      </c>
      <c r="N1435" s="42">
        <f t="shared" si="671"/>
        <v>0</v>
      </c>
      <c r="O1435" s="44">
        <f t="shared" si="672"/>
        <v>0</v>
      </c>
      <c r="P1435" s="37">
        <f t="shared" si="673"/>
        <v>7.1624816452639128E-2</v>
      </c>
      <c r="Q1435" s="42">
        <f t="shared" si="674"/>
        <v>2852.4097669800917</v>
      </c>
      <c r="R1435" s="43">
        <f t="shared" si="675"/>
        <v>2852.4097669800922</v>
      </c>
      <c r="S1435" s="42">
        <f t="shared" si="676"/>
        <v>0</v>
      </c>
      <c r="T1435" s="44">
        <f t="shared" si="677"/>
        <v>0</v>
      </c>
      <c r="U1435" s="37">
        <f t="shared" si="678"/>
        <v>0</v>
      </c>
      <c r="V1435" s="42" t="e">
        <f t="shared" si="679"/>
        <v>#DIV/0!</v>
      </c>
      <c r="W1435" s="43" t="e">
        <f t="shared" si="680"/>
        <v>#DIV/0!</v>
      </c>
      <c r="X1435" s="42">
        <f t="shared" si="681"/>
        <v>0</v>
      </c>
      <c r="Y1435" s="44">
        <f t="shared" si="682"/>
        <v>0</v>
      </c>
      <c r="Z1435" s="42">
        <f t="shared" si="683"/>
        <v>-11556.878070909057</v>
      </c>
      <c r="AA1435" s="44">
        <f>IF(C1435&lt;C$13,0,(IF(VLOOKUP(C$7,profiel!$A$3:$F$297,2,FALSE)&gt;4,VLOOKUP($C$7,profiel!$A$3:$F$297,3,FALSE),IF(B$9="flens loodrecht op gevel",(VLOOKUP(C$7,profiel!$A$3:$F$297,6,FALSE)-2*VLOOKUP(C$7,profiel!$A$3:$F$297,4,FALSE))/2,VLOOKUP(C$7,profiel!$A$3:$F$297,4,FALSE))))/1000*Z1435*D$36)</f>
        <v>-21267.467887580937</v>
      </c>
      <c r="AB1435" s="42">
        <f t="shared" si="686"/>
        <v>83946.699604760855</v>
      </c>
      <c r="AC1435" s="44">
        <f t="shared" si="684"/>
        <v>16789.33992095217</v>
      </c>
      <c r="AD1435" s="41">
        <f t="shared" si="685"/>
        <v>5.1871631491231598E-2</v>
      </c>
      <c r="AE1435" s="41">
        <f t="shared" si="695"/>
        <v>745.28118258988263</v>
      </c>
      <c r="AF1435" s="201">
        <f t="shared" si="696"/>
        <v>1792.7958241794631</v>
      </c>
    </row>
    <row r="1436" spans="1:32" ht="12" customHeight="1" x14ac:dyDescent="0.15">
      <c r="A1436" s="202">
        <f t="shared" si="661"/>
        <v>745.28118258988263</v>
      </c>
      <c r="B1436" s="54">
        <f t="shared" si="662"/>
        <v>6935</v>
      </c>
      <c r="C1436" s="133">
        <f t="shared" si="692"/>
        <v>115.58333333333333</v>
      </c>
      <c r="D1436" s="30">
        <f t="shared" si="693"/>
        <v>1043.4268456355553</v>
      </c>
      <c r="E1436" s="30">
        <f t="shared" si="694"/>
        <v>679.99999999999989</v>
      </c>
      <c r="F1436" s="31">
        <f t="shared" si="663"/>
        <v>7.1806544623598242E-2</v>
      </c>
      <c r="G1436" s="30">
        <f t="shared" si="664"/>
        <v>2852.8271374068845</v>
      </c>
      <c r="H1436" s="34">
        <f t="shared" si="665"/>
        <v>2852.8271374068845</v>
      </c>
      <c r="I1436" s="33">
        <f t="shared" si="666"/>
        <v>0</v>
      </c>
      <c r="J1436" s="35">
        <f t="shared" si="667"/>
        <v>0</v>
      </c>
      <c r="K1436" s="60">
        <f t="shared" si="668"/>
        <v>6.821621739241833E-2</v>
      </c>
      <c r="L1436" s="30">
        <f t="shared" si="669"/>
        <v>2856.2449782882691</v>
      </c>
      <c r="M1436" s="34">
        <f t="shared" si="670"/>
        <v>2713.4327293738556</v>
      </c>
      <c r="N1436" s="33">
        <f t="shared" si="671"/>
        <v>0</v>
      </c>
      <c r="O1436" s="35">
        <f t="shared" si="672"/>
        <v>0</v>
      </c>
      <c r="P1436" s="31">
        <f t="shared" si="673"/>
        <v>7.1806544623598242E-2</v>
      </c>
      <c r="Q1436" s="30">
        <f t="shared" si="674"/>
        <v>2852.8271374068845</v>
      </c>
      <c r="R1436" s="34">
        <f t="shared" si="675"/>
        <v>2852.8271374068845</v>
      </c>
      <c r="S1436" s="33">
        <f t="shared" si="676"/>
        <v>0</v>
      </c>
      <c r="T1436" s="35">
        <f t="shared" si="677"/>
        <v>0</v>
      </c>
      <c r="U1436" s="31">
        <f t="shared" si="678"/>
        <v>0</v>
      </c>
      <c r="V1436" s="30" t="e">
        <f t="shared" si="679"/>
        <v>#DIV/0!</v>
      </c>
      <c r="W1436" s="34" t="e">
        <f t="shared" si="680"/>
        <v>#DIV/0!</v>
      </c>
      <c r="X1436" s="33">
        <f t="shared" si="681"/>
        <v>0</v>
      </c>
      <c r="Y1436" s="35">
        <f t="shared" si="682"/>
        <v>0</v>
      </c>
      <c r="Z1436" s="30">
        <f t="shared" si="683"/>
        <v>-11566.869288748794</v>
      </c>
      <c r="AA1436" s="35">
        <f>IF(C1436&lt;C$13,0,(IF(VLOOKUP(C$7,profiel!$A$3:$F$297,2,FALSE)&gt;4,VLOOKUP($C$7,profiel!$A$3:$F$297,3,FALSE),IF(B$9="flens loodrecht op gevel",(VLOOKUP(C$7,profiel!$A$3:$F$297,6,FALSE)-2*VLOOKUP(C$7,profiel!$A$3:$F$297,4,FALSE))/2,VLOOKUP(C$7,profiel!$A$3:$F$297,4,FALSE))))/1000*Z1436*D$36)</f>
        <v>-21285.854159657243</v>
      </c>
      <c r="AB1436" s="30">
        <f t="shared" si="686"/>
        <v>83978.499436755737</v>
      </c>
      <c r="AC1436" s="35">
        <f t="shared" si="684"/>
        <v>16795.699887351147</v>
      </c>
      <c r="AD1436" s="32">
        <f t="shared" si="685"/>
        <v>5.1860860943927709E-2</v>
      </c>
      <c r="AE1436" s="32">
        <f t="shared" si="695"/>
        <v>745.33304345082661</v>
      </c>
      <c r="AF1436" s="204">
        <f t="shared" si="696"/>
        <v>1788.2809585163361</v>
      </c>
    </row>
    <row r="1437" spans="1:32" ht="12" customHeight="1" x14ac:dyDescent="0.15">
      <c r="A1437" s="199">
        <f t="shared" si="661"/>
        <v>745.33304345082661</v>
      </c>
      <c r="B1437" s="38">
        <f t="shared" si="662"/>
        <v>6940</v>
      </c>
      <c r="C1437" s="200">
        <f t="shared" si="692"/>
        <v>115.66666666666667</v>
      </c>
      <c r="D1437" s="36">
        <f t="shared" si="693"/>
        <v>1043.5347157599099</v>
      </c>
      <c r="E1437" s="36">
        <f t="shared" si="694"/>
        <v>679.99999999999989</v>
      </c>
      <c r="F1437" s="37">
        <f t="shared" si="663"/>
        <v>7.1987834314776233E-2</v>
      </c>
      <c r="G1437" s="42">
        <f t="shared" si="664"/>
        <v>2853.244166188194</v>
      </c>
      <c r="H1437" s="43">
        <f t="shared" si="665"/>
        <v>2853.244166188194</v>
      </c>
      <c r="I1437" s="42">
        <f t="shared" si="666"/>
        <v>0</v>
      </c>
      <c r="J1437" s="44">
        <f t="shared" si="667"/>
        <v>0</v>
      </c>
      <c r="K1437" s="216">
        <f t="shared" si="668"/>
        <v>6.8388442599037425E-2</v>
      </c>
      <c r="L1437" s="42">
        <f t="shared" si="669"/>
        <v>2856.6708768840099</v>
      </c>
      <c r="M1437" s="43">
        <f t="shared" si="670"/>
        <v>2713.8373330398094</v>
      </c>
      <c r="N1437" s="42">
        <f t="shared" si="671"/>
        <v>0</v>
      </c>
      <c r="O1437" s="44">
        <f t="shared" si="672"/>
        <v>0</v>
      </c>
      <c r="P1437" s="37">
        <f t="shared" si="673"/>
        <v>7.1987834314776233E-2</v>
      </c>
      <c r="Q1437" s="42">
        <f t="shared" si="674"/>
        <v>2853.244166188194</v>
      </c>
      <c r="R1437" s="43">
        <f t="shared" si="675"/>
        <v>2853.244166188194</v>
      </c>
      <c r="S1437" s="42">
        <f t="shared" si="676"/>
        <v>0</v>
      </c>
      <c r="T1437" s="44">
        <f t="shared" si="677"/>
        <v>0</v>
      </c>
      <c r="U1437" s="37">
        <f t="shared" si="678"/>
        <v>0</v>
      </c>
      <c r="V1437" s="42" t="e">
        <f t="shared" si="679"/>
        <v>#DIV/0!</v>
      </c>
      <c r="W1437" s="43" t="e">
        <f t="shared" si="680"/>
        <v>#DIV/0!</v>
      </c>
      <c r="X1437" s="42">
        <f t="shared" si="681"/>
        <v>0</v>
      </c>
      <c r="Y1437" s="44">
        <f t="shared" si="682"/>
        <v>0</v>
      </c>
      <c r="Z1437" s="42">
        <f t="shared" si="683"/>
        <v>-11576.859760407102</v>
      </c>
      <c r="AA1437" s="44">
        <f>IF(C1437&lt;C$13,0,(IF(VLOOKUP(C$7,profiel!$A$3:$F$297,2,FALSE)&gt;4,VLOOKUP($C$7,profiel!$A$3:$F$297,3,FALSE),IF(B$9="flens loodrecht op gevel",(VLOOKUP(C$7,profiel!$A$3:$F$297,6,FALSE)-2*VLOOKUP(C$7,profiel!$A$3:$F$297,4,FALSE))/2,VLOOKUP(C$7,profiel!$A$3:$F$297,4,FALSE))))/1000*Z1437*D$36)</f>
        <v>-21304.239058578147</v>
      </c>
      <c r="AB1437" s="42">
        <f t="shared" si="686"/>
        <v>84010.279535372858</v>
      </c>
      <c r="AC1437" s="44">
        <f t="shared" si="684"/>
        <v>16802.055907074569</v>
      </c>
      <c r="AD1437" s="41">
        <f t="shared" si="685"/>
        <v>5.1849006270812945E-2</v>
      </c>
      <c r="AE1437" s="41">
        <f t="shared" si="695"/>
        <v>745.38489245709741</v>
      </c>
      <c r="AF1437" s="201">
        <f t="shared" si="696"/>
        <v>1783.7996679952746</v>
      </c>
    </row>
    <row r="1438" spans="1:32" ht="12" customHeight="1" x14ac:dyDescent="0.15">
      <c r="A1438" s="202">
        <f t="shared" si="661"/>
        <v>745.38489245709741</v>
      </c>
      <c r="B1438" s="54">
        <f t="shared" si="662"/>
        <v>6945</v>
      </c>
      <c r="C1438" s="133">
        <f t="shared" si="692"/>
        <v>115.75</v>
      </c>
      <c r="D1438" s="30">
        <f t="shared" si="693"/>
        <v>1043.6425082798514</v>
      </c>
      <c r="E1438" s="30">
        <f t="shared" si="694"/>
        <v>679.99999999999989</v>
      </c>
      <c r="F1438" s="31">
        <f t="shared" si="663"/>
        <v>7.2168683322282268E-2</v>
      </c>
      <c r="G1438" s="30">
        <f t="shared" si="664"/>
        <v>2853.6608674369745</v>
      </c>
      <c r="H1438" s="34">
        <f t="shared" si="665"/>
        <v>2853.6608674369745</v>
      </c>
      <c r="I1438" s="33">
        <f t="shared" si="666"/>
        <v>0</v>
      </c>
      <c r="J1438" s="35">
        <f t="shared" si="667"/>
        <v>0</v>
      </c>
      <c r="K1438" s="60">
        <f t="shared" si="668"/>
        <v>6.8560249156168152E-2</v>
      </c>
      <c r="L1438" s="30">
        <f t="shared" si="669"/>
        <v>2857.0964283155931</v>
      </c>
      <c r="M1438" s="34">
        <f t="shared" si="670"/>
        <v>2714.2416068998136</v>
      </c>
      <c r="N1438" s="33">
        <f t="shared" si="671"/>
        <v>0</v>
      </c>
      <c r="O1438" s="35">
        <f t="shared" si="672"/>
        <v>0</v>
      </c>
      <c r="P1438" s="31">
        <f t="shared" si="673"/>
        <v>7.2168683322282268E-2</v>
      </c>
      <c r="Q1438" s="30">
        <f t="shared" si="674"/>
        <v>2853.6608674369745</v>
      </c>
      <c r="R1438" s="34">
        <f t="shared" si="675"/>
        <v>2853.6608674369745</v>
      </c>
      <c r="S1438" s="33">
        <f t="shared" si="676"/>
        <v>0</v>
      </c>
      <c r="T1438" s="35">
        <f t="shared" si="677"/>
        <v>0</v>
      </c>
      <c r="U1438" s="31">
        <f t="shared" si="678"/>
        <v>0</v>
      </c>
      <c r="V1438" s="30" t="e">
        <f t="shared" si="679"/>
        <v>#DIV/0!</v>
      </c>
      <c r="W1438" s="34" t="e">
        <f t="shared" si="680"/>
        <v>#DIV/0!</v>
      </c>
      <c r="X1438" s="33">
        <f t="shared" si="681"/>
        <v>0</v>
      </c>
      <c r="Y1438" s="35">
        <f t="shared" si="682"/>
        <v>0</v>
      </c>
      <c r="Z1438" s="30">
        <f t="shared" si="683"/>
        <v>-11586.849276304129</v>
      </c>
      <c r="AA1438" s="35">
        <f>IF(C1438&lt;C$13,0,(IF(VLOOKUP(C$7,profiel!$A$3:$F$297,2,FALSE)&gt;4,VLOOKUP($C$7,profiel!$A$3:$F$297,3,FALSE),IF(B$9="flens loodrecht op gevel",(VLOOKUP(C$7,profiel!$A$3:$F$297,6,FALSE)-2*VLOOKUP(C$7,profiel!$A$3:$F$297,4,FALSE))/2,VLOOKUP(C$7,profiel!$A$3:$F$297,4,FALSE))))/1000*Z1438*D$36)</f>
        <v>-21322.622198665718</v>
      </c>
      <c r="AB1438" s="30">
        <f t="shared" si="686"/>
        <v>84042.040134321811</v>
      </c>
      <c r="AC1438" s="35">
        <f t="shared" si="684"/>
        <v>16808.408026864359</v>
      </c>
      <c r="AD1438" s="32">
        <f t="shared" si="685"/>
        <v>5.1836074425978103E-2</v>
      </c>
      <c r="AE1438" s="32">
        <f t="shared" si="695"/>
        <v>745.43672853152339</v>
      </c>
      <c r="AF1438" s="204">
        <f t="shared" si="696"/>
        <v>1779.3516719240829</v>
      </c>
    </row>
    <row r="1439" spans="1:32" ht="12" customHeight="1" x14ac:dyDescent="0.15">
      <c r="A1439" s="199">
        <f t="shared" si="661"/>
        <v>745.43672853152339</v>
      </c>
      <c r="B1439" s="38">
        <f t="shared" si="662"/>
        <v>6950</v>
      </c>
      <c r="C1439" s="200">
        <f t="shared" si="692"/>
        <v>115.83333333333333</v>
      </c>
      <c r="D1439" s="36">
        <f t="shared" si="693"/>
        <v>1043.7502233069613</v>
      </c>
      <c r="E1439" s="36">
        <f t="shared" si="694"/>
        <v>680</v>
      </c>
      <c r="F1439" s="37">
        <f t="shared" si="663"/>
        <v>7.2349089492094371E-2</v>
      </c>
      <c r="G1439" s="42">
        <f t="shared" si="664"/>
        <v>2854.0772551448081</v>
      </c>
      <c r="H1439" s="43">
        <f t="shared" si="665"/>
        <v>2854.0772551448081</v>
      </c>
      <c r="I1439" s="42">
        <f t="shared" si="666"/>
        <v>0</v>
      </c>
      <c r="J1439" s="44">
        <f t="shared" si="667"/>
        <v>0</v>
      </c>
      <c r="K1439" s="216">
        <f t="shared" si="668"/>
        <v>6.8731635017489648E-2</v>
      </c>
      <c r="L1439" s="42">
        <f t="shared" si="669"/>
        <v>2857.5216464873183</v>
      </c>
      <c r="M1439" s="43">
        <f t="shared" si="670"/>
        <v>2714.6455641629523</v>
      </c>
      <c r="N1439" s="42">
        <f t="shared" si="671"/>
        <v>0</v>
      </c>
      <c r="O1439" s="44">
        <f t="shared" si="672"/>
        <v>0</v>
      </c>
      <c r="P1439" s="37">
        <f t="shared" si="673"/>
        <v>7.2349089492094371E-2</v>
      </c>
      <c r="Q1439" s="42">
        <f t="shared" si="674"/>
        <v>2854.0772551448081</v>
      </c>
      <c r="R1439" s="43">
        <f t="shared" si="675"/>
        <v>2854.0772551448081</v>
      </c>
      <c r="S1439" s="42">
        <f t="shared" si="676"/>
        <v>0</v>
      </c>
      <c r="T1439" s="44">
        <f t="shared" si="677"/>
        <v>0</v>
      </c>
      <c r="U1439" s="37">
        <f t="shared" si="678"/>
        <v>0</v>
      </c>
      <c r="V1439" s="42" t="e">
        <f t="shared" si="679"/>
        <v>#DIV/0!</v>
      </c>
      <c r="W1439" s="43" t="e">
        <f t="shared" si="680"/>
        <v>#DIV/0!</v>
      </c>
      <c r="X1439" s="42">
        <f t="shared" si="681"/>
        <v>0</v>
      </c>
      <c r="Y1439" s="44">
        <f t="shared" si="682"/>
        <v>0</v>
      </c>
      <c r="Z1439" s="42">
        <f t="shared" si="683"/>
        <v>-11596.837628089053</v>
      </c>
      <c r="AA1439" s="44">
        <f>IF(C1439&lt;C$13,0,(IF(VLOOKUP(C$7,profiel!$A$3:$F$297,2,FALSE)&gt;4,VLOOKUP($C$7,profiel!$A$3:$F$297,3,FALSE),IF(B$9="flens loodrecht op gevel",(VLOOKUP(C$7,profiel!$A$3:$F$297,6,FALSE)-2*VLOOKUP(C$7,profiel!$A$3:$F$297,4,FALSE))/2,VLOOKUP(C$7,profiel!$A$3:$F$297,4,FALSE))))/1000*Z1439*D$36)</f>
        <v>-21341.003196503741</v>
      </c>
      <c r="AB1439" s="42">
        <f t="shared" si="686"/>
        <v>84073.781466038112</v>
      </c>
      <c r="AC1439" s="44">
        <f t="shared" si="684"/>
        <v>16814.756293207622</v>
      </c>
      <c r="AD1439" s="41">
        <f t="shared" si="685"/>
        <v>5.1822072443143762E-2</v>
      </c>
      <c r="AE1439" s="41">
        <f t="shared" si="695"/>
        <v>745.48855060396647</v>
      </c>
      <c r="AF1439" s="201">
        <f t="shared" si="696"/>
        <v>1774.936691881484</v>
      </c>
    </row>
    <row r="1440" spans="1:32" ht="12" customHeight="1" x14ac:dyDescent="0.15">
      <c r="A1440" s="202">
        <f t="shared" si="661"/>
        <v>745.48855060396647</v>
      </c>
      <c r="B1440" s="54">
        <f t="shared" si="662"/>
        <v>6955</v>
      </c>
      <c r="C1440" s="133">
        <f t="shared" si="692"/>
        <v>115.91666666666667</v>
      </c>
      <c r="D1440" s="30">
        <f t="shared" si="693"/>
        <v>1043.8578609525794</v>
      </c>
      <c r="E1440" s="30">
        <f t="shared" si="694"/>
        <v>680</v>
      </c>
      <c r="F1440" s="31">
        <f t="shared" si="663"/>
        <v>7.2529050719820867E-2</v>
      </c>
      <c r="G1440" s="30">
        <f t="shared" si="664"/>
        <v>2854.4933431833479</v>
      </c>
      <c r="H1440" s="34">
        <f t="shared" si="665"/>
        <v>2854.4933431833483</v>
      </c>
      <c r="I1440" s="33">
        <f t="shared" si="666"/>
        <v>0</v>
      </c>
      <c r="J1440" s="35">
        <f t="shared" si="667"/>
        <v>0</v>
      </c>
      <c r="K1440" s="60">
        <f t="shared" si="668"/>
        <v>6.8902598183829822E-2</v>
      </c>
      <c r="L1440" s="30">
        <f t="shared" si="669"/>
        <v>2857.9465451858714</v>
      </c>
      <c r="M1440" s="34">
        <f t="shared" si="670"/>
        <v>2715.049217926578</v>
      </c>
      <c r="N1440" s="33">
        <f t="shared" si="671"/>
        <v>0</v>
      </c>
      <c r="O1440" s="35">
        <f t="shared" si="672"/>
        <v>0</v>
      </c>
      <c r="P1440" s="31">
        <f t="shared" si="673"/>
        <v>7.2529050719820867E-2</v>
      </c>
      <c r="Q1440" s="30">
        <f t="shared" si="674"/>
        <v>2854.4933431833479</v>
      </c>
      <c r="R1440" s="34">
        <f t="shared" si="675"/>
        <v>2854.4933431833483</v>
      </c>
      <c r="S1440" s="33">
        <f t="shared" si="676"/>
        <v>0</v>
      </c>
      <c r="T1440" s="35">
        <f t="shared" si="677"/>
        <v>0</v>
      </c>
      <c r="U1440" s="31">
        <f t="shared" si="678"/>
        <v>0</v>
      </c>
      <c r="V1440" s="30" t="e">
        <f t="shared" si="679"/>
        <v>#DIV/0!</v>
      </c>
      <c r="W1440" s="34" t="e">
        <f t="shared" si="680"/>
        <v>#DIV/0!</v>
      </c>
      <c r="X1440" s="33">
        <f t="shared" si="681"/>
        <v>0</v>
      </c>
      <c r="Y1440" s="35">
        <f t="shared" si="682"/>
        <v>0</v>
      </c>
      <c r="Z1440" s="30">
        <f t="shared" si="683"/>
        <v>-11606.824608656436</v>
      </c>
      <c r="AA1440" s="35">
        <f>IF(C1440&lt;C$13,0,(IF(VLOOKUP(C$7,profiel!$A$3:$F$297,2,FALSE)&gt;4,VLOOKUP($C$7,profiel!$A$3:$F$297,3,FALSE),IF(B$9="flens loodrecht op gevel",(VLOOKUP(C$7,profiel!$A$3:$F$297,6,FALSE)-2*VLOOKUP(C$7,profiel!$A$3:$F$297,4,FALSE))/2,VLOOKUP(C$7,profiel!$A$3:$F$297,4,FALSE))))/1000*Z1440*D$36)</f>
        <v>-21359.381670967829</v>
      </c>
      <c r="AB1440" s="30">
        <f t="shared" si="686"/>
        <v>84105.503761666332</v>
      </c>
      <c r="AC1440" s="35">
        <f t="shared" si="684"/>
        <v>16821.100752333266</v>
      </c>
      <c r="AD1440" s="32">
        <f t="shared" si="685"/>
        <v>5.1807007433756901E-2</v>
      </c>
      <c r="AE1440" s="32">
        <f t="shared" si="695"/>
        <v>745.54035761140028</v>
      </c>
      <c r="AF1440" s="204">
        <f t="shared" si="696"/>
        <v>1770.5544517026412</v>
      </c>
    </row>
    <row r="1441" spans="1:32" ht="12" customHeight="1" x14ac:dyDescent="0.15">
      <c r="A1441" s="199">
        <f t="shared" si="661"/>
        <v>745.54035761140028</v>
      </c>
      <c r="B1441" s="38">
        <f t="shared" si="662"/>
        <v>6960</v>
      </c>
      <c r="C1441" s="200">
        <f t="shared" si="692"/>
        <v>116</v>
      </c>
      <c r="D1441" s="36">
        <f t="shared" si="693"/>
        <v>1043.9654213278063</v>
      </c>
      <c r="E1441" s="36">
        <f t="shared" si="694"/>
        <v>680</v>
      </c>
      <c r="F1441" s="37">
        <f t="shared" si="663"/>
        <v>7.2708564950457535E-2</v>
      </c>
      <c r="G1441" s="42">
        <f t="shared" si="664"/>
        <v>2854.9091453018523</v>
      </c>
      <c r="H1441" s="43">
        <f t="shared" si="665"/>
        <v>2854.9091453018527</v>
      </c>
      <c r="I1441" s="42">
        <f t="shared" si="666"/>
        <v>0</v>
      </c>
      <c r="J1441" s="44">
        <f t="shared" si="667"/>
        <v>0</v>
      </c>
      <c r="K1441" s="216">
        <f t="shared" si="668"/>
        <v>6.9073136702934662E-2</v>
      </c>
      <c r="L1441" s="42">
        <f t="shared" si="669"/>
        <v>2858.3711380778482</v>
      </c>
      <c r="M1441" s="43">
        <f t="shared" si="670"/>
        <v>2715.4525811739559</v>
      </c>
      <c r="N1441" s="42">
        <f t="shared" si="671"/>
        <v>0</v>
      </c>
      <c r="O1441" s="44">
        <f t="shared" si="672"/>
        <v>0</v>
      </c>
      <c r="P1441" s="37">
        <f t="shared" si="673"/>
        <v>7.2708564950457535E-2</v>
      </c>
      <c r="Q1441" s="42">
        <f t="shared" si="674"/>
        <v>2854.9091453018523</v>
      </c>
      <c r="R1441" s="43">
        <f t="shared" si="675"/>
        <v>2854.9091453018527</v>
      </c>
      <c r="S1441" s="42">
        <f t="shared" si="676"/>
        <v>0</v>
      </c>
      <c r="T1441" s="44">
        <f t="shared" si="677"/>
        <v>0</v>
      </c>
      <c r="U1441" s="37">
        <f t="shared" si="678"/>
        <v>0</v>
      </c>
      <c r="V1441" s="42" t="e">
        <f t="shared" si="679"/>
        <v>#DIV/0!</v>
      </c>
      <c r="W1441" s="43" t="e">
        <f t="shared" si="680"/>
        <v>#DIV/0!</v>
      </c>
      <c r="X1441" s="42">
        <f t="shared" si="681"/>
        <v>0</v>
      </c>
      <c r="Y1441" s="44">
        <f t="shared" si="682"/>
        <v>0</v>
      </c>
      <c r="Z1441" s="42">
        <f t="shared" si="683"/>
        <v>-11616.810012162045</v>
      </c>
      <c r="AA1441" s="44">
        <f>IF(C1441&lt;C$13,0,(IF(VLOOKUP(C$7,profiel!$A$3:$F$297,2,FALSE)&gt;4,VLOOKUP($C$7,profiel!$A$3:$F$297,3,FALSE),IF(B$9="flens loodrecht op gevel",(VLOOKUP(C$7,profiel!$A$3:$F$297,6,FALSE)-2*VLOOKUP(C$7,profiel!$A$3:$F$297,4,FALSE))/2,VLOOKUP(C$7,profiel!$A$3:$F$297,4,FALSE))))/1000*Z1441*D$36)</f>
        <v>-21377.757243254484</v>
      </c>
      <c r="AB1441" s="42">
        <f t="shared" si="686"/>
        <v>84137.207251044834</v>
      </c>
      <c r="AC1441" s="44">
        <f t="shared" si="684"/>
        <v>16827.441450208968</v>
      </c>
      <c r="AD1441" s="41">
        <f t="shared" si="685"/>
        <v>5.1790886584945135E-2</v>
      </c>
      <c r="AE1441" s="41">
        <f t="shared" si="695"/>
        <v>745.59214849798525</v>
      </c>
      <c r="AF1441" s="201">
        <f t="shared" si="696"/>
        <v>1766.2046774647629</v>
      </c>
    </row>
    <row r="1442" spans="1:32" ht="12" customHeight="1" x14ac:dyDescent="0.15">
      <c r="A1442" s="202">
        <f t="shared" si="661"/>
        <v>745.59214849798525</v>
      </c>
      <c r="B1442" s="54">
        <f t="shared" si="662"/>
        <v>6965</v>
      </c>
      <c r="C1442" s="133">
        <f t="shared" si="692"/>
        <v>116.08333333333333</v>
      </c>
      <c r="D1442" s="30">
        <f t="shared" si="693"/>
        <v>1044.0729045435037</v>
      </c>
      <c r="E1442" s="30">
        <f t="shared" si="694"/>
        <v>680</v>
      </c>
      <c r="F1442" s="31">
        <f t="shared" si="663"/>
        <v>7.2887630178134655E-2</v>
      </c>
      <c r="G1442" s="30">
        <f t="shared" si="664"/>
        <v>2855.3246751279548</v>
      </c>
      <c r="H1442" s="34">
        <f t="shared" si="665"/>
        <v>2855.3246751279548</v>
      </c>
      <c r="I1442" s="33">
        <f t="shared" si="666"/>
        <v>0</v>
      </c>
      <c r="J1442" s="35">
        <f t="shared" si="667"/>
        <v>0</v>
      </c>
      <c r="K1442" s="60">
        <f t="shared" si="668"/>
        <v>6.9243248669227916E-2</v>
      </c>
      <c r="L1442" s="30">
        <f t="shared" si="669"/>
        <v>2858.7954387105051</v>
      </c>
      <c r="M1442" s="34">
        <f t="shared" si="670"/>
        <v>2715.8556667749799</v>
      </c>
      <c r="N1442" s="33">
        <f t="shared" si="671"/>
        <v>0</v>
      </c>
      <c r="O1442" s="35">
        <f t="shared" si="672"/>
        <v>0</v>
      </c>
      <c r="P1442" s="31">
        <f t="shared" si="673"/>
        <v>7.2887630178134655E-2</v>
      </c>
      <c r="Q1442" s="30">
        <f t="shared" si="674"/>
        <v>2855.3246751279548</v>
      </c>
      <c r="R1442" s="34">
        <f t="shared" si="675"/>
        <v>2855.3246751279548</v>
      </c>
      <c r="S1442" s="33">
        <f t="shared" si="676"/>
        <v>0</v>
      </c>
      <c r="T1442" s="35">
        <f t="shared" si="677"/>
        <v>0</v>
      </c>
      <c r="U1442" s="31">
        <f t="shared" si="678"/>
        <v>0</v>
      </c>
      <c r="V1442" s="30" t="e">
        <f t="shared" si="679"/>
        <v>#DIV/0!</v>
      </c>
      <c r="W1442" s="34" t="e">
        <f t="shared" si="680"/>
        <v>#DIV/0!</v>
      </c>
      <c r="X1442" s="33">
        <f t="shared" si="681"/>
        <v>0</v>
      </c>
      <c r="Y1442" s="35">
        <f t="shared" si="682"/>
        <v>0</v>
      </c>
      <c r="Z1442" s="30">
        <f t="shared" si="683"/>
        <v>-11626.793634038448</v>
      </c>
      <c r="AA1442" s="35">
        <f>IF(C1442&lt;C$13,0,(IF(VLOOKUP(C$7,profiel!$A$3:$F$297,2,FALSE)&gt;4,VLOOKUP($C$7,profiel!$A$3:$F$297,3,FALSE),IF(B$9="flens loodrecht op gevel",(VLOOKUP(C$7,profiel!$A$3:$F$297,6,FALSE)-2*VLOOKUP(C$7,profiel!$A$3:$F$297,4,FALSE))/2,VLOOKUP(C$7,profiel!$A$3:$F$297,4,FALSE))))/1000*Z1442*D$36)</f>
        <v>-21396.129536909863</v>
      </c>
      <c r="AB1442" s="30">
        <f t="shared" si="686"/>
        <v>84168.892162690128</v>
      </c>
      <c r="AC1442" s="35">
        <f t="shared" si="684"/>
        <v>16833.778432538023</v>
      </c>
      <c r="AD1442" s="32">
        <f t="shared" si="685"/>
        <v>5.1773717157589133E-2</v>
      </c>
      <c r="AE1442" s="32">
        <f t="shared" si="695"/>
        <v>745.64392221514288</v>
      </c>
      <c r="AF1442" s="204">
        <f t="shared" si="696"/>
        <v>1761.8870974726174</v>
      </c>
    </row>
    <row r="1443" spans="1:32" ht="12" customHeight="1" x14ac:dyDescent="0.15">
      <c r="A1443" s="199">
        <f t="shared" si="661"/>
        <v>745.64392221514288</v>
      </c>
      <c r="B1443" s="38">
        <f t="shared" si="662"/>
        <v>6970</v>
      </c>
      <c r="C1443" s="200">
        <f t="shared" si="692"/>
        <v>116.16666666666667</v>
      </c>
      <c r="D1443" s="36">
        <f t="shared" si="693"/>
        <v>1044.1803107102942</v>
      </c>
      <c r="E1443" s="36">
        <f t="shared" si="694"/>
        <v>680</v>
      </c>
      <c r="F1443" s="37">
        <f t="shared" si="663"/>
        <v>7.3066244445861239E-2</v>
      </c>
      <c r="G1443" s="42">
        <f t="shared" si="664"/>
        <v>2855.7399461669602</v>
      </c>
      <c r="H1443" s="43">
        <f t="shared" si="665"/>
        <v>2855.7399461669602</v>
      </c>
      <c r="I1443" s="42">
        <f t="shared" si="666"/>
        <v>0</v>
      </c>
      <c r="J1443" s="44">
        <f t="shared" si="667"/>
        <v>0</v>
      </c>
      <c r="K1443" s="216">
        <f t="shared" si="668"/>
        <v>6.9412932223568174E-2</v>
      </c>
      <c r="L1443" s="42">
        <f t="shared" si="669"/>
        <v>2859.2194605110421</v>
      </c>
      <c r="M1443" s="43">
        <f t="shared" si="670"/>
        <v>2716.2584874854901</v>
      </c>
      <c r="N1443" s="42">
        <f t="shared" si="671"/>
        <v>0</v>
      </c>
      <c r="O1443" s="44">
        <f t="shared" si="672"/>
        <v>0</v>
      </c>
      <c r="P1443" s="37">
        <f t="shared" si="673"/>
        <v>7.3066244445861239E-2</v>
      </c>
      <c r="Q1443" s="42">
        <f t="shared" si="674"/>
        <v>2855.7399461669602</v>
      </c>
      <c r="R1443" s="43">
        <f t="shared" si="675"/>
        <v>2855.7399461669602</v>
      </c>
      <c r="S1443" s="42">
        <f t="shared" si="676"/>
        <v>0</v>
      </c>
      <c r="T1443" s="44">
        <f t="shared" si="677"/>
        <v>0</v>
      </c>
      <c r="U1443" s="37">
        <f t="shared" si="678"/>
        <v>0</v>
      </c>
      <c r="V1443" s="42" t="e">
        <f t="shared" si="679"/>
        <v>#DIV/0!</v>
      </c>
      <c r="W1443" s="43" t="e">
        <f t="shared" si="680"/>
        <v>#DIV/0!</v>
      </c>
      <c r="X1443" s="42">
        <f t="shared" si="681"/>
        <v>0</v>
      </c>
      <c r="Y1443" s="44">
        <f t="shared" si="682"/>
        <v>0</v>
      </c>
      <c r="Z1443" s="42">
        <f t="shared" si="683"/>
        <v>-11636.77527101019</v>
      </c>
      <c r="AA1443" s="44">
        <f>IF(C1443&lt;C$13,0,(IF(VLOOKUP(C$7,profiel!$A$3:$F$297,2,FALSE)&gt;4,VLOOKUP($C$7,profiel!$A$3:$F$297,3,FALSE),IF(B$9="flens loodrecht op gevel",(VLOOKUP(C$7,profiel!$A$3:$F$297,6,FALSE)-2*VLOOKUP(C$7,profiel!$A$3:$F$297,4,FALSE))/2,VLOOKUP(C$7,profiel!$A$3:$F$297,4,FALSE))))/1000*Z1443*D$36)</f>
        <v>-21414.498177857662</v>
      </c>
      <c r="AB1443" s="42">
        <f t="shared" si="686"/>
        <v>84200.558723781854</v>
      </c>
      <c r="AC1443" s="44">
        <f t="shared" si="684"/>
        <v>16840.11174475637</v>
      </c>
      <c r="AD1443" s="41">
        <f t="shared" si="685"/>
        <v>5.175550648434582E-2</v>
      </c>
      <c r="AE1443" s="41">
        <f t="shared" si="695"/>
        <v>745.69567772162725</v>
      </c>
      <c r="AF1443" s="201">
        <f t="shared" si="696"/>
        <v>1757.601442244121</v>
      </c>
    </row>
    <row r="1444" spans="1:32" ht="12" customHeight="1" x14ac:dyDescent="0.15">
      <c r="A1444" s="202">
        <f t="shared" si="661"/>
        <v>745.69567772162725</v>
      </c>
      <c r="B1444" s="54">
        <f t="shared" si="662"/>
        <v>6975</v>
      </c>
      <c r="C1444" s="133">
        <f t="shared" si="692"/>
        <v>116.25</v>
      </c>
      <c r="D1444" s="30">
        <f t="shared" si="693"/>
        <v>1044.2876399385632</v>
      </c>
      <c r="E1444" s="30">
        <f t="shared" si="694"/>
        <v>680</v>
      </c>
      <c r="F1444" s="31">
        <f t="shared" si="663"/>
        <v>7.3244405845260291E-2</v>
      </c>
      <c r="G1444" s="30">
        <f t="shared" si="664"/>
        <v>2856.1549718009464</v>
      </c>
      <c r="H1444" s="34">
        <f t="shared" si="665"/>
        <v>2856.1549718009469</v>
      </c>
      <c r="I1444" s="33">
        <f t="shared" si="666"/>
        <v>0</v>
      </c>
      <c r="J1444" s="35">
        <f t="shared" si="667"/>
        <v>0</v>
      </c>
      <c r="K1444" s="60">
        <f t="shared" si="668"/>
        <v>6.9582185552997278E-2</v>
      </c>
      <c r="L1444" s="30">
        <f t="shared" si="669"/>
        <v>2859.6432167856865</v>
      </c>
      <c r="M1444" s="34">
        <f t="shared" si="670"/>
        <v>2716.661055946402</v>
      </c>
      <c r="N1444" s="33">
        <f t="shared" si="671"/>
        <v>0</v>
      </c>
      <c r="O1444" s="35">
        <f t="shared" si="672"/>
        <v>0</v>
      </c>
      <c r="P1444" s="31">
        <f t="shared" si="673"/>
        <v>7.3244405845260291E-2</v>
      </c>
      <c r="Q1444" s="30">
        <f t="shared" si="674"/>
        <v>2856.1549718009464</v>
      </c>
      <c r="R1444" s="34">
        <f t="shared" si="675"/>
        <v>2856.1549718009469</v>
      </c>
      <c r="S1444" s="33">
        <f t="shared" si="676"/>
        <v>0</v>
      </c>
      <c r="T1444" s="35">
        <f t="shared" si="677"/>
        <v>0</v>
      </c>
      <c r="U1444" s="31">
        <f t="shared" si="678"/>
        <v>0</v>
      </c>
      <c r="V1444" s="30" t="e">
        <f t="shared" si="679"/>
        <v>#DIV/0!</v>
      </c>
      <c r="W1444" s="34" t="e">
        <f t="shared" si="680"/>
        <v>#DIV/0!</v>
      </c>
      <c r="X1444" s="33">
        <f t="shared" si="681"/>
        <v>0</v>
      </c>
      <c r="Y1444" s="35">
        <f t="shared" si="682"/>
        <v>0</v>
      </c>
      <c r="Z1444" s="30">
        <f t="shared" si="683"/>
        <v>-11646.754721108653</v>
      </c>
      <c r="AA1444" s="35">
        <f>IF(C1444&lt;C$13,0,(IF(VLOOKUP(C$7,profiel!$A$3:$F$297,2,FALSE)&gt;4,VLOOKUP($C$7,profiel!$A$3:$F$297,3,FALSE),IF(B$9="flens loodrecht op gevel",(VLOOKUP(C$7,profiel!$A$3:$F$297,6,FALSE)-2*VLOOKUP(C$7,profiel!$A$3:$F$297,4,FALSE))/2,VLOOKUP(C$7,profiel!$A$3:$F$297,4,FALSE))))/1000*Z1444*D$36)</f>
        <v>-21432.862794426474</v>
      </c>
      <c r="AB1444" s="30">
        <f t="shared" si="686"/>
        <v>84232.207160147998</v>
      </c>
      <c r="AC1444" s="35">
        <f t="shared" si="684"/>
        <v>16846.441432029602</v>
      </c>
      <c r="AD1444" s="32">
        <f t="shared" si="685"/>
        <v>5.173626196766113E-2</v>
      </c>
      <c r="AE1444" s="32">
        <f t="shared" si="695"/>
        <v>745.74741398359492</v>
      </c>
      <c r="AF1444" s="204">
        <f t="shared" si="696"/>
        <v>1753.3474444958981</v>
      </c>
    </row>
    <row r="1445" spans="1:32" ht="12" customHeight="1" x14ac:dyDescent="0.15">
      <c r="A1445" s="199">
        <f t="shared" si="661"/>
        <v>745.74741398359492</v>
      </c>
      <c r="B1445" s="38">
        <f t="shared" si="662"/>
        <v>6980</v>
      </c>
      <c r="C1445" s="200">
        <f t="shared" si="692"/>
        <v>116.33333333333333</v>
      </c>
      <c r="D1445" s="36">
        <f t="shared" si="693"/>
        <v>1044.3948923384589</v>
      </c>
      <c r="E1445" s="36">
        <f t="shared" si="694"/>
        <v>680</v>
      </c>
      <c r="F1445" s="37">
        <f t="shared" si="663"/>
        <v>7.3422112516299043E-2</v>
      </c>
      <c r="G1445" s="42">
        <f t="shared" si="664"/>
        <v>2856.5697652889808</v>
      </c>
      <c r="H1445" s="43">
        <f t="shared" si="665"/>
        <v>2856.5697652889812</v>
      </c>
      <c r="I1445" s="42">
        <f t="shared" si="666"/>
        <v>0</v>
      </c>
      <c r="J1445" s="44">
        <f t="shared" si="667"/>
        <v>0</v>
      </c>
      <c r="K1445" s="216">
        <f t="shared" si="668"/>
        <v>6.9751006890484094E-2</v>
      </c>
      <c r="L1445" s="42">
        <f t="shared" si="669"/>
        <v>2860.0667207198976</v>
      </c>
      <c r="M1445" s="43">
        <f t="shared" si="670"/>
        <v>2717.0633846839028</v>
      </c>
      <c r="N1445" s="42">
        <f t="shared" si="671"/>
        <v>0</v>
      </c>
      <c r="O1445" s="44">
        <f t="shared" si="672"/>
        <v>0</v>
      </c>
      <c r="P1445" s="37">
        <f t="shared" si="673"/>
        <v>7.3422112516299043E-2</v>
      </c>
      <c r="Q1445" s="42">
        <f t="shared" si="674"/>
        <v>2856.5697652889808</v>
      </c>
      <c r="R1445" s="43">
        <f t="shared" si="675"/>
        <v>2856.5697652889812</v>
      </c>
      <c r="S1445" s="42">
        <f t="shared" si="676"/>
        <v>0</v>
      </c>
      <c r="T1445" s="44">
        <f t="shared" si="677"/>
        <v>0</v>
      </c>
      <c r="U1445" s="37">
        <f t="shared" si="678"/>
        <v>0</v>
      </c>
      <c r="V1445" s="42" t="e">
        <f t="shared" si="679"/>
        <v>#DIV/0!</v>
      </c>
      <c r="W1445" s="43" t="e">
        <f t="shared" si="680"/>
        <v>#DIV/0!</v>
      </c>
      <c r="X1445" s="42">
        <f t="shared" si="681"/>
        <v>0</v>
      </c>
      <c r="Y1445" s="44">
        <f t="shared" si="682"/>
        <v>0</v>
      </c>
      <c r="Z1445" s="42">
        <f t="shared" si="683"/>
        <v>-11656.731783686515</v>
      </c>
      <c r="AA1445" s="44">
        <f>IF(C1445&lt;C$13,0,(IF(VLOOKUP(C$7,profiel!$A$3:$F$297,2,FALSE)&gt;4,VLOOKUP($C$7,profiel!$A$3:$F$297,3,FALSE),IF(B$9="flens loodrecht op gevel",(VLOOKUP(C$7,profiel!$A$3:$F$297,6,FALSE)-2*VLOOKUP(C$7,profiel!$A$3:$F$297,4,FALSE))/2,VLOOKUP(C$7,profiel!$A$3:$F$297,4,FALSE))))/1000*Z1445*D$36)</f>
        <v>-21451.223017376404</v>
      </c>
      <c r="AB1445" s="42">
        <f t="shared" si="686"/>
        <v>84263.837696250586</v>
      </c>
      <c r="AC1445" s="44">
        <f t="shared" si="684"/>
        <v>16852.767539250119</v>
      </c>
      <c r="AD1445" s="41">
        <f t="shared" si="685"/>
        <v>5.1715991077832556E-2</v>
      </c>
      <c r="AE1445" s="41">
        <f t="shared" si="695"/>
        <v>745.79912997467272</v>
      </c>
      <c r="AF1445" s="201">
        <f t="shared" si="696"/>
        <v>1749.124839128868</v>
      </c>
    </row>
    <row r="1446" spans="1:32" ht="12" customHeight="1" x14ac:dyDescent="0.15">
      <c r="A1446" s="202">
        <f t="shared" si="661"/>
        <v>745.79912997467272</v>
      </c>
      <c r="B1446" s="54">
        <f t="shared" si="662"/>
        <v>6985</v>
      </c>
      <c r="C1446" s="133">
        <f t="shared" si="692"/>
        <v>116.41666666666667</v>
      </c>
      <c r="D1446" s="30">
        <f t="shared" si="693"/>
        <v>1044.5020680198934</v>
      </c>
      <c r="E1446" s="30">
        <f t="shared" si="694"/>
        <v>680</v>
      </c>
      <c r="F1446" s="31">
        <f t="shared" si="663"/>
        <v>7.3599362647012653E-2</v>
      </c>
      <c r="G1446" s="30">
        <f t="shared" si="664"/>
        <v>2856.9843397663826</v>
      </c>
      <c r="H1446" s="34">
        <f t="shared" si="665"/>
        <v>2856.9843397663826</v>
      </c>
      <c r="I1446" s="33">
        <f t="shared" si="666"/>
        <v>0</v>
      </c>
      <c r="J1446" s="35">
        <f t="shared" si="667"/>
        <v>0</v>
      </c>
      <c r="K1446" s="60">
        <f t="shared" si="668"/>
        <v>6.9919394514662017E-2</v>
      </c>
      <c r="L1446" s="30">
        <f t="shared" si="669"/>
        <v>2860.4899853776087</v>
      </c>
      <c r="M1446" s="34">
        <f t="shared" si="670"/>
        <v>2717.4654861087283</v>
      </c>
      <c r="N1446" s="33">
        <f t="shared" si="671"/>
        <v>0</v>
      </c>
      <c r="O1446" s="35">
        <f t="shared" si="672"/>
        <v>0</v>
      </c>
      <c r="P1446" s="31">
        <f t="shared" si="673"/>
        <v>7.3599362647012653E-2</v>
      </c>
      <c r="Q1446" s="30">
        <f t="shared" si="674"/>
        <v>2856.9843397663826</v>
      </c>
      <c r="R1446" s="34">
        <f t="shared" si="675"/>
        <v>2856.9843397663826</v>
      </c>
      <c r="S1446" s="33">
        <f t="shared" si="676"/>
        <v>0</v>
      </c>
      <c r="T1446" s="35">
        <f t="shared" si="677"/>
        <v>0</v>
      </c>
      <c r="U1446" s="31">
        <f t="shared" si="678"/>
        <v>0</v>
      </c>
      <c r="V1446" s="30" t="e">
        <f t="shared" si="679"/>
        <v>#DIV/0!</v>
      </c>
      <c r="W1446" s="34" t="e">
        <f t="shared" si="680"/>
        <v>#DIV/0!</v>
      </c>
      <c r="X1446" s="33">
        <f t="shared" si="681"/>
        <v>0</v>
      </c>
      <c r="Y1446" s="35">
        <f t="shared" si="682"/>
        <v>0</v>
      </c>
      <c r="Z1446" s="30">
        <f t="shared" si="683"/>
        <v>-11666.706259431794</v>
      </c>
      <c r="AA1446" s="35">
        <f>IF(C1446&lt;C$13,0,(IF(VLOOKUP(C$7,profiel!$A$3:$F$297,2,FALSE)&gt;4,VLOOKUP($C$7,profiel!$A$3:$F$297,3,FALSE),IF(B$9="flens loodrecht op gevel",(VLOOKUP(C$7,profiel!$A$3:$F$297,6,FALSE)-2*VLOOKUP(C$7,profiel!$A$3:$F$297,4,FALSE))/2,VLOOKUP(C$7,profiel!$A$3:$F$297,4,FALSE))))/1000*Z1446*D$36)</f>
        <v>-21469.578479924909</v>
      </c>
      <c r="AB1446" s="30">
        <f t="shared" si="686"/>
        <v>84295.45055517189</v>
      </c>
      <c r="AC1446" s="35">
        <f t="shared" si="684"/>
        <v>16859.090111034377</v>
      </c>
      <c r="AD1446" s="32">
        <f t="shared" si="685"/>
        <v>5.169470135103911E-2</v>
      </c>
      <c r="AE1446" s="32">
        <f t="shared" si="695"/>
        <v>745.85082467602376</v>
      </c>
      <c r="AF1446" s="204">
        <f t="shared" si="696"/>
        <v>1744.9333632138212</v>
      </c>
    </row>
    <row r="1447" spans="1:32" ht="12" customHeight="1" x14ac:dyDescent="0.15">
      <c r="A1447" s="199">
        <f t="shared" si="661"/>
        <v>745.85082467602376</v>
      </c>
      <c r="B1447" s="38">
        <f t="shared" si="662"/>
        <v>6990</v>
      </c>
      <c r="C1447" s="200">
        <f t="shared" si="692"/>
        <v>116.5</v>
      </c>
      <c r="D1447" s="36">
        <f t="shared" si="693"/>
        <v>1044.6091670925425</v>
      </c>
      <c r="E1447" s="36">
        <f t="shared" si="694"/>
        <v>680</v>
      </c>
      <c r="F1447" s="37">
        <f t="shared" si="663"/>
        <v>7.3776154473222888E-2</v>
      </c>
      <c r="G1447" s="42">
        <f t="shared" si="664"/>
        <v>2857.398708244752</v>
      </c>
      <c r="H1447" s="43">
        <f t="shared" si="665"/>
        <v>2857.398708244752</v>
      </c>
      <c r="I1447" s="42">
        <f t="shared" si="666"/>
        <v>0</v>
      </c>
      <c r="J1447" s="44">
        <f t="shared" si="667"/>
        <v>0</v>
      </c>
      <c r="K1447" s="216">
        <f t="shared" si="668"/>
        <v>7.0087346749561741E-2</v>
      </c>
      <c r="L1447" s="42">
        <f t="shared" si="669"/>
        <v>2860.9130237012437</v>
      </c>
      <c r="M1447" s="43">
        <f t="shared" si="670"/>
        <v>2717.8673725161816</v>
      </c>
      <c r="N1447" s="42">
        <f t="shared" si="671"/>
        <v>0</v>
      </c>
      <c r="O1447" s="44">
        <f t="shared" si="672"/>
        <v>0</v>
      </c>
      <c r="P1447" s="37">
        <f t="shared" si="673"/>
        <v>7.3776154473222888E-2</v>
      </c>
      <c r="Q1447" s="42">
        <f t="shared" si="674"/>
        <v>2857.398708244752</v>
      </c>
      <c r="R1447" s="43">
        <f t="shared" si="675"/>
        <v>2857.398708244752</v>
      </c>
      <c r="S1447" s="42">
        <f t="shared" si="676"/>
        <v>0</v>
      </c>
      <c r="T1447" s="44">
        <f t="shared" si="677"/>
        <v>0</v>
      </c>
      <c r="U1447" s="37">
        <f t="shared" si="678"/>
        <v>0</v>
      </c>
      <c r="V1447" s="42" t="e">
        <f t="shared" si="679"/>
        <v>#DIV/0!</v>
      </c>
      <c r="W1447" s="43" t="e">
        <f t="shared" si="680"/>
        <v>#DIV/0!</v>
      </c>
      <c r="X1447" s="42">
        <f t="shared" si="681"/>
        <v>0</v>
      </c>
      <c r="Y1447" s="44">
        <f t="shared" si="682"/>
        <v>0</v>
      </c>
      <c r="Z1447" s="42">
        <f t="shared" si="683"/>
        <v>-11676.677950381678</v>
      </c>
      <c r="AA1447" s="44">
        <f>IF(C1447&lt;C$13,0,(IF(VLOOKUP(C$7,profiel!$A$3:$F$297,2,FALSE)&gt;4,VLOOKUP($C$7,profiel!$A$3:$F$297,3,FALSE),IF(B$9="flens loodrecht op gevel",(VLOOKUP(C$7,profiel!$A$3:$F$297,6,FALSE)-2*VLOOKUP(C$7,profiel!$A$3:$F$297,4,FALSE))/2,VLOOKUP(C$7,profiel!$A$3:$F$297,4,FALSE))))/1000*Z1447*D$36)</f>
        <v>-21487.928817772234</v>
      </c>
      <c r="AB1447" s="42">
        <f t="shared" si="686"/>
        <v>84327.045958600283</v>
      </c>
      <c r="AC1447" s="44">
        <f t="shared" si="684"/>
        <v>16865.409191720057</v>
      </c>
      <c r="AD1447" s="41">
        <f t="shared" si="685"/>
        <v>5.167240038740091E-2</v>
      </c>
      <c r="AE1447" s="41">
        <f t="shared" si="695"/>
        <v>745.90249707641112</v>
      </c>
      <c r="AF1447" s="201">
        <f t="shared" si="696"/>
        <v>1740.772755977046</v>
      </c>
    </row>
    <row r="1448" spans="1:32" ht="12" customHeight="1" x14ac:dyDescent="0.15">
      <c r="A1448" s="202">
        <f t="shared" si="661"/>
        <v>745.90249707641112</v>
      </c>
      <c r="B1448" s="54">
        <f t="shared" si="662"/>
        <v>6995</v>
      </c>
      <c r="C1448" s="133">
        <f t="shared" si="692"/>
        <v>116.58333333333333</v>
      </c>
      <c r="D1448" s="30">
        <f t="shared" si="693"/>
        <v>1044.7161896658474</v>
      </c>
      <c r="E1448" s="30">
        <f t="shared" si="694"/>
        <v>680</v>
      </c>
      <c r="F1448" s="31">
        <f t="shared" si="663"/>
        <v>7.3952486278249588E-2</v>
      </c>
      <c r="G1448" s="30">
        <f t="shared" si="664"/>
        <v>2857.8128836111559</v>
      </c>
      <c r="H1448" s="34">
        <f t="shared" si="665"/>
        <v>2857.8128836111564</v>
      </c>
      <c r="I1448" s="33">
        <f t="shared" si="666"/>
        <v>0</v>
      </c>
      <c r="J1448" s="35">
        <f t="shared" si="667"/>
        <v>0</v>
      </c>
      <c r="K1448" s="60">
        <f t="shared" si="668"/>
        <v>7.0254861964337112E-2</v>
      </c>
      <c r="L1448" s="30">
        <f t="shared" si="669"/>
        <v>2861.3358485108834</v>
      </c>
      <c r="M1448" s="34">
        <f t="shared" si="670"/>
        <v>2718.2690560853393</v>
      </c>
      <c r="N1448" s="33">
        <f t="shared" si="671"/>
        <v>0</v>
      </c>
      <c r="O1448" s="35">
        <f t="shared" si="672"/>
        <v>0</v>
      </c>
      <c r="P1448" s="31">
        <f t="shared" si="673"/>
        <v>7.3952486278249588E-2</v>
      </c>
      <c r="Q1448" s="30">
        <f t="shared" si="674"/>
        <v>2857.8128836111559</v>
      </c>
      <c r="R1448" s="34">
        <f t="shared" si="675"/>
        <v>2857.8128836111564</v>
      </c>
      <c r="S1448" s="33">
        <f t="shared" si="676"/>
        <v>0</v>
      </c>
      <c r="T1448" s="35">
        <f t="shared" si="677"/>
        <v>0</v>
      </c>
      <c r="U1448" s="31">
        <f t="shared" si="678"/>
        <v>0</v>
      </c>
      <c r="V1448" s="30" t="e">
        <f t="shared" si="679"/>
        <v>#DIV/0!</v>
      </c>
      <c r="W1448" s="34" t="e">
        <f t="shared" si="680"/>
        <v>#DIV/0!</v>
      </c>
      <c r="X1448" s="33">
        <f t="shared" si="681"/>
        <v>0</v>
      </c>
      <c r="Y1448" s="35">
        <f t="shared" si="682"/>
        <v>0</v>
      </c>
      <c r="Z1448" s="30">
        <f t="shared" si="683"/>
        <v>-11686.646659935839</v>
      </c>
      <c r="AA1448" s="35">
        <f>IF(C1448&lt;C$13,0,(IF(VLOOKUP(C$7,profiel!$A$3:$F$297,2,FALSE)&gt;4,VLOOKUP($C$7,profiel!$A$3:$F$297,3,FALSE),IF(B$9="flens loodrecht op gevel",(VLOOKUP(C$7,profiel!$A$3:$F$297,6,FALSE)-2*VLOOKUP(C$7,profiel!$A$3:$F$297,4,FALSE))/2,VLOOKUP(C$7,profiel!$A$3:$F$297,4,FALSE))))/1000*Z1448*D$36)</f>
        <v>-21506.273669125945</v>
      </c>
      <c r="AB1448" s="30">
        <f t="shared" si="686"/>
        <v>84358.624126817493</v>
      </c>
      <c r="AC1448" s="35">
        <f t="shared" si="684"/>
        <v>16871.724825363497</v>
      </c>
      <c r="AD1448" s="32">
        <f t="shared" si="685"/>
        <v>5.1649095849014601E-2</v>
      </c>
      <c r="AE1448" s="32">
        <f t="shared" si="695"/>
        <v>745.95414617226015</v>
      </c>
      <c r="AF1448" s="204">
        <f t="shared" si="696"/>
        <v>1736.6427587859205</v>
      </c>
    </row>
    <row r="1449" spans="1:32" ht="12" customHeight="1" x14ac:dyDescent="0.15">
      <c r="A1449" s="199">
        <f t="shared" si="661"/>
        <v>745.95414617226015</v>
      </c>
      <c r="B1449" s="38">
        <f t="shared" si="662"/>
        <v>7000</v>
      </c>
      <c r="C1449" s="200">
        <f t="shared" si="692"/>
        <v>116.66666666666667</v>
      </c>
      <c r="D1449" s="36">
        <f t="shared" si="693"/>
        <v>1044.8231358490152</v>
      </c>
      <c r="E1449" s="36">
        <f t="shared" si="694"/>
        <v>680</v>
      </c>
      <c r="F1449" s="37">
        <f t="shared" si="663"/>
        <v>7.412835639261868E-2</v>
      </c>
      <c r="G1449" s="42">
        <f t="shared" si="664"/>
        <v>2858.2268786279642</v>
      </c>
      <c r="H1449" s="43">
        <f t="shared" si="665"/>
        <v>2858.2268786279647</v>
      </c>
      <c r="I1449" s="42">
        <f t="shared" si="666"/>
        <v>0</v>
      </c>
      <c r="J1449" s="44">
        <f t="shared" si="667"/>
        <v>0</v>
      </c>
      <c r="K1449" s="216">
        <f t="shared" si="668"/>
        <v>7.0421938572987744E-2</v>
      </c>
      <c r="L1449" s="42">
        <f t="shared" si="669"/>
        <v>2861.7584725040833</v>
      </c>
      <c r="M1449" s="43">
        <f t="shared" si="670"/>
        <v>2718.6705488788793</v>
      </c>
      <c r="N1449" s="42">
        <f t="shared" si="671"/>
        <v>0</v>
      </c>
      <c r="O1449" s="44">
        <f t="shared" si="672"/>
        <v>0</v>
      </c>
      <c r="P1449" s="37">
        <f t="shared" si="673"/>
        <v>7.412835639261868E-2</v>
      </c>
      <c r="Q1449" s="42">
        <f t="shared" si="674"/>
        <v>2858.2268786279642</v>
      </c>
      <c r="R1449" s="43">
        <f t="shared" si="675"/>
        <v>2858.2268786279647</v>
      </c>
      <c r="S1449" s="42">
        <f t="shared" si="676"/>
        <v>0</v>
      </c>
      <c r="T1449" s="44">
        <f t="shared" si="677"/>
        <v>0</v>
      </c>
      <c r="U1449" s="37">
        <f t="shared" si="678"/>
        <v>0</v>
      </c>
      <c r="V1449" s="42" t="e">
        <f t="shared" si="679"/>
        <v>#DIV/0!</v>
      </c>
      <c r="W1449" s="43" t="e">
        <f t="shared" si="680"/>
        <v>#DIV/0!</v>
      </c>
      <c r="X1449" s="42">
        <f t="shared" si="681"/>
        <v>0</v>
      </c>
      <c r="Y1449" s="44">
        <f t="shared" si="682"/>
        <v>0</v>
      </c>
      <c r="Z1449" s="42">
        <f t="shared" si="683"/>
        <v>-11696.612192869481</v>
      </c>
      <c r="AA1449" s="44">
        <f>IF(C1449&lt;C$13,0,(IF(VLOOKUP(C$7,profiel!$A$3:$F$297,2,FALSE)&gt;4,VLOOKUP($C$7,profiel!$A$3:$F$297,3,FALSE),IF(B$9="flens loodrecht op gevel",(VLOOKUP(C$7,profiel!$A$3:$F$297,6,FALSE)-2*VLOOKUP(C$7,profiel!$A$3:$F$297,4,FALSE))/2,VLOOKUP(C$7,profiel!$A$3:$F$297,4,FALSE))))/1000*Z1449*D$36)</f>
        <v>-21524.6126747249</v>
      </c>
      <c r="AB1449" s="42">
        <f t="shared" si="686"/>
        <v>84390.185278685574</v>
      </c>
      <c r="AC1449" s="44">
        <f t="shared" si="684"/>
        <v>16878.037055737117</v>
      </c>
      <c r="AD1449" s="41">
        <f t="shared" si="685"/>
        <v>5.1624795458018805E-2</v>
      </c>
      <c r="AE1449" s="41">
        <f t="shared" si="695"/>
        <v>746.00577096771815</v>
      </c>
      <c r="AF1449" s="201">
        <f t="shared" si="696"/>
        <v>1732.5431151345765</v>
      </c>
    </row>
    <row r="1450" spans="1:32" s="8" customFormat="1" ht="12" customHeight="1" x14ac:dyDescent="0.15">
      <c r="A1450" s="202">
        <f t="shared" si="661"/>
        <v>746.00577096771815</v>
      </c>
      <c r="B1450" s="54">
        <f t="shared" si="662"/>
        <v>7005</v>
      </c>
      <c r="C1450" s="133">
        <f t="shared" si="692"/>
        <v>116.75</v>
      </c>
      <c r="D1450" s="30">
        <f t="shared" si="693"/>
        <v>1044.9300057510186</v>
      </c>
      <c r="E1450" s="30">
        <f t="shared" si="694"/>
        <v>680</v>
      </c>
      <c r="F1450" s="31">
        <f t="shared" si="663"/>
        <v>7.4303763193762515E-2</v>
      </c>
      <c r="G1450" s="30">
        <f t="shared" si="664"/>
        <v>2858.6407059333092</v>
      </c>
      <c r="H1450" s="34">
        <f t="shared" si="665"/>
        <v>2858.6407059333096</v>
      </c>
      <c r="I1450" s="33">
        <f t="shared" si="666"/>
        <v>0</v>
      </c>
      <c r="J1450" s="35">
        <f t="shared" si="667"/>
        <v>0</v>
      </c>
      <c r="K1450" s="60">
        <f t="shared" si="668"/>
        <v>7.0588575034074397E-2</v>
      </c>
      <c r="L1450" s="30">
        <f t="shared" si="669"/>
        <v>2862.1809082563295</v>
      </c>
      <c r="M1450" s="34">
        <f t="shared" si="670"/>
        <v>2719.0718628435134</v>
      </c>
      <c r="N1450" s="33">
        <f t="shared" si="671"/>
        <v>0</v>
      </c>
      <c r="O1450" s="35">
        <f t="shared" si="672"/>
        <v>0</v>
      </c>
      <c r="P1450" s="31">
        <f t="shared" si="673"/>
        <v>7.4303763193762515E-2</v>
      </c>
      <c r="Q1450" s="30">
        <f t="shared" si="674"/>
        <v>2858.6407059333092</v>
      </c>
      <c r="R1450" s="34">
        <f t="shared" si="675"/>
        <v>2858.6407059333096</v>
      </c>
      <c r="S1450" s="33">
        <f t="shared" si="676"/>
        <v>0</v>
      </c>
      <c r="T1450" s="35">
        <f t="shared" si="677"/>
        <v>0</v>
      </c>
      <c r="U1450" s="31">
        <f t="shared" si="678"/>
        <v>0</v>
      </c>
      <c r="V1450" s="30" t="e">
        <f t="shared" si="679"/>
        <v>#DIV/0!</v>
      </c>
      <c r="W1450" s="34" t="e">
        <f t="shared" si="680"/>
        <v>#DIV/0!</v>
      </c>
      <c r="X1450" s="33">
        <f t="shared" si="681"/>
        <v>0</v>
      </c>
      <c r="Y1450" s="35">
        <f t="shared" si="682"/>
        <v>0</v>
      </c>
      <c r="Z1450" s="30">
        <f t="shared" si="683"/>
        <v>-11706.574355345923</v>
      </c>
      <c r="AA1450" s="35">
        <f>IF(C1450&lt;C$13,0,(IF(VLOOKUP(C$7,profiel!$A$3:$F$297,2,FALSE)&gt;4,VLOOKUP($C$7,profiel!$A$3:$F$297,3,FALSE),IF(B$9="flens loodrecht op gevel",(VLOOKUP(C$7,profiel!$A$3:$F$297,6,FALSE)-2*VLOOKUP(C$7,profiel!$A$3:$F$297,4,FALSE))/2,VLOOKUP(C$7,profiel!$A$3:$F$297,4,FALSE))))/1000*Z1450*D$36)</f>
        <v>-21542.945477862446</v>
      </c>
      <c r="AB1450" s="30">
        <f t="shared" si="686"/>
        <v>84421.729631634196</v>
      </c>
      <c r="AC1450" s="35">
        <f t="shared" si="684"/>
        <v>16884.345926326838</v>
      </c>
      <c r="AD1450" s="32">
        <f t="shared" si="685"/>
        <v>5.1599506994690181E-2</v>
      </c>
      <c r="AE1450" s="32">
        <f t="shared" si="695"/>
        <v>746.0573704747128</v>
      </c>
      <c r="AF1450" s="204">
        <f t="shared" si="696"/>
        <v>1728.4735706295289</v>
      </c>
    </row>
    <row r="1451" spans="1:32" ht="12" customHeight="1" x14ac:dyDescent="0.15">
      <c r="A1451" s="199">
        <f t="shared" si="661"/>
        <v>746.0573704747128</v>
      </c>
      <c r="B1451" s="38">
        <f t="shared" si="662"/>
        <v>7010</v>
      </c>
      <c r="C1451" s="200">
        <f t="shared" si="692"/>
        <v>116.83333333333333</v>
      </c>
      <c r="D1451" s="36">
        <f t="shared" si="693"/>
        <v>1045.0367994805979</v>
      </c>
      <c r="E1451" s="36">
        <f t="shared" si="694"/>
        <v>680</v>
      </c>
      <c r="F1451" s="37">
        <f t="shared" si="663"/>
        <v>7.4478705105717483E-2</v>
      </c>
      <c r="G1451" s="42">
        <f t="shared" si="664"/>
        <v>2859.0543780394901</v>
      </c>
      <c r="H1451" s="43">
        <f t="shared" si="665"/>
        <v>2859.0543780394905</v>
      </c>
      <c r="I1451" s="42">
        <f t="shared" si="666"/>
        <v>0</v>
      </c>
      <c r="J1451" s="44">
        <f t="shared" si="667"/>
        <v>0</v>
      </c>
      <c r="K1451" s="216">
        <f t="shared" si="668"/>
        <v>7.0754769850431609E-2</v>
      </c>
      <c r="L1451" s="42">
        <f t="shared" si="669"/>
        <v>2862.6031682194025</v>
      </c>
      <c r="M1451" s="43">
        <f t="shared" si="670"/>
        <v>2719.4730098084324</v>
      </c>
      <c r="N1451" s="42">
        <f t="shared" si="671"/>
        <v>0</v>
      </c>
      <c r="O1451" s="44">
        <f t="shared" si="672"/>
        <v>0</v>
      </c>
      <c r="P1451" s="37">
        <f t="shared" si="673"/>
        <v>7.4478705105717483E-2</v>
      </c>
      <c r="Q1451" s="42">
        <f t="shared" si="674"/>
        <v>2859.0543780394901</v>
      </c>
      <c r="R1451" s="43">
        <f t="shared" si="675"/>
        <v>2859.0543780394905</v>
      </c>
      <c r="S1451" s="42">
        <f t="shared" si="676"/>
        <v>0</v>
      </c>
      <c r="T1451" s="44">
        <f t="shared" si="677"/>
        <v>0</v>
      </c>
      <c r="U1451" s="37">
        <f t="shared" si="678"/>
        <v>0</v>
      </c>
      <c r="V1451" s="42" t="e">
        <f t="shared" si="679"/>
        <v>#DIV/0!</v>
      </c>
      <c r="W1451" s="43" t="e">
        <f t="shared" si="680"/>
        <v>#DIV/0!</v>
      </c>
      <c r="X1451" s="42">
        <f t="shared" si="681"/>
        <v>0</v>
      </c>
      <c r="Y1451" s="44">
        <f t="shared" si="682"/>
        <v>0</v>
      </c>
      <c r="Z1451" s="42">
        <f t="shared" si="683"/>
        <v>-11716.532954929015</v>
      </c>
      <c r="AA1451" s="44">
        <f>IF(C1451&lt;C$13,0,(IF(VLOOKUP(C$7,profiel!$A$3:$F$297,2,FALSE)&gt;4,VLOOKUP($C$7,profiel!$A$3:$F$297,3,FALSE),IF(B$9="flens loodrecht op gevel",(VLOOKUP(C$7,profiel!$A$3:$F$297,6,FALSE)-2*VLOOKUP(C$7,profiel!$A$3:$F$297,4,FALSE))/2,VLOOKUP(C$7,profiel!$A$3:$F$297,4,FALSE))))/1000*Z1451*D$36)</f>
        <v>-21561.271724409235</v>
      </c>
      <c r="AB1451" s="42">
        <f t="shared" si="686"/>
        <v>84453.257401648691</v>
      </c>
      <c r="AC1451" s="44">
        <f t="shared" si="684"/>
        <v>16890.65148032974</v>
      </c>
      <c r="AD1451" s="41">
        <f t="shared" si="685"/>
        <v>5.1573238295462627E-2</v>
      </c>
      <c r="AE1451" s="41">
        <f t="shared" si="695"/>
        <v>746.10894371300822</v>
      </c>
      <c r="AF1451" s="201">
        <f t="shared" si="696"/>
        <v>1724.4338729753601</v>
      </c>
    </row>
    <row r="1452" spans="1:32" ht="12" customHeight="1" x14ac:dyDescent="0.15">
      <c r="A1452" s="202">
        <f t="shared" si="661"/>
        <v>746.10894371300822</v>
      </c>
      <c r="B1452" s="54">
        <f t="shared" si="662"/>
        <v>7015</v>
      </c>
      <c r="C1452" s="133">
        <f t="shared" si="692"/>
        <v>116.91666666666667</v>
      </c>
      <c r="D1452" s="30">
        <f t="shared" si="693"/>
        <v>1045.1435171462608</v>
      </c>
      <c r="E1452" s="30">
        <f t="shared" si="694"/>
        <v>680</v>
      </c>
      <c r="F1452" s="31">
        <f t="shared" si="663"/>
        <v>7.4653180598814803E-2</v>
      </c>
      <c r="G1452" s="30">
        <f t="shared" si="664"/>
        <v>2859.4679073339862</v>
      </c>
      <c r="H1452" s="34">
        <f t="shared" si="665"/>
        <v>2859.4679073339867</v>
      </c>
      <c r="I1452" s="33">
        <f t="shared" si="666"/>
        <v>0</v>
      </c>
      <c r="J1452" s="35">
        <f t="shared" si="667"/>
        <v>0</v>
      </c>
      <c r="K1452" s="60">
        <f t="shared" si="668"/>
        <v>7.0920521568874059E-2</v>
      </c>
      <c r="L1452" s="30">
        <f t="shared" si="669"/>
        <v>2863.0252647223965</v>
      </c>
      <c r="M1452" s="34">
        <f t="shared" si="670"/>
        <v>2719.8740014862769</v>
      </c>
      <c r="N1452" s="33">
        <f t="shared" si="671"/>
        <v>0</v>
      </c>
      <c r="O1452" s="35">
        <f t="shared" si="672"/>
        <v>0</v>
      </c>
      <c r="P1452" s="31">
        <f t="shared" si="673"/>
        <v>7.4653180598814803E-2</v>
      </c>
      <c r="Q1452" s="30">
        <f t="shared" si="674"/>
        <v>2859.4679073339862</v>
      </c>
      <c r="R1452" s="34">
        <f t="shared" si="675"/>
        <v>2859.4679073339867</v>
      </c>
      <c r="S1452" s="33">
        <f t="shared" si="676"/>
        <v>0</v>
      </c>
      <c r="T1452" s="35">
        <f t="shared" si="677"/>
        <v>0</v>
      </c>
      <c r="U1452" s="31">
        <f t="shared" si="678"/>
        <v>0</v>
      </c>
      <c r="V1452" s="30" t="e">
        <f t="shared" si="679"/>
        <v>#DIV/0!</v>
      </c>
      <c r="W1452" s="34" t="e">
        <f t="shared" si="680"/>
        <v>#DIV/0!</v>
      </c>
      <c r="X1452" s="33">
        <f t="shared" si="681"/>
        <v>0</v>
      </c>
      <c r="Y1452" s="35">
        <f t="shared" si="682"/>
        <v>0</v>
      </c>
      <c r="Z1452" s="30">
        <f t="shared" si="683"/>
        <v>-11726.487800594954</v>
      </c>
      <c r="AA1452" s="35">
        <f>IF(C1452&lt;C$13,0,(IF(VLOOKUP(C$7,profiel!$A$3:$F$297,2,FALSE)&gt;4,VLOOKUP($C$7,profiel!$A$3:$F$297,3,FALSE),IF(B$9="flens loodrecht op gevel",(VLOOKUP(C$7,profiel!$A$3:$F$297,6,FALSE)-2*VLOOKUP(C$7,profiel!$A$3:$F$297,4,FALSE))/2,VLOOKUP(C$7,profiel!$A$3:$F$297,4,FALSE))))/1000*Z1452*D$36)</f>
        <v>-21579.591062834992</v>
      </c>
      <c r="AB1452" s="30">
        <f t="shared" si="686"/>
        <v>84484.768803257975</v>
      </c>
      <c r="AC1452" s="35">
        <f t="shared" si="684"/>
        <v>16896.953760651595</v>
      </c>
      <c r="AD1452" s="32">
        <f t="shared" si="685"/>
        <v>5.1545997251060731E-2</v>
      </c>
      <c r="AE1452" s="32">
        <f t="shared" si="695"/>
        <v>746.1604897102593</v>
      </c>
      <c r="AF1452" s="204">
        <f t="shared" si="696"/>
        <v>1720.4237719604121</v>
      </c>
    </row>
    <row r="1453" spans="1:32" ht="12" customHeight="1" x14ac:dyDescent="0.15">
      <c r="A1453" s="199">
        <f t="shared" si="661"/>
        <v>746.1604897102593</v>
      </c>
      <c r="B1453" s="38">
        <f t="shared" si="662"/>
        <v>7020</v>
      </c>
      <c r="C1453" s="200">
        <f t="shared" si="692"/>
        <v>117</v>
      </c>
      <c r="D1453" s="36">
        <f t="shared" si="693"/>
        <v>1045.2501588562834</v>
      </c>
      <c r="E1453" s="36">
        <f t="shared" si="694"/>
        <v>680</v>
      </c>
      <c r="F1453" s="37">
        <f t="shared" si="663"/>
        <v>7.4827188189367483E-2</v>
      </c>
      <c r="G1453" s="42">
        <f t="shared" si="664"/>
        <v>2859.8813060786338</v>
      </c>
      <c r="H1453" s="43">
        <f t="shared" si="665"/>
        <v>2859.8813060786342</v>
      </c>
      <c r="I1453" s="42">
        <f t="shared" si="666"/>
        <v>0</v>
      </c>
      <c r="J1453" s="44">
        <f t="shared" si="667"/>
        <v>0</v>
      </c>
      <c r="K1453" s="216">
        <f t="shared" si="668"/>
        <v>7.1085828779899121E-2</v>
      </c>
      <c r="L1453" s="42">
        <f t="shared" si="669"/>
        <v>2863.4472099708596</v>
      </c>
      <c r="M1453" s="43">
        <f t="shared" si="670"/>
        <v>2720.2748494723164</v>
      </c>
      <c r="N1453" s="42">
        <f t="shared" si="671"/>
        <v>0</v>
      </c>
      <c r="O1453" s="44">
        <f t="shared" si="672"/>
        <v>0</v>
      </c>
      <c r="P1453" s="37">
        <f t="shared" si="673"/>
        <v>7.4827188189367483E-2</v>
      </c>
      <c r="Q1453" s="42">
        <f t="shared" si="674"/>
        <v>2859.8813060786338</v>
      </c>
      <c r="R1453" s="43">
        <f t="shared" si="675"/>
        <v>2859.8813060786342</v>
      </c>
      <c r="S1453" s="42">
        <f t="shared" si="676"/>
        <v>0</v>
      </c>
      <c r="T1453" s="44">
        <f t="shared" si="677"/>
        <v>0</v>
      </c>
      <c r="U1453" s="37">
        <f t="shared" si="678"/>
        <v>0</v>
      </c>
      <c r="V1453" s="42" t="e">
        <f t="shared" si="679"/>
        <v>#DIV/0!</v>
      </c>
      <c r="W1453" s="43" t="e">
        <f t="shared" si="680"/>
        <v>#DIV/0!</v>
      </c>
      <c r="X1453" s="42">
        <f t="shared" si="681"/>
        <v>0</v>
      </c>
      <c r="Y1453" s="44">
        <f t="shared" si="682"/>
        <v>0</v>
      </c>
      <c r="Z1453" s="42">
        <f t="shared" si="683"/>
        <v>-11736.438702743972</v>
      </c>
      <c r="AA1453" s="44">
        <f>IF(C1453&lt;C$13,0,(IF(VLOOKUP(C$7,profiel!$A$3:$F$297,2,FALSE)&gt;4,VLOOKUP($C$7,profiel!$A$3:$F$297,3,FALSE),IF(B$9="flens loodrecht op gevel",(VLOOKUP(C$7,profiel!$A$3:$F$297,6,FALSE)-2*VLOOKUP(C$7,profiel!$A$3:$F$297,4,FALSE))/2,VLOOKUP(C$7,profiel!$A$3:$F$297,4,FALSE))))/1000*Z1453*D$36)</f>
        <v>-21597.903144230004</v>
      </c>
      <c r="AB1453" s="42">
        <f t="shared" si="686"/>
        <v>84516.264049523277</v>
      </c>
      <c r="AC1453" s="44">
        <f t="shared" si="684"/>
        <v>16903.252809904654</v>
      </c>
      <c r="AD1453" s="41">
        <f t="shared" si="685"/>
        <v>5.1517791804564061E-2</v>
      </c>
      <c r="AE1453" s="41">
        <f t="shared" si="695"/>
        <v>746.2120075020639</v>
      </c>
      <c r="AF1453" s="201">
        <f t="shared" si="696"/>
        <v>1716.4430194425202</v>
      </c>
    </row>
    <row r="1454" spans="1:32" ht="12" customHeight="1" x14ac:dyDescent="0.15">
      <c r="A1454" s="202">
        <f t="shared" si="661"/>
        <v>746.2120075020639</v>
      </c>
      <c r="B1454" s="54">
        <f t="shared" si="662"/>
        <v>7025</v>
      </c>
      <c r="C1454" s="133">
        <f t="shared" si="692"/>
        <v>117.08333333333333</v>
      </c>
      <c r="D1454" s="30">
        <f t="shared" si="693"/>
        <v>1045.3567247187109</v>
      </c>
      <c r="E1454" s="30">
        <f t="shared" si="694"/>
        <v>680</v>
      </c>
      <c r="F1454" s="31">
        <f t="shared" si="663"/>
        <v>7.500072643935167E-2</v>
      </c>
      <c r="G1454" s="30">
        <f t="shared" si="664"/>
        <v>2860.2945864094618</v>
      </c>
      <c r="H1454" s="34">
        <f t="shared" si="665"/>
        <v>2860.2945864094618</v>
      </c>
      <c r="I1454" s="33">
        <f t="shared" si="666"/>
        <v>0</v>
      </c>
      <c r="J1454" s="35">
        <f t="shared" si="667"/>
        <v>0</v>
      </c>
      <c r="K1454" s="60">
        <f t="shared" si="668"/>
        <v>7.125069011738408E-2</v>
      </c>
      <c r="L1454" s="30">
        <f t="shared" si="669"/>
        <v>2863.8690160466294</v>
      </c>
      <c r="M1454" s="34">
        <f t="shared" si="670"/>
        <v>2720.675565244298</v>
      </c>
      <c r="N1454" s="33">
        <f t="shared" si="671"/>
        <v>0</v>
      </c>
      <c r="O1454" s="35">
        <f t="shared" si="672"/>
        <v>0</v>
      </c>
      <c r="P1454" s="31">
        <f t="shared" si="673"/>
        <v>7.500072643935167E-2</v>
      </c>
      <c r="Q1454" s="30">
        <f t="shared" si="674"/>
        <v>2860.2945864094618</v>
      </c>
      <c r="R1454" s="34">
        <f t="shared" si="675"/>
        <v>2860.2945864094618</v>
      </c>
      <c r="S1454" s="33">
        <f t="shared" si="676"/>
        <v>0</v>
      </c>
      <c r="T1454" s="35">
        <f t="shared" si="677"/>
        <v>0</v>
      </c>
      <c r="U1454" s="31">
        <f t="shared" si="678"/>
        <v>0</v>
      </c>
      <c r="V1454" s="30" t="e">
        <f t="shared" si="679"/>
        <v>#DIV/0!</v>
      </c>
      <c r="W1454" s="34" t="e">
        <f t="shared" si="680"/>
        <v>#DIV/0!</v>
      </c>
      <c r="X1454" s="33">
        <f t="shared" si="681"/>
        <v>0</v>
      </c>
      <c r="Y1454" s="35">
        <f t="shared" si="682"/>
        <v>0</v>
      </c>
      <c r="Z1454" s="30">
        <f t="shared" si="683"/>
        <v>-11746.385473211438</v>
      </c>
      <c r="AA1454" s="35">
        <f>IF(C1454&lt;C$13,0,(IF(VLOOKUP(C$7,profiel!$A$3:$F$297,2,FALSE)&gt;4,VLOOKUP($C$7,profiel!$A$3:$F$297,3,FALSE),IF(B$9="flens loodrecht op gevel",(VLOOKUP(C$7,profiel!$A$3:$F$297,6,FALSE)-2*VLOOKUP(C$7,profiel!$A$3:$F$297,4,FALSE))/2,VLOOKUP(C$7,profiel!$A$3:$F$297,4,FALSE))))/1000*Z1454*D$36)</f>
        <v>-21616.207622325561</v>
      </c>
      <c r="AB1454" s="30">
        <f t="shared" si="686"/>
        <v>84547.743352027159</v>
      </c>
      <c r="AC1454" s="35">
        <f t="shared" si="684"/>
        <v>16909.548670405431</v>
      </c>
      <c r="AD1454" s="32">
        <f t="shared" si="685"/>
        <v>5.1488629949510652E-2</v>
      </c>
      <c r="AE1454" s="32">
        <f t="shared" si="695"/>
        <v>746.26349613201342</v>
      </c>
      <c r="AF1454" s="204">
        <f t="shared" si="696"/>
        <v>1712.4913693347498</v>
      </c>
    </row>
    <row r="1455" spans="1:32" ht="12" customHeight="1" x14ac:dyDescent="0.15">
      <c r="A1455" s="199">
        <f t="shared" si="661"/>
        <v>746.26349613201342</v>
      </c>
      <c r="B1455" s="38">
        <f t="shared" si="662"/>
        <v>7030</v>
      </c>
      <c r="C1455" s="200">
        <f t="shared" si="692"/>
        <v>117.16666666666667</v>
      </c>
      <c r="D1455" s="36">
        <f t="shared" si="693"/>
        <v>1045.4632148413575</v>
      </c>
      <c r="E1455" s="36">
        <f t="shared" si="694"/>
        <v>680</v>
      </c>
      <c r="F1455" s="37">
        <f t="shared" si="663"/>
        <v>7.5173793956084339E-2</v>
      </c>
      <c r="G1455" s="42">
        <f t="shared" si="664"/>
        <v>2860.7077603371426</v>
      </c>
      <c r="H1455" s="43">
        <f t="shared" si="665"/>
        <v>2860.7077603371426</v>
      </c>
      <c r="I1455" s="42">
        <f t="shared" si="666"/>
        <v>0</v>
      </c>
      <c r="J1455" s="44">
        <f t="shared" si="667"/>
        <v>0</v>
      </c>
      <c r="K1455" s="216">
        <f t="shared" si="668"/>
        <v>7.1415104258280127E-2</v>
      </c>
      <c r="L1455" s="42">
        <f t="shared" si="669"/>
        <v>2864.2906949082503</v>
      </c>
      <c r="M1455" s="43">
        <f t="shared" si="670"/>
        <v>2721.0761601628378</v>
      </c>
      <c r="N1455" s="42">
        <f t="shared" si="671"/>
        <v>0</v>
      </c>
      <c r="O1455" s="44">
        <f t="shared" si="672"/>
        <v>0</v>
      </c>
      <c r="P1455" s="37">
        <f t="shared" si="673"/>
        <v>7.5173793956084339E-2</v>
      </c>
      <c r="Q1455" s="42">
        <f t="shared" si="674"/>
        <v>2860.7077603371426</v>
      </c>
      <c r="R1455" s="43">
        <f t="shared" si="675"/>
        <v>2860.7077603371426</v>
      </c>
      <c r="S1455" s="42">
        <f t="shared" si="676"/>
        <v>0</v>
      </c>
      <c r="T1455" s="44">
        <f t="shared" si="677"/>
        <v>0</v>
      </c>
      <c r="U1455" s="37">
        <f t="shared" si="678"/>
        <v>0</v>
      </c>
      <c r="V1455" s="42" t="e">
        <f t="shared" si="679"/>
        <v>#DIV/0!</v>
      </c>
      <c r="W1455" s="43" t="e">
        <f t="shared" si="680"/>
        <v>#DIV/0!</v>
      </c>
      <c r="X1455" s="42">
        <f t="shared" si="681"/>
        <v>0</v>
      </c>
      <c r="Y1455" s="44">
        <f t="shared" si="682"/>
        <v>0</v>
      </c>
      <c r="Z1455" s="42">
        <f t="shared" si="683"/>
        <v>-11756.327925278811</v>
      </c>
      <c r="AA1455" s="44">
        <f>IF(C1455&lt;C$13,0,(IF(VLOOKUP(C$7,profiel!$A$3:$F$297,2,FALSE)&gt;4,VLOOKUP($C$7,profiel!$A$3:$F$297,3,FALSE),IF(B$9="flens loodrecht op gevel",(VLOOKUP(C$7,profiel!$A$3:$F$297,6,FALSE)-2*VLOOKUP(C$7,profiel!$A$3:$F$297,4,FALSE))/2,VLOOKUP(C$7,profiel!$A$3:$F$297,4,FALSE))))/1000*Z1455*D$36)</f>
        <v>-21634.504153514106</v>
      </c>
      <c r="AB1455" s="42">
        <f t="shared" si="686"/>
        <v>84579.206920862198</v>
      </c>
      <c r="AC1455" s="44">
        <f t="shared" si="684"/>
        <v>16915.84138417244</v>
      </c>
      <c r="AD1455" s="41">
        <f t="shared" si="685"/>
        <v>5.1458519728027445E-2</v>
      </c>
      <c r="AE1455" s="41">
        <f t="shared" si="695"/>
        <v>746.31495465174146</v>
      </c>
      <c r="AF1455" s="201">
        <f t="shared" si="696"/>
        <v>1708.5685775911647</v>
      </c>
    </row>
    <row r="1456" spans="1:32" ht="12" customHeight="1" x14ac:dyDescent="0.15">
      <c r="A1456" s="202">
        <f t="shared" si="661"/>
        <v>746.31495465174146</v>
      </c>
      <c r="B1456" s="54">
        <f t="shared" si="662"/>
        <v>7035</v>
      </c>
      <c r="C1456" s="133">
        <f t="shared" si="692"/>
        <v>117.25</v>
      </c>
      <c r="D1456" s="30">
        <f t="shared" si="693"/>
        <v>1045.5696293318083</v>
      </c>
      <c r="E1456" s="30">
        <f t="shared" si="694"/>
        <v>680</v>
      </c>
      <c r="F1456" s="31">
        <f t="shared" si="663"/>
        <v>7.5346389391896848E-2</v>
      </c>
      <c r="G1456" s="30">
        <f t="shared" si="664"/>
        <v>2861.1208397457599</v>
      </c>
      <c r="H1456" s="34">
        <f t="shared" si="665"/>
        <v>2861.1208397457603</v>
      </c>
      <c r="I1456" s="33">
        <f t="shared" si="666"/>
        <v>0</v>
      </c>
      <c r="J1456" s="35">
        <f t="shared" si="667"/>
        <v>0</v>
      </c>
      <c r="K1456" s="60">
        <f t="shared" si="668"/>
        <v>7.1579069922302008E-2</v>
      </c>
      <c r="L1456" s="30">
        <f t="shared" si="669"/>
        <v>2864.7122583897358</v>
      </c>
      <c r="M1456" s="34">
        <f t="shared" si="670"/>
        <v>2721.4766454702485</v>
      </c>
      <c r="N1456" s="33">
        <f t="shared" si="671"/>
        <v>0</v>
      </c>
      <c r="O1456" s="35">
        <f t="shared" si="672"/>
        <v>0</v>
      </c>
      <c r="P1456" s="31">
        <f t="shared" si="673"/>
        <v>7.5346389391896848E-2</v>
      </c>
      <c r="Q1456" s="30">
        <f t="shared" si="674"/>
        <v>2861.1208397457599</v>
      </c>
      <c r="R1456" s="34">
        <f t="shared" si="675"/>
        <v>2861.1208397457603</v>
      </c>
      <c r="S1456" s="33">
        <f t="shared" si="676"/>
        <v>0</v>
      </c>
      <c r="T1456" s="35">
        <f t="shared" si="677"/>
        <v>0</v>
      </c>
      <c r="U1456" s="31">
        <f t="shared" si="678"/>
        <v>0</v>
      </c>
      <c r="V1456" s="30" t="e">
        <f t="shared" si="679"/>
        <v>#DIV/0!</v>
      </c>
      <c r="W1456" s="34" t="e">
        <f t="shared" si="680"/>
        <v>#DIV/0!</v>
      </c>
      <c r="X1456" s="33">
        <f t="shared" si="681"/>
        <v>0</v>
      </c>
      <c r="Y1456" s="35">
        <f t="shared" si="682"/>
        <v>0</v>
      </c>
      <c r="Z1456" s="30">
        <f t="shared" si="683"/>
        <v>-11766.265873684126</v>
      </c>
      <c r="AA1456" s="35">
        <f>IF(C1456&lt;C$13,0,(IF(VLOOKUP(C$7,profiel!$A$3:$F$297,2,FALSE)&gt;4,VLOOKUP($C$7,profiel!$A$3:$F$297,3,FALSE),IF(B$9="flens loodrecht op gevel",(VLOOKUP(C$7,profiel!$A$3:$F$297,6,FALSE)-2*VLOOKUP(C$7,profiel!$A$3:$F$297,4,FALSE))/2,VLOOKUP(C$7,profiel!$A$3:$F$297,4,FALSE))))/1000*Z1456*D$36)</f>
        <v>-21652.792396868557</v>
      </c>
      <c r="AB1456" s="30">
        <f t="shared" si="686"/>
        <v>84610.654964621281</v>
      </c>
      <c r="AC1456" s="35">
        <f t="shared" si="684"/>
        <v>16922.130992924256</v>
      </c>
      <c r="AD1456" s="32">
        <f t="shared" si="685"/>
        <v>5.1427469228908049E-2</v>
      </c>
      <c r="AE1456" s="32">
        <f t="shared" si="695"/>
        <v>746.36638212097034</v>
      </c>
      <c r="AF1456" s="204">
        <f t="shared" si="696"/>
        <v>1704.6744021926429</v>
      </c>
    </row>
    <row r="1457" spans="1:32" ht="12" customHeight="1" x14ac:dyDescent="0.15">
      <c r="A1457" s="199">
        <f t="shared" si="661"/>
        <v>746.36638212097034</v>
      </c>
      <c r="B1457" s="38">
        <f t="shared" si="662"/>
        <v>7040</v>
      </c>
      <c r="C1457" s="200">
        <f t="shared" si="692"/>
        <v>117.33333333333333</v>
      </c>
      <c r="D1457" s="36">
        <f t="shared" si="693"/>
        <v>1045.6759682974193</v>
      </c>
      <c r="E1457" s="36">
        <f t="shared" si="694"/>
        <v>680</v>
      </c>
      <c r="F1457" s="37">
        <f t="shared" si="663"/>
        <v>7.5518511443803046E-2</v>
      </c>
      <c r="G1457" s="42">
        <f t="shared" si="664"/>
        <v>2861.5338363935698</v>
      </c>
      <c r="H1457" s="43">
        <f t="shared" si="665"/>
        <v>2861.5338363935698</v>
      </c>
      <c r="I1457" s="42">
        <f t="shared" si="666"/>
        <v>0</v>
      </c>
      <c r="J1457" s="44">
        <f t="shared" si="667"/>
        <v>0</v>
      </c>
      <c r="K1457" s="216">
        <f t="shared" si="668"/>
        <v>7.1742585871612891E-2</v>
      </c>
      <c r="L1457" s="42">
        <f t="shared" si="669"/>
        <v>2865.1337182013012</v>
      </c>
      <c r="M1457" s="43">
        <f t="shared" si="670"/>
        <v>2721.877032291236</v>
      </c>
      <c r="N1457" s="42">
        <f t="shared" si="671"/>
        <v>0</v>
      </c>
      <c r="O1457" s="44">
        <f t="shared" si="672"/>
        <v>0</v>
      </c>
      <c r="P1457" s="37">
        <f t="shared" si="673"/>
        <v>7.5518511443803046E-2</v>
      </c>
      <c r="Q1457" s="42">
        <f t="shared" si="674"/>
        <v>2861.5338363935698</v>
      </c>
      <c r="R1457" s="43">
        <f t="shared" si="675"/>
        <v>2861.5338363935698</v>
      </c>
      <c r="S1457" s="42">
        <f t="shared" si="676"/>
        <v>0</v>
      </c>
      <c r="T1457" s="44">
        <f t="shared" si="677"/>
        <v>0</v>
      </c>
      <c r="U1457" s="37">
        <f t="shared" si="678"/>
        <v>0</v>
      </c>
      <c r="V1457" s="42" t="e">
        <f t="shared" si="679"/>
        <v>#DIV/0!</v>
      </c>
      <c r="W1457" s="43" t="e">
        <f t="shared" si="680"/>
        <v>#DIV/0!</v>
      </c>
      <c r="X1457" s="42">
        <f t="shared" si="681"/>
        <v>0</v>
      </c>
      <c r="Y1457" s="44">
        <f t="shared" si="682"/>
        <v>0</v>
      </c>
      <c r="Z1457" s="42">
        <f t="shared" si="683"/>
        <v>-11776.199134632152</v>
      </c>
      <c r="AA1457" s="44">
        <f>IF(C1457&lt;C$13,0,(IF(VLOOKUP(C$7,profiel!$A$3:$F$297,2,FALSE)&gt;4,VLOOKUP($C$7,profiel!$A$3:$F$297,3,FALSE),IF(B$9="flens loodrecht op gevel",(VLOOKUP(C$7,profiel!$A$3:$F$297,6,FALSE)-2*VLOOKUP(C$7,profiel!$A$3:$F$297,4,FALSE))/2,VLOOKUP(C$7,profiel!$A$3:$F$297,4,FALSE))))/1000*Z1457*D$36)</f>
        <v>-21671.072014160956</v>
      </c>
      <c r="AB1457" s="42">
        <f t="shared" si="686"/>
        <v>84642.087690387154</v>
      </c>
      <c r="AC1457" s="44">
        <f t="shared" si="684"/>
        <v>16928.417538077432</v>
      </c>
      <c r="AD1457" s="41">
        <f t="shared" si="685"/>
        <v>5.1395486585777174E-2</v>
      </c>
      <c r="AE1457" s="41">
        <f t="shared" si="695"/>
        <v>746.4177776075561</v>
      </c>
      <c r="AF1457" s="201">
        <f t="shared" si="696"/>
        <v>1700.8086031326973</v>
      </c>
    </row>
    <row r="1458" spans="1:32" ht="12" customHeight="1" x14ac:dyDescent="0.15">
      <c r="A1458" s="202">
        <f t="shared" ref="A1458:A1489" si="697">AE1457</f>
        <v>746.4177776075561</v>
      </c>
      <c r="B1458" s="54">
        <f t="shared" ref="B1458:B1489" si="698">B1457+D$36</f>
        <v>7045</v>
      </c>
      <c r="C1458" s="133">
        <f t="shared" si="692"/>
        <v>117.41666666666667</v>
      </c>
      <c r="D1458" s="30">
        <f t="shared" si="693"/>
        <v>1045.7822318453179</v>
      </c>
      <c r="E1458" s="30">
        <f t="shared" si="694"/>
        <v>680</v>
      </c>
      <c r="F1458" s="31">
        <f t="shared" ref="F1458:F1489" si="699">IF($C$16="onbeschermd","--",$L$16*$L$17*$F$17/1000*$I$16*((100-$C$17)/100)/($AF1457*$D$37*$C$8))</f>
        <v>7.5690158853164824E-2</v>
      </c>
      <c r="G1458" s="30">
        <f t="shared" ref="G1458:G1489" si="700">IF($C$16="onbeschermd",$D$35*($D1458-$AE1457)+$D$33*$D$32*$D$34*(($D1458+273)^4-($AE1457+273)^4),$I$18/($F$17/1000)*($D1458-$AE1457)/(1+F1458/3)-(EXP(F1458/10)-1)*($D1458-$D1457)*$AF1457*$D$37*$C$8/($I$16*((100-$C$17)/100)*$D$36))</f>
        <v>2861.9467619129032</v>
      </c>
      <c r="H1458" s="34">
        <f t="shared" ref="H1458:H1489" si="701">IF($C$16="onbeschermd",G1458*$I$17*$I$16*$D$36,G1458*$I$17*$I$16*((100-$C$17)/100)*$D$36)</f>
        <v>2861.9467619129036</v>
      </c>
      <c r="I1458" s="33">
        <f t="shared" ref="I1458:I1489" si="702">IF(OR($C$17=0,$C$16="onbeschermd"),0,$D$35*($D1458-$AE1457)+$D$33*$D$32*$D$34*(($D1458+273)^4-($AE1457+273)^4))</f>
        <v>0</v>
      </c>
      <c r="J1458" s="35">
        <f t="shared" ref="J1458:J1489" si="703">IF($C$16="onbeschermd",0,I1458*$I$17*$I$16*($C$17/100)*$D$36)</f>
        <v>0</v>
      </c>
      <c r="K1458" s="60">
        <f t="shared" ref="K1458:K1489" si="704">IF($C$19="onbeschermd","--",$L$19*$L$20*$F$20/1000*$I$19*((100-$C$20)/100)/($AF1457*$D$37*$C$8))</f>
        <v>7.1905650910506588E-2</v>
      </c>
      <c r="L1458" s="30">
        <f t="shared" ref="L1458:L1489" si="705">IF($C$19="onbeschermd",$D$35*($D1458-$AE1457)+$D$33*$D$32*$D$34*(($D1458+273)^4-($AE1457+273)^4),$I$21/($F$20/1000)*($D1458-$AE1457)/(1+K1458/3)-(EXP($K1458/10)-1)*(D1458-$D1457)*$AF1457*$D$37*$C$8/($I$19*((100-$C$20)/100)*$D$36))</f>
        <v>2865.5550859292543</v>
      </c>
      <c r="M1458" s="34">
        <f t="shared" ref="M1458:M1489" si="706">IF($C$19="onbeschermd",L1458*$I$20*$I$19*$D$36,L1458*$I$20*$I$19*((100-$C$20)/100)*$D$36)</f>
        <v>2722.2773316327912</v>
      </c>
      <c r="N1458" s="33">
        <f t="shared" ref="N1458:N1489" si="707">IF(OR($C$20=0,$C$19="onbeschermd"),0,$D$35*($D1458-$AE1457)+$D$33*$D$32*$D$34*(($D1458+273)^4-($AE1457+273)^4))</f>
        <v>0</v>
      </c>
      <c r="O1458" s="35">
        <f t="shared" ref="O1458:O1489" si="708">IF($C$19="onbeschermd",0,N1458*$I$20*$I$19*($C$20/100)*$D$36)</f>
        <v>0</v>
      </c>
      <c r="P1458" s="31">
        <f t="shared" ref="P1458:P1489" si="709">IF($C$22="onbeschermd","--",$L$22*$L$23*$F$23/1000*$I$22*((100-$C$23)/100)/($AF1457*$D$37*$C$8))</f>
        <v>7.5690158853164824E-2</v>
      </c>
      <c r="Q1458" s="30">
        <f t="shared" ref="Q1458:Q1489" si="710">IF($C$22="onbeschermd",$D$35*($D1458-$AE1457)+$D$33*$D$32*$D$34*(($D1458+273)^4-($AE1457+273)^4),$I$24/($F$23/1000)*($D1458-$AE1457)/(1+P1458/3)-(EXP(P1458/10)-1)*($D1458-$D1457)*$AF1457*$D$37*$C$8/($I$22*((100-$C$23)/100)*$D$36))</f>
        <v>2861.9467619129032</v>
      </c>
      <c r="R1458" s="34">
        <f t="shared" ref="R1458:R1489" si="711">IF($C$22="onbeschermd",Q1458*$I$23*$I$22*$D$36,Q1458*$I$23*$I$22*((100-$C$23)/100)*$D$36)</f>
        <v>2861.9467619129036</v>
      </c>
      <c r="S1458" s="33">
        <f t="shared" ref="S1458:S1489" si="712">IF(OR($C$23=0,$C$22="onbeschermd"),0,$D$35*($D1458-$AE1457)+$D$33*$D$32*$D$34*(($D1458+273)^4-($AE1457+273)^4))</f>
        <v>0</v>
      </c>
      <c r="T1458" s="35">
        <f t="shared" ref="T1458:T1489" si="713">IF($C$22="onbeschermd",0,S1458*$I$23*$I$22*($C$23/100)*$D$36)</f>
        <v>0</v>
      </c>
      <c r="U1458" s="31">
        <f t="shared" ref="U1458:U1489" si="714">IF($C$25="onbeschermd","--",$L$25*$L$26*$F$26/1000*$I$25*((100-$C$26)/100)/($AF1457*$D$37*$C$8))</f>
        <v>0</v>
      </c>
      <c r="V1458" s="30" t="e">
        <f t="shared" ref="V1458:V1489" si="715">IF($C$25="onbeschermd",$D$35*($D1458-$AE1457)+$D$33*$D$32*$D$34*(($D1458+273)^4-($AE1457+273)^4),$I$27/($F$26/1000)*($D1458-$AE1457)/(1+U1458/3)-(EXP(U1458/10)-1)*($D1458-$D1457)*$AF1457*$D$37*$C$8/($I$25*((100-$C$26)/100)*$D$36))</f>
        <v>#DIV/0!</v>
      </c>
      <c r="W1458" s="34" t="e">
        <f>IF($C$25="onbeschermd",V1458*$I$26*$I$25*$D$36,V1458*$I$26*$I$25*((100-$C$26)/100)*$D$36)</f>
        <v>#DIV/0!</v>
      </c>
      <c r="X1458" s="33">
        <f t="shared" ref="X1458:X1489" si="716">IF(OR($C$26=0,$C$25="onbeschermd"),0,$D$35*($D1458-$AE1457)+$D$33*$D$32*$D$34*(($D1458+273)^4-($AE1457+273)^4))</f>
        <v>0</v>
      </c>
      <c r="Y1458" s="35">
        <f>IF($C$25="onbeschermd",0,X1458*$I$26*$I$25*($C$26/100)*$D$36)</f>
        <v>0</v>
      </c>
      <c r="Z1458" s="30">
        <f t="shared" ref="Z1458:Z1489" si="717">IF(C1458&lt;C$13,$D$35*($D1458-$AE1457)+$D$33*$D$32*$D$34*(($D1458+273)^4-($AE1457+273)^4),$D$35*($E1458-$AE1457)+$D$33*$D$32*$D$34*(($E1458+273)^4-($AE1457+273)^4))</f>
        <v>-11786.12752580419</v>
      </c>
      <c r="AA1458" s="35">
        <f>IF(C1458&lt;C$13,0,(IF(VLOOKUP(C$7,profiel!$A$3:$F$297,2,FALSE)&gt;4,VLOOKUP($C$7,profiel!$A$3:$F$297,3,FALSE),IF(B$9="flens loodrecht op gevel",(VLOOKUP(C$7,profiel!$A$3:$F$297,6,FALSE)-2*VLOOKUP(C$7,profiel!$A$3:$F$297,4,FALSE))/2,VLOOKUP(C$7,profiel!$A$3:$F$297,4,FALSE))))/1000*Z1458*D$36)</f>
        <v>-21689.342669880527</v>
      </c>
      <c r="AB1458" s="30">
        <f t="shared" si="686"/>
        <v>84673.505303722835</v>
      </c>
      <c r="AC1458" s="35">
        <f t="shared" ref="AC1458:AC1489" si="718">AB1458*2*C$14/1000*$D$36</f>
        <v>16934.701060744566</v>
      </c>
      <c r="AD1458" s="32">
        <f t="shared" ref="AD1458:AD1489" si="719">IF($C$14&gt;30,MAX((H1458+J1458+M1458+O1458+R1458+T1458+W1458+Y1458)/(AF1457*D$37*C$8),0),MAX((H1458+J1458+M1458+O1458+R1458+T1458+AA1458+AC1458)/(AF1457*D$37*C$8),0))</f>
        <v>5.1362579975232407E-2</v>
      </c>
      <c r="AE1458" s="32">
        <f t="shared" si="695"/>
        <v>746.46914018753137</v>
      </c>
      <c r="AF1458" s="204">
        <f t="shared" si="696"/>
        <v>1696.9709424033472</v>
      </c>
    </row>
    <row r="1459" spans="1:32" ht="12" customHeight="1" x14ac:dyDescent="0.15">
      <c r="A1459" s="199">
        <f t="shared" si="697"/>
        <v>746.46914018753137</v>
      </c>
      <c r="B1459" s="38">
        <f t="shared" si="698"/>
        <v>7050</v>
      </c>
      <c r="C1459" s="200">
        <f t="shared" si="692"/>
        <v>117.5</v>
      </c>
      <c r="D1459" s="36">
        <f t="shared" si="693"/>
        <v>1045.8884200824036</v>
      </c>
      <c r="E1459" s="36">
        <f t="shared" si="694"/>
        <v>680</v>
      </c>
      <c r="F1459" s="37">
        <f t="shared" si="699"/>
        <v>7.5861330405352798E-2</v>
      </c>
      <c r="G1459" s="42">
        <f t="shared" si="700"/>
        <v>2862.359627809737</v>
      </c>
      <c r="H1459" s="43">
        <f t="shared" si="701"/>
        <v>2862.359627809737</v>
      </c>
      <c r="I1459" s="42">
        <f t="shared" si="702"/>
        <v>0</v>
      </c>
      <c r="J1459" s="44">
        <f t="shared" si="703"/>
        <v>0</v>
      </c>
      <c r="K1459" s="216">
        <f t="shared" si="704"/>
        <v>7.2068263885085151E-2</v>
      </c>
      <c r="L1459" s="42">
        <f t="shared" si="705"/>
        <v>2865.9763730355489</v>
      </c>
      <c r="M1459" s="43">
        <f t="shared" si="706"/>
        <v>2722.6775543837716</v>
      </c>
      <c r="N1459" s="42">
        <f t="shared" si="707"/>
        <v>0</v>
      </c>
      <c r="O1459" s="44">
        <f t="shared" si="708"/>
        <v>0</v>
      </c>
      <c r="P1459" s="37">
        <f t="shared" si="709"/>
        <v>7.5861330405352798E-2</v>
      </c>
      <c r="Q1459" s="42">
        <f t="shared" si="710"/>
        <v>2862.359627809737</v>
      </c>
      <c r="R1459" s="43">
        <f t="shared" si="711"/>
        <v>2862.359627809737</v>
      </c>
      <c r="S1459" s="42">
        <f t="shared" si="712"/>
        <v>0</v>
      </c>
      <c r="T1459" s="44">
        <f t="shared" si="713"/>
        <v>0</v>
      </c>
      <c r="U1459" s="37">
        <f t="shared" si="714"/>
        <v>0</v>
      </c>
      <c r="V1459" s="42" t="e">
        <f t="shared" si="715"/>
        <v>#DIV/0!</v>
      </c>
      <c r="W1459" s="43" t="e">
        <f>IF($C$25="onbeschermd",V1459*$I$26*$I$25*$D$36,V1459*$I$26*$I$25*((100-$C$26)/100)*$D$36)</f>
        <v>#DIV/0!</v>
      </c>
      <c r="X1459" s="42">
        <f t="shared" si="716"/>
        <v>0</v>
      </c>
      <c r="Y1459" s="44">
        <f>IF($C$25="onbeschermd",0,X1459*$I$26*$I$25*($C$26/100)*$D$36)</f>
        <v>0</v>
      </c>
      <c r="Z1459" s="42">
        <f t="shared" si="717"/>
        <v>-11796.050866367559</v>
      </c>
      <c r="AA1459" s="44">
        <f>IF(C1459&lt;C$13,0,(IF(VLOOKUP(C$7,profiel!$A$3:$F$297,2,FALSE)&gt;4,VLOOKUP($C$7,profiel!$A$3:$F$297,3,FALSE),IF(B$9="flens loodrecht op gevel",(VLOOKUP(C$7,profiel!$A$3:$F$297,6,FALSE)-2*VLOOKUP(C$7,profiel!$A$3:$F$297,4,FALSE))/2,VLOOKUP(C$7,profiel!$A$3:$F$297,4,FALSE))))/1000*Z1459*D$36)</f>
        <v>-21707.60403125114</v>
      </c>
      <c r="AB1459" s="42">
        <f t="shared" ref="AB1459:AB1489" si="720">$D$35*($D1459-$AE1458)+$D$33*$D$32*$D$34*(($D1459+273)^4-($AE1458+273)^4)</f>
        <v>84704.908008662111</v>
      </c>
      <c r="AC1459" s="44">
        <f t="shared" si="718"/>
        <v>16940.981601732423</v>
      </c>
      <c r="AD1459" s="41">
        <f t="shared" si="719"/>
        <v>5.1328757614980618E-2</v>
      </c>
      <c r="AE1459" s="41">
        <f t="shared" si="695"/>
        <v>746.52046894514638</v>
      </c>
      <c r="AF1459" s="201">
        <f t="shared" si="696"/>
        <v>1693.1611839810255</v>
      </c>
    </row>
    <row r="1460" spans="1:32" ht="12" customHeight="1" x14ac:dyDescent="0.15">
      <c r="A1460" s="202">
        <f t="shared" si="697"/>
        <v>746.52046894514638</v>
      </c>
      <c r="B1460" s="54">
        <f t="shared" si="698"/>
        <v>7055</v>
      </c>
      <c r="C1460" s="133">
        <f t="shared" si="692"/>
        <v>117.58333333333333</v>
      </c>
      <c r="D1460" s="30">
        <f t="shared" si="693"/>
        <v>1045.9945331153492</v>
      </c>
      <c r="E1460" s="30">
        <f t="shared" si="694"/>
        <v>680</v>
      </c>
      <c r="F1460" s="31">
        <f t="shared" si="699"/>
        <v>7.6032024929403225E-2</v>
      </c>
      <c r="G1460" s="30">
        <f t="shared" si="700"/>
        <v>2862.7724454635363</v>
      </c>
      <c r="H1460" s="34">
        <f t="shared" si="701"/>
        <v>2862.7724454635363</v>
      </c>
      <c r="I1460" s="33">
        <f t="shared" si="702"/>
        <v>0</v>
      </c>
      <c r="J1460" s="35">
        <f t="shared" si="703"/>
        <v>0</v>
      </c>
      <c r="K1460" s="60">
        <f t="shared" si="704"/>
        <v>7.2230423682933059E-2</v>
      </c>
      <c r="L1460" s="30">
        <f t="shared" si="705"/>
        <v>2866.3975908576031</v>
      </c>
      <c r="M1460" s="34">
        <f t="shared" si="706"/>
        <v>2723.0777113147228</v>
      </c>
      <c r="N1460" s="33">
        <f t="shared" si="707"/>
        <v>0</v>
      </c>
      <c r="O1460" s="35">
        <f t="shared" si="708"/>
        <v>0</v>
      </c>
      <c r="P1460" s="31">
        <f t="shared" si="709"/>
        <v>7.6032024929403225E-2</v>
      </c>
      <c r="Q1460" s="30">
        <f t="shared" si="710"/>
        <v>2862.7724454635363</v>
      </c>
      <c r="R1460" s="34">
        <f t="shared" si="711"/>
        <v>2862.7724454635363</v>
      </c>
      <c r="S1460" s="33">
        <f t="shared" si="712"/>
        <v>0</v>
      </c>
      <c r="T1460" s="35">
        <f t="shared" si="713"/>
        <v>0</v>
      </c>
      <c r="U1460" s="31">
        <f t="shared" si="714"/>
        <v>0</v>
      </c>
      <c r="V1460" s="30" t="e">
        <f t="shared" si="715"/>
        <v>#DIV/0!</v>
      </c>
      <c r="W1460" s="34" t="e">
        <f t="shared" ref="W1460:W1489" si="721">IF($C$25="onbeschermd",V1460*$I$26*$I$25*$D$36,V1460*$I$26*$I$25*((100-$C$26)/100)*$D$36)</f>
        <v>#DIV/0!</v>
      </c>
      <c r="X1460" s="33">
        <f t="shared" si="716"/>
        <v>0</v>
      </c>
      <c r="Y1460" s="35">
        <f t="shared" ref="Y1460:Y1489" si="722">IF($C$25="onbeschermd",0,X1460*$I$26*$I$25*($C$26/100)*$D$36)</f>
        <v>0</v>
      </c>
      <c r="Z1460" s="30">
        <f t="shared" si="717"/>
        <v>-11805.968976984668</v>
      </c>
      <c r="AA1460" s="35">
        <f>IF(C1460&lt;C$13,0,(IF(VLOOKUP(C$7,profiel!$A$3:$F$297,2,FALSE)&gt;4,VLOOKUP($C$7,profiel!$A$3:$F$297,3,FALSE),IF(B$9="flens loodrecht op gevel",(VLOOKUP(C$7,profiel!$A$3:$F$297,6,FALSE)-2*VLOOKUP(C$7,profiel!$A$3:$F$297,4,FALSE))/2,VLOOKUP(C$7,profiel!$A$3:$F$297,4,FALSE))))/1000*Z1460*D$36)</f>
        <v>-21725.855768247984</v>
      </c>
      <c r="AB1460" s="30">
        <f t="shared" si="720"/>
        <v>84736.296007700934</v>
      </c>
      <c r="AC1460" s="35">
        <f t="shared" si="718"/>
        <v>16947.259201540186</v>
      </c>
      <c r="AD1460" s="32">
        <f t="shared" si="719"/>
        <v>5.1294027761999934E-2</v>
      </c>
      <c r="AE1460" s="32">
        <f t="shared" si="695"/>
        <v>746.57176297290835</v>
      </c>
      <c r="AF1460" s="204">
        <f t="shared" si="696"/>
        <v>1689.3790938125069</v>
      </c>
    </row>
    <row r="1461" spans="1:32" ht="12" customHeight="1" x14ac:dyDescent="0.15">
      <c r="A1461" s="199">
        <f t="shared" si="697"/>
        <v>746.57176297290835</v>
      </c>
      <c r="B1461" s="38">
        <f t="shared" si="698"/>
        <v>7060</v>
      </c>
      <c r="C1461" s="200">
        <f t="shared" si="692"/>
        <v>117.66666666666667</v>
      </c>
      <c r="D1461" s="36">
        <f t="shared" si="693"/>
        <v>1046.1005710506008</v>
      </c>
      <c r="E1461" s="36">
        <f t="shared" si="694"/>
        <v>680</v>
      </c>
      <c r="F1461" s="37">
        <f t="shared" si="699"/>
        <v>7.6202241297672058E-2</v>
      </c>
      <c r="G1461" s="42">
        <f t="shared" si="700"/>
        <v>2863.1852261278468</v>
      </c>
      <c r="H1461" s="43">
        <f t="shared" si="701"/>
        <v>2863.1852261278473</v>
      </c>
      <c r="I1461" s="42">
        <f t="shared" si="702"/>
        <v>0</v>
      </c>
      <c r="J1461" s="44">
        <f t="shared" si="703"/>
        <v>0</v>
      </c>
      <c r="K1461" s="216">
        <f t="shared" si="704"/>
        <v>7.2392129232788455E-2</v>
      </c>
      <c r="L1461" s="42">
        <f t="shared" si="705"/>
        <v>2866.8187506088711</v>
      </c>
      <c r="M1461" s="43">
        <f t="shared" si="706"/>
        <v>2723.4778130784275</v>
      </c>
      <c r="N1461" s="42">
        <f t="shared" si="707"/>
        <v>0</v>
      </c>
      <c r="O1461" s="44">
        <f t="shared" si="708"/>
        <v>0</v>
      </c>
      <c r="P1461" s="37">
        <f t="shared" si="709"/>
        <v>7.6202241297672058E-2</v>
      </c>
      <c r="Q1461" s="42">
        <f t="shared" si="710"/>
        <v>2863.1852261278468</v>
      </c>
      <c r="R1461" s="43">
        <f t="shared" si="711"/>
        <v>2863.1852261278473</v>
      </c>
      <c r="S1461" s="42">
        <f t="shared" si="712"/>
        <v>0</v>
      </c>
      <c r="T1461" s="44">
        <f t="shared" si="713"/>
        <v>0</v>
      </c>
      <c r="U1461" s="37">
        <f t="shared" si="714"/>
        <v>0</v>
      </c>
      <c r="V1461" s="42" t="e">
        <f t="shared" si="715"/>
        <v>#DIV/0!</v>
      </c>
      <c r="W1461" s="43" t="e">
        <f t="shared" si="721"/>
        <v>#DIV/0!</v>
      </c>
      <c r="X1461" s="42">
        <f t="shared" si="716"/>
        <v>0</v>
      </c>
      <c r="Y1461" s="44">
        <f t="shared" si="722"/>
        <v>0</v>
      </c>
      <c r="Z1461" s="42">
        <f t="shared" si="717"/>
        <v>-11815.881679821809</v>
      </c>
      <c r="AA1461" s="44">
        <f>IF(C1461&lt;C$13,0,(IF(VLOOKUP(C$7,profiel!$A$3:$F$297,2,FALSE)&gt;4,VLOOKUP($C$7,profiel!$A$3:$F$297,3,FALSE),IF(B$9="flens loodrecht op gevel",(VLOOKUP(C$7,profiel!$A$3:$F$297,6,FALSE)-2*VLOOKUP(C$7,profiel!$A$3:$F$297,4,FALSE))/2,VLOOKUP(C$7,profiel!$A$3:$F$297,4,FALSE))))/1000*Z1461*D$36)</f>
        <v>-21744.097553613763</v>
      </c>
      <c r="AB1461" s="42">
        <f t="shared" si="720"/>
        <v>84767.669501788347</v>
      </c>
      <c r="AC1461" s="44">
        <f t="shared" si="718"/>
        <v>16953.533900357666</v>
      </c>
      <c r="AD1461" s="41">
        <f t="shared" si="719"/>
        <v>5.1258398710740435E-2</v>
      </c>
      <c r="AE1461" s="41">
        <f t="shared" si="695"/>
        <v>746.62302137161907</v>
      </c>
      <c r="AF1461" s="201">
        <f t="shared" si="696"/>
        <v>1685.6244398008682</v>
      </c>
    </row>
    <row r="1462" spans="1:32" ht="12" customHeight="1" x14ac:dyDescent="0.15">
      <c r="A1462" s="202">
        <f t="shared" si="697"/>
        <v>746.62302137161907</v>
      </c>
      <c r="B1462" s="54">
        <f t="shared" si="698"/>
        <v>7065</v>
      </c>
      <c r="C1462" s="133">
        <f t="shared" si="692"/>
        <v>117.75</v>
      </c>
      <c r="D1462" s="30">
        <f t="shared" si="693"/>
        <v>1046.2065339943783</v>
      </c>
      <c r="E1462" s="30">
        <f t="shared" si="694"/>
        <v>680</v>
      </c>
      <c r="F1462" s="31">
        <f t="shared" si="699"/>
        <v>7.6371978425485626E-2</v>
      </c>
      <c r="G1462" s="30">
        <f t="shared" si="700"/>
        <v>2863.5979809300366</v>
      </c>
      <c r="H1462" s="34">
        <f t="shared" si="701"/>
        <v>2863.597980930037</v>
      </c>
      <c r="I1462" s="33">
        <f t="shared" si="702"/>
        <v>0</v>
      </c>
      <c r="J1462" s="35">
        <f t="shared" si="703"/>
        <v>0</v>
      </c>
      <c r="K1462" s="60">
        <f t="shared" si="704"/>
        <v>7.2553379504211354E-2</v>
      </c>
      <c r="L1462" s="30">
        <f t="shared" si="705"/>
        <v>2867.2398633785806</v>
      </c>
      <c r="M1462" s="34">
        <f t="shared" si="706"/>
        <v>2723.8778702096515</v>
      </c>
      <c r="N1462" s="33">
        <f t="shared" si="707"/>
        <v>0</v>
      </c>
      <c r="O1462" s="35">
        <f t="shared" si="708"/>
        <v>0</v>
      </c>
      <c r="P1462" s="31">
        <f t="shared" si="709"/>
        <v>7.6371978425485626E-2</v>
      </c>
      <c r="Q1462" s="30">
        <f t="shared" si="710"/>
        <v>2863.5979809300366</v>
      </c>
      <c r="R1462" s="34">
        <f t="shared" si="711"/>
        <v>2863.597980930037</v>
      </c>
      <c r="S1462" s="33">
        <f t="shared" si="712"/>
        <v>0</v>
      </c>
      <c r="T1462" s="35">
        <f t="shared" si="713"/>
        <v>0</v>
      </c>
      <c r="U1462" s="31">
        <f t="shared" si="714"/>
        <v>0</v>
      </c>
      <c r="V1462" s="30" t="e">
        <f t="shared" si="715"/>
        <v>#DIV/0!</v>
      </c>
      <c r="W1462" s="34" t="e">
        <f t="shared" si="721"/>
        <v>#DIV/0!</v>
      </c>
      <c r="X1462" s="33">
        <f t="shared" si="716"/>
        <v>0</v>
      </c>
      <c r="Y1462" s="35">
        <f t="shared" si="722"/>
        <v>0</v>
      </c>
      <c r="Z1462" s="30">
        <f t="shared" si="717"/>
        <v>-11825.788798557569</v>
      </c>
      <c r="AA1462" s="35">
        <f>IF(C1462&lt;C$13,0,(IF(VLOOKUP(C$7,profiel!$A$3:$F$297,2,FALSE)&gt;4,VLOOKUP($C$7,profiel!$A$3:$F$297,3,FALSE),IF(B$9="flens loodrecht op gevel",(VLOOKUP(C$7,profiel!$A$3:$F$297,6,FALSE)-2*VLOOKUP(C$7,profiel!$A$3:$F$297,4,FALSE))/2,VLOOKUP(C$7,profiel!$A$3:$F$297,4,FALSE))))/1000*Z1462*D$36)</f>
        <v>-21762.329062874178</v>
      </c>
      <c r="AB1462" s="30">
        <f t="shared" si="720"/>
        <v>84799.028690318213</v>
      </c>
      <c r="AC1462" s="35">
        <f t="shared" si="718"/>
        <v>16959.805738063646</v>
      </c>
      <c r="AD1462" s="32">
        <f t="shared" si="719"/>
        <v>5.1221878791304E-2</v>
      </c>
      <c r="AE1462" s="32">
        <f t="shared" si="695"/>
        <v>746.67424325041043</v>
      </c>
      <c r="AF1462" s="204">
        <f t="shared" si="696"/>
        <v>1681.8969917915103</v>
      </c>
    </row>
    <row r="1463" spans="1:32" ht="12" customHeight="1" x14ac:dyDescent="0.15">
      <c r="A1463" s="199">
        <f t="shared" si="697"/>
        <v>746.67424325041043</v>
      </c>
      <c r="B1463" s="38">
        <f t="shared" si="698"/>
        <v>7070</v>
      </c>
      <c r="C1463" s="200">
        <f t="shared" si="692"/>
        <v>117.83333333333333</v>
      </c>
      <c r="D1463" s="36">
        <f t="shared" si="693"/>
        <v>1046.312422052677</v>
      </c>
      <c r="E1463" s="36">
        <f t="shared" si="694"/>
        <v>680</v>
      </c>
      <c r="F1463" s="37">
        <f t="shared" si="699"/>
        <v>7.6541235270787183E-2</v>
      </c>
      <c r="G1463" s="42">
        <f t="shared" si="700"/>
        <v>2864.0107208707163</v>
      </c>
      <c r="H1463" s="43">
        <f t="shared" si="701"/>
        <v>2864.0107208707168</v>
      </c>
      <c r="I1463" s="42">
        <f t="shared" si="702"/>
        <v>0</v>
      </c>
      <c r="J1463" s="44">
        <f t="shared" si="703"/>
        <v>0</v>
      </c>
      <c r="K1463" s="216">
        <f t="shared" si="704"/>
        <v>7.2714173507247834E-2</v>
      </c>
      <c r="L1463" s="42">
        <f t="shared" si="705"/>
        <v>2867.6609401311166</v>
      </c>
      <c r="M1463" s="43">
        <f t="shared" si="706"/>
        <v>2724.2778931245607</v>
      </c>
      <c r="N1463" s="42">
        <f t="shared" si="707"/>
        <v>0</v>
      </c>
      <c r="O1463" s="44">
        <f t="shared" si="708"/>
        <v>0</v>
      </c>
      <c r="P1463" s="37">
        <f t="shared" si="709"/>
        <v>7.6541235270787183E-2</v>
      </c>
      <c r="Q1463" s="42">
        <f t="shared" si="710"/>
        <v>2864.0107208707163</v>
      </c>
      <c r="R1463" s="43">
        <f t="shared" si="711"/>
        <v>2864.0107208707168</v>
      </c>
      <c r="S1463" s="42">
        <f t="shared" si="712"/>
        <v>0</v>
      </c>
      <c r="T1463" s="44">
        <f t="shared" si="713"/>
        <v>0</v>
      </c>
      <c r="U1463" s="37">
        <f t="shared" si="714"/>
        <v>0</v>
      </c>
      <c r="V1463" s="42" t="e">
        <f t="shared" si="715"/>
        <v>#DIV/0!</v>
      </c>
      <c r="W1463" s="43" t="e">
        <f t="shared" si="721"/>
        <v>#DIV/0!</v>
      </c>
      <c r="X1463" s="42">
        <f t="shared" si="716"/>
        <v>0</v>
      </c>
      <c r="Y1463" s="44">
        <f t="shared" si="722"/>
        <v>0</v>
      </c>
      <c r="Z1463" s="42">
        <f t="shared" si="717"/>
        <v>-11835.690158390928</v>
      </c>
      <c r="AA1463" s="44">
        <f>IF(C1463&lt;C$13,0,(IF(VLOOKUP(C$7,profiel!$A$3:$F$297,2,FALSE)&gt;4,VLOOKUP($C$7,profiel!$A$3:$F$297,3,FALSE),IF(B$9="flens loodrecht op gevel",(VLOOKUP(C$7,profiel!$A$3:$F$297,6,FALSE)-2*VLOOKUP(C$7,profiel!$A$3:$F$297,4,FALSE))/2,VLOOKUP(C$7,profiel!$A$3:$F$297,4,FALSE))))/1000*Z1463*D$36)</f>
        <v>-21780.549974352805</v>
      </c>
      <c r="AB1463" s="42">
        <f t="shared" si="720"/>
        <v>84830.373771121522</v>
      </c>
      <c r="AC1463" s="44">
        <f t="shared" si="718"/>
        <v>16966.074754224304</v>
      </c>
      <c r="AD1463" s="41">
        <f t="shared" si="719"/>
        <v>5.1184476367622363E-2</v>
      </c>
      <c r="AE1463" s="41">
        <f t="shared" si="695"/>
        <v>746.72542772677809</v>
      </c>
      <c r="AF1463" s="201">
        <f t="shared" si="696"/>
        <v>1678.1965215582122</v>
      </c>
    </row>
    <row r="1464" spans="1:32" ht="12" customHeight="1" x14ac:dyDescent="0.15">
      <c r="A1464" s="202">
        <f t="shared" si="697"/>
        <v>746.72542772677809</v>
      </c>
      <c r="B1464" s="54">
        <f t="shared" si="698"/>
        <v>7075</v>
      </c>
      <c r="C1464" s="133">
        <f t="shared" si="692"/>
        <v>117.91666666666667</v>
      </c>
      <c r="D1464" s="30">
        <f t="shared" si="693"/>
        <v>1046.4182353312674</v>
      </c>
      <c r="E1464" s="30">
        <f t="shared" si="694"/>
        <v>680</v>
      </c>
      <c r="F1464" s="31">
        <f t="shared" si="699"/>
        <v>7.6710010833780498E-2</v>
      </c>
      <c r="G1464" s="30">
        <f t="shared" si="700"/>
        <v>2864.4234568246425</v>
      </c>
      <c r="H1464" s="34">
        <f t="shared" si="701"/>
        <v>2864.4234568246425</v>
      </c>
      <c r="I1464" s="33">
        <f t="shared" si="702"/>
        <v>0</v>
      </c>
      <c r="J1464" s="35">
        <f t="shared" si="703"/>
        <v>0</v>
      </c>
      <c r="K1464" s="60">
        <f t="shared" si="704"/>
        <v>7.2874510292091466E-2</v>
      </c>
      <c r="L1464" s="30">
        <f t="shared" si="705"/>
        <v>2868.0819917069161</v>
      </c>
      <c r="M1464" s="34">
        <f t="shared" si="706"/>
        <v>2724.67789212157</v>
      </c>
      <c r="N1464" s="33">
        <f t="shared" si="707"/>
        <v>0</v>
      </c>
      <c r="O1464" s="35">
        <f t="shared" si="708"/>
        <v>0</v>
      </c>
      <c r="P1464" s="31">
        <f t="shared" si="709"/>
        <v>7.6710010833780498E-2</v>
      </c>
      <c r="Q1464" s="30">
        <f t="shared" si="710"/>
        <v>2864.4234568246425</v>
      </c>
      <c r="R1464" s="34">
        <f t="shared" si="711"/>
        <v>2864.4234568246425</v>
      </c>
      <c r="S1464" s="33">
        <f t="shared" si="712"/>
        <v>0</v>
      </c>
      <c r="T1464" s="35">
        <f t="shared" si="713"/>
        <v>0</v>
      </c>
      <c r="U1464" s="31">
        <f t="shared" si="714"/>
        <v>0</v>
      </c>
      <c r="V1464" s="30" t="e">
        <f t="shared" si="715"/>
        <v>#DIV/0!</v>
      </c>
      <c r="W1464" s="34" t="e">
        <f t="shared" si="721"/>
        <v>#DIV/0!</v>
      </c>
      <c r="X1464" s="33">
        <f t="shared" si="716"/>
        <v>0</v>
      </c>
      <c r="Y1464" s="35">
        <f t="shared" si="722"/>
        <v>0</v>
      </c>
      <c r="Z1464" s="30">
        <f t="shared" si="717"/>
        <v>-11845.585586048936</v>
      </c>
      <c r="AA1464" s="35">
        <f>IF(C1464&lt;C$13,0,(IF(VLOOKUP(C$7,profiel!$A$3:$F$297,2,FALSE)&gt;4,VLOOKUP($C$7,profiel!$A$3:$F$297,3,FALSE),IF(B$9="flens loodrecht op gevel",(VLOOKUP(C$7,profiel!$A$3:$F$297,6,FALSE)-2*VLOOKUP(C$7,profiel!$A$3:$F$297,4,FALSE))/2,VLOOKUP(C$7,profiel!$A$3:$F$297,4,FALSE))))/1000*Z1464*D$36)</f>
        <v>-21798.759969185263</v>
      </c>
      <c r="AB1464" s="30">
        <f t="shared" si="720"/>
        <v>84861.704940458672</v>
      </c>
      <c r="AC1464" s="35">
        <f t="shared" si="718"/>
        <v>16972.340988091732</v>
      </c>
      <c r="AD1464" s="32">
        <f t="shared" si="719"/>
        <v>5.1146199835710643E-2</v>
      </c>
      <c r="AE1464" s="32">
        <f t="shared" si="695"/>
        <v>746.77657392661376</v>
      </c>
      <c r="AF1464" s="204">
        <f t="shared" si="696"/>
        <v>1674.5228027892131</v>
      </c>
    </row>
    <row r="1465" spans="1:32" ht="12" customHeight="1" x14ac:dyDescent="0.15">
      <c r="A1465" s="199">
        <f t="shared" si="697"/>
        <v>746.77657392661376</v>
      </c>
      <c r="B1465" s="38">
        <f t="shared" si="698"/>
        <v>7080</v>
      </c>
      <c r="C1465" s="200">
        <f t="shared" si="692"/>
        <v>118</v>
      </c>
      <c r="D1465" s="36">
        <f t="shared" si="693"/>
        <v>1046.5239739356957</v>
      </c>
      <c r="E1465" s="36">
        <f t="shared" si="694"/>
        <v>680</v>
      </c>
      <c r="F1465" s="37">
        <f t="shared" si="699"/>
        <v>7.6878304156571195E-2</v>
      </c>
      <c r="G1465" s="42">
        <f t="shared" si="700"/>
        <v>2864.8361995406458</v>
      </c>
      <c r="H1465" s="43">
        <f t="shared" si="701"/>
        <v>2864.8361995406458</v>
      </c>
      <c r="I1465" s="42">
        <f t="shared" si="702"/>
        <v>0</v>
      </c>
      <c r="J1465" s="44">
        <f t="shared" si="703"/>
        <v>0</v>
      </c>
      <c r="K1465" s="216">
        <f t="shared" si="704"/>
        <v>7.3034388948742632E-2</v>
      </c>
      <c r="L1465" s="42">
        <f t="shared" si="705"/>
        <v>2868.5030288223761</v>
      </c>
      <c r="M1465" s="43">
        <f t="shared" si="706"/>
        <v>2725.0778773812572</v>
      </c>
      <c r="N1465" s="42">
        <f t="shared" si="707"/>
        <v>0</v>
      </c>
      <c r="O1465" s="44">
        <f t="shared" si="708"/>
        <v>0</v>
      </c>
      <c r="P1465" s="37">
        <f t="shared" si="709"/>
        <v>7.6878304156571195E-2</v>
      </c>
      <c r="Q1465" s="42">
        <f t="shared" si="710"/>
        <v>2864.8361995406458</v>
      </c>
      <c r="R1465" s="43">
        <f t="shared" si="711"/>
        <v>2864.8361995406458</v>
      </c>
      <c r="S1465" s="42">
        <f t="shared" si="712"/>
        <v>0</v>
      </c>
      <c r="T1465" s="44">
        <f t="shared" si="713"/>
        <v>0</v>
      </c>
      <c r="U1465" s="37">
        <f t="shared" si="714"/>
        <v>0</v>
      </c>
      <c r="V1465" s="42" t="e">
        <f t="shared" si="715"/>
        <v>#DIV/0!</v>
      </c>
      <c r="W1465" s="43" t="e">
        <f t="shared" si="721"/>
        <v>#DIV/0!</v>
      </c>
      <c r="X1465" s="42">
        <f t="shared" si="716"/>
        <v>0</v>
      </c>
      <c r="Y1465" s="44">
        <f t="shared" si="722"/>
        <v>0</v>
      </c>
      <c r="Z1465" s="42">
        <f t="shared" si="717"/>
        <v>-11855.474909794184</v>
      </c>
      <c r="AA1465" s="44">
        <f>IF(C1465&lt;C$13,0,(IF(VLOOKUP(C$7,profiel!$A$3:$F$297,2,FALSE)&gt;4,VLOOKUP($C$7,profiel!$A$3:$F$297,3,FALSE),IF(B$9="flens loodrecht op gevel",(VLOOKUP(C$7,profiel!$A$3:$F$297,6,FALSE)-2*VLOOKUP(C$7,profiel!$A$3:$F$297,4,FALSE))/2,VLOOKUP(C$7,profiel!$A$3:$F$297,4,FALSE))))/1000*Z1465*D$36)</f>
        <v>-21816.958731332921</v>
      </c>
      <c r="AB1465" s="42">
        <f t="shared" si="720"/>
        <v>84893.022393011866</v>
      </c>
      <c r="AC1465" s="44">
        <f t="shared" si="718"/>
        <v>16978.60447860237</v>
      </c>
      <c r="AD1465" s="41">
        <f t="shared" si="719"/>
        <v>5.1107057621890307E-2</v>
      </c>
      <c r="AE1465" s="41">
        <f t="shared" si="695"/>
        <v>746.8276809842356</v>
      </c>
      <c r="AF1465" s="201">
        <f t="shared" si="696"/>
        <v>1670.8756110733314</v>
      </c>
    </row>
    <row r="1466" spans="1:32" ht="12" customHeight="1" x14ac:dyDescent="0.15">
      <c r="A1466" s="202">
        <f t="shared" si="697"/>
        <v>746.8276809842356</v>
      </c>
      <c r="B1466" s="54">
        <f t="shared" si="698"/>
        <v>7085</v>
      </c>
      <c r="C1466" s="133">
        <f t="shared" si="692"/>
        <v>118.08333333333333</v>
      </c>
      <c r="D1466" s="30">
        <f t="shared" si="693"/>
        <v>1046.6296379712855</v>
      </c>
      <c r="E1466" s="30">
        <f t="shared" si="694"/>
        <v>680</v>
      </c>
      <c r="F1466" s="31">
        <f t="shared" si="699"/>
        <v>7.7046114322805406E-2</v>
      </c>
      <c r="G1466" s="30">
        <f t="shared" si="700"/>
        <v>2865.2489596408614</v>
      </c>
      <c r="H1466" s="34">
        <f t="shared" si="701"/>
        <v>2865.2489596408618</v>
      </c>
      <c r="I1466" s="33">
        <f t="shared" si="702"/>
        <v>0</v>
      </c>
      <c r="J1466" s="35">
        <f t="shared" si="703"/>
        <v>0</v>
      </c>
      <c r="K1466" s="60">
        <f t="shared" si="704"/>
        <v>7.3193808606665134E-2</v>
      </c>
      <c r="L1466" s="30">
        <f t="shared" si="705"/>
        <v>2868.9240620690566</v>
      </c>
      <c r="M1466" s="34">
        <f t="shared" si="706"/>
        <v>2725.4778589656034</v>
      </c>
      <c r="N1466" s="33">
        <f t="shared" si="707"/>
        <v>0</v>
      </c>
      <c r="O1466" s="35">
        <f t="shared" si="708"/>
        <v>0</v>
      </c>
      <c r="P1466" s="31">
        <f t="shared" si="709"/>
        <v>7.7046114322805406E-2</v>
      </c>
      <c r="Q1466" s="30">
        <f t="shared" si="710"/>
        <v>2865.2489596408614</v>
      </c>
      <c r="R1466" s="34">
        <f t="shared" si="711"/>
        <v>2865.2489596408618</v>
      </c>
      <c r="S1466" s="33">
        <f t="shared" si="712"/>
        <v>0</v>
      </c>
      <c r="T1466" s="35">
        <f t="shared" si="713"/>
        <v>0</v>
      </c>
      <c r="U1466" s="31">
        <f t="shared" si="714"/>
        <v>0</v>
      </c>
      <c r="V1466" s="30" t="e">
        <f t="shared" si="715"/>
        <v>#DIV/0!</v>
      </c>
      <c r="W1466" s="34" t="e">
        <f t="shared" si="721"/>
        <v>#DIV/0!</v>
      </c>
      <c r="X1466" s="33">
        <f t="shared" si="716"/>
        <v>0</v>
      </c>
      <c r="Y1466" s="35">
        <f t="shared" si="722"/>
        <v>0</v>
      </c>
      <c r="Z1466" s="30">
        <f t="shared" si="717"/>
        <v>-11865.357959431862</v>
      </c>
      <c r="AA1466" s="35">
        <f>IF(C1466&lt;C$13,0,(IF(VLOOKUP(C$7,profiel!$A$3:$F$297,2,FALSE)&gt;4,VLOOKUP($C$7,profiel!$A$3:$F$297,3,FALSE),IF(B$9="flens loodrecht op gevel",(VLOOKUP(C$7,profiel!$A$3:$F$297,6,FALSE)-2*VLOOKUP(C$7,profiel!$A$3:$F$297,4,FALSE))/2,VLOOKUP(C$7,profiel!$A$3:$F$297,4,FALSE))))/1000*Z1466*D$36)</f>
        <v>-21835.145947595916</v>
      </c>
      <c r="AB1466" s="30">
        <f t="shared" si="720"/>
        <v>84924.326321878674</v>
      </c>
      <c r="AC1466" s="35">
        <f t="shared" si="718"/>
        <v>16984.865264375734</v>
      </c>
      <c r="AD1466" s="32">
        <f t="shared" si="719"/>
        <v>5.1067058181000005E-2</v>
      </c>
      <c r="AE1466" s="32">
        <f t="shared" si="695"/>
        <v>746.87874804241665</v>
      </c>
      <c r="AF1466" s="204">
        <f t="shared" si="696"/>
        <v>1667.2547238861475</v>
      </c>
    </row>
    <row r="1467" spans="1:32" ht="12" customHeight="1" x14ac:dyDescent="0.15">
      <c r="A1467" s="199">
        <f t="shared" si="697"/>
        <v>746.87874804241665</v>
      </c>
      <c r="B1467" s="38">
        <f t="shared" si="698"/>
        <v>7090</v>
      </c>
      <c r="C1467" s="200">
        <f t="shared" si="692"/>
        <v>118.16666666666667</v>
      </c>
      <c r="D1467" s="36">
        <f t="shared" si="693"/>
        <v>1046.7352275431372</v>
      </c>
      <c r="E1467" s="36">
        <f t="shared" si="694"/>
        <v>680</v>
      </c>
      <c r="F1467" s="37">
        <f t="shared" si="699"/>
        <v>7.7213440457304799E-2</v>
      </c>
      <c r="G1467" s="42">
        <f t="shared" si="700"/>
        <v>2865.6617476221745</v>
      </c>
      <c r="H1467" s="43">
        <f t="shared" si="701"/>
        <v>2865.661747622175</v>
      </c>
      <c r="I1467" s="42">
        <f t="shared" si="702"/>
        <v>0</v>
      </c>
      <c r="J1467" s="44">
        <f t="shared" si="703"/>
        <v>0</v>
      </c>
      <c r="K1467" s="216">
        <f t="shared" si="704"/>
        <v>7.3352768434439566E-2</v>
      </c>
      <c r="L1467" s="42">
        <f t="shared" si="705"/>
        <v>2869.3451019151221</v>
      </c>
      <c r="M1467" s="43">
        <f t="shared" si="706"/>
        <v>2725.8778468193664</v>
      </c>
      <c r="N1467" s="42">
        <f t="shared" si="707"/>
        <v>0</v>
      </c>
      <c r="O1467" s="44">
        <f t="shared" si="708"/>
        <v>0</v>
      </c>
      <c r="P1467" s="37">
        <f t="shared" si="709"/>
        <v>7.7213440457304799E-2</v>
      </c>
      <c r="Q1467" s="42">
        <f t="shared" si="710"/>
        <v>2865.6617476221745</v>
      </c>
      <c r="R1467" s="43">
        <f t="shared" si="711"/>
        <v>2865.661747622175</v>
      </c>
      <c r="S1467" s="42">
        <f t="shared" si="712"/>
        <v>0</v>
      </c>
      <c r="T1467" s="44">
        <f t="shared" si="713"/>
        <v>0</v>
      </c>
      <c r="U1467" s="37">
        <f t="shared" si="714"/>
        <v>0</v>
      </c>
      <c r="V1467" s="42" t="e">
        <f t="shared" si="715"/>
        <v>#DIV/0!</v>
      </c>
      <c r="W1467" s="43" t="e">
        <f t="shared" si="721"/>
        <v>#DIV/0!</v>
      </c>
      <c r="X1467" s="42">
        <f t="shared" si="716"/>
        <v>0</v>
      </c>
      <c r="Y1467" s="44">
        <f t="shared" si="722"/>
        <v>0</v>
      </c>
      <c r="Z1467" s="42">
        <f t="shared" si="717"/>
        <v>-11875.234566316461</v>
      </c>
      <c r="AA1467" s="44">
        <f>IF(C1467&lt;C$13,0,(IF(VLOOKUP(C$7,profiel!$A$3:$F$297,2,FALSE)&gt;4,VLOOKUP($C$7,profiel!$A$3:$F$297,3,FALSE),IF(B$9="flens loodrecht op gevel",(VLOOKUP(C$7,profiel!$A$3:$F$297,6,FALSE)-2*VLOOKUP(C$7,profiel!$A$3:$F$297,4,FALSE))/2,VLOOKUP(C$7,profiel!$A$3:$F$297,4,FALSE))))/1000*Z1467*D$36)</f>
        <v>-21853.321307625476</v>
      </c>
      <c r="AB1467" s="42">
        <f t="shared" si="720"/>
        <v>84955.616918564774</v>
      </c>
      <c r="AC1467" s="44">
        <f t="shared" si="718"/>
        <v>16991.123383712955</v>
      </c>
      <c r="AD1467" s="41">
        <f t="shared" si="719"/>
        <v>5.1026209994710386E-2</v>
      </c>
      <c r="AE1467" s="41">
        <f t="shared" si="695"/>
        <v>746.92977425241133</v>
      </c>
      <c r="AF1467" s="201">
        <f t="shared" si="696"/>
        <v>1663.6599205762466</v>
      </c>
    </row>
    <row r="1468" spans="1:32" ht="12" customHeight="1" x14ac:dyDescent="0.15">
      <c r="A1468" s="202">
        <f t="shared" si="697"/>
        <v>746.92977425241133</v>
      </c>
      <c r="B1468" s="54">
        <f t="shared" si="698"/>
        <v>7095</v>
      </c>
      <c r="C1468" s="133">
        <f t="shared" si="692"/>
        <v>118.25</v>
      </c>
      <c r="D1468" s="30">
        <f t="shared" si="693"/>
        <v>1046.8407427561294</v>
      </c>
      <c r="E1468" s="30">
        <f t="shared" si="694"/>
        <v>680</v>
      </c>
      <c r="F1468" s="31">
        <f t="shared" si="699"/>
        <v>7.7380281725698538E-2</v>
      </c>
      <c r="G1468" s="30">
        <f t="shared" si="700"/>
        <v>2866.074573855004</v>
      </c>
      <c r="H1468" s="34">
        <f t="shared" si="701"/>
        <v>2866.074573855004</v>
      </c>
      <c r="I1468" s="33">
        <f t="shared" si="702"/>
        <v>0</v>
      </c>
      <c r="J1468" s="35">
        <f t="shared" si="703"/>
        <v>0</v>
      </c>
      <c r="K1468" s="60">
        <f t="shared" si="704"/>
        <v>7.3511267639413611E-2</v>
      </c>
      <c r="L1468" s="30">
        <f t="shared" si="705"/>
        <v>2869.7661587040893</v>
      </c>
      <c r="M1468" s="34">
        <f t="shared" si="706"/>
        <v>2726.2778507688845</v>
      </c>
      <c r="N1468" s="33">
        <f t="shared" si="707"/>
        <v>0</v>
      </c>
      <c r="O1468" s="35">
        <f t="shared" si="708"/>
        <v>0</v>
      </c>
      <c r="P1468" s="31">
        <f t="shared" si="709"/>
        <v>7.7380281725698538E-2</v>
      </c>
      <c r="Q1468" s="30">
        <f t="shared" si="710"/>
        <v>2866.074573855004</v>
      </c>
      <c r="R1468" s="34">
        <f t="shared" si="711"/>
        <v>2866.074573855004</v>
      </c>
      <c r="S1468" s="33">
        <f t="shared" si="712"/>
        <v>0</v>
      </c>
      <c r="T1468" s="35">
        <f t="shared" si="713"/>
        <v>0</v>
      </c>
      <c r="U1468" s="31">
        <f t="shared" si="714"/>
        <v>0</v>
      </c>
      <c r="V1468" s="30" t="e">
        <f t="shared" si="715"/>
        <v>#DIV/0!</v>
      </c>
      <c r="W1468" s="34" t="e">
        <f t="shared" si="721"/>
        <v>#DIV/0!</v>
      </c>
      <c r="X1468" s="33">
        <f t="shared" si="716"/>
        <v>0</v>
      </c>
      <c r="Y1468" s="35">
        <f t="shared" si="722"/>
        <v>0</v>
      </c>
      <c r="Z1468" s="30">
        <f t="shared" si="717"/>
        <v>-11885.104563358182</v>
      </c>
      <c r="AA1468" s="35">
        <f>IF(C1468&lt;C$13,0,(IF(VLOOKUP(C$7,profiel!$A$3:$F$297,2,FALSE)&gt;4,VLOOKUP($C$7,profiel!$A$3:$F$297,3,FALSE),IF(B$9="flens loodrecht op gevel",(VLOOKUP(C$7,profiel!$A$3:$F$297,6,FALSE)-2*VLOOKUP(C$7,profiel!$A$3:$F$297,4,FALSE))/2,VLOOKUP(C$7,profiel!$A$3:$F$297,4,FALSE))))/1000*Z1468*D$36)</f>
        <v>-21871.484503935702</v>
      </c>
      <c r="AB1468" s="30">
        <f t="shared" si="720"/>
        <v>84986.894372978393</v>
      </c>
      <c r="AC1468" s="35">
        <f t="shared" si="718"/>
        <v>16997.378874595677</v>
      </c>
      <c r="AD1468" s="32">
        <f t="shared" si="719"/>
        <v>5.0984521569743937E-2</v>
      </c>
      <c r="AE1468" s="32">
        <f t="shared" si="695"/>
        <v>746.98075877398105</v>
      </c>
      <c r="AF1468" s="204">
        <f t="shared" si="696"/>
        <v>1660.0909823514446</v>
      </c>
    </row>
    <row r="1469" spans="1:32" ht="12" customHeight="1" x14ac:dyDescent="0.15">
      <c r="A1469" s="199">
        <f t="shared" si="697"/>
        <v>746.98075877398105</v>
      </c>
      <c r="B1469" s="38">
        <f t="shared" si="698"/>
        <v>7100</v>
      </c>
      <c r="C1469" s="200">
        <f t="shared" si="692"/>
        <v>118.33333333333333</v>
      </c>
      <c r="D1469" s="36">
        <f t="shared" si="693"/>
        <v>1046.946183714919</v>
      </c>
      <c r="E1469" s="36">
        <f t="shared" si="694"/>
        <v>680</v>
      </c>
      <c r="F1469" s="37">
        <f t="shared" si="699"/>
        <v>7.7546637334055382E-2</v>
      </c>
      <c r="G1469" s="42">
        <f t="shared" si="700"/>
        <v>2866.4874485847781</v>
      </c>
      <c r="H1469" s="43">
        <f t="shared" si="701"/>
        <v>2866.4874485847781</v>
      </c>
      <c r="I1469" s="42">
        <f t="shared" si="702"/>
        <v>0</v>
      </c>
      <c r="J1469" s="44">
        <f t="shared" si="703"/>
        <v>0</v>
      </c>
      <c r="K1469" s="216">
        <f t="shared" si="704"/>
        <v>7.3669305467352619E-2</v>
      </c>
      <c r="L1469" s="42">
        <f t="shared" si="705"/>
        <v>2870.1872426562954</v>
      </c>
      <c r="M1469" s="43">
        <f t="shared" si="706"/>
        <v>2726.6778805234803</v>
      </c>
      <c r="N1469" s="42">
        <f t="shared" si="707"/>
        <v>0</v>
      </c>
      <c r="O1469" s="44">
        <f t="shared" si="708"/>
        <v>0</v>
      </c>
      <c r="P1469" s="37">
        <f t="shared" si="709"/>
        <v>7.7546637334055382E-2</v>
      </c>
      <c r="Q1469" s="42">
        <f t="shared" si="710"/>
        <v>2866.4874485847781</v>
      </c>
      <c r="R1469" s="43">
        <f t="shared" si="711"/>
        <v>2866.4874485847781</v>
      </c>
      <c r="S1469" s="42">
        <f t="shared" si="712"/>
        <v>0</v>
      </c>
      <c r="T1469" s="44">
        <f t="shared" si="713"/>
        <v>0</v>
      </c>
      <c r="U1469" s="37">
        <f t="shared" si="714"/>
        <v>0</v>
      </c>
      <c r="V1469" s="42" t="e">
        <f t="shared" si="715"/>
        <v>#DIV/0!</v>
      </c>
      <c r="W1469" s="43" t="e">
        <f t="shared" si="721"/>
        <v>#DIV/0!</v>
      </c>
      <c r="X1469" s="42">
        <f t="shared" si="716"/>
        <v>0</v>
      </c>
      <c r="Y1469" s="44">
        <f t="shared" si="722"/>
        <v>0</v>
      </c>
      <c r="Z1469" s="42">
        <f t="shared" si="717"/>
        <v>-11894.967785029005</v>
      </c>
      <c r="AA1469" s="44">
        <f>IF(C1469&lt;C$13,0,(IF(VLOOKUP(C$7,profiel!$A$3:$F$297,2,FALSE)&gt;4,VLOOKUP($C$7,profiel!$A$3:$F$297,3,FALSE),IF(B$9="flens loodrecht op gevel",(VLOOKUP(C$7,profiel!$A$3:$F$297,6,FALSE)-2*VLOOKUP(C$7,profiel!$A$3:$F$297,4,FALSE))/2,VLOOKUP(C$7,profiel!$A$3:$F$297,4,FALSE))))/1000*Z1469*D$36)</f>
        <v>-21889.63523191477</v>
      </c>
      <c r="AB1469" s="42">
        <f t="shared" si="720"/>
        <v>85018.158873423643</v>
      </c>
      <c r="AC1469" s="44">
        <f t="shared" si="718"/>
        <v>17003.631774684731</v>
      </c>
      <c r="AD1469" s="41">
        <f t="shared" si="719"/>
        <v>5.094200143622013E-2</v>
      </c>
      <c r="AE1469" s="41">
        <f t="shared" si="695"/>
        <v>747.03170077541722</v>
      </c>
      <c r="AF1469" s="201">
        <f t="shared" si="696"/>
        <v>1656.5476922651233</v>
      </c>
    </row>
    <row r="1470" spans="1:32" ht="12" customHeight="1" x14ac:dyDescent="0.15">
      <c r="A1470" s="202">
        <f t="shared" si="697"/>
        <v>747.03170077541722</v>
      </c>
      <c r="B1470" s="54">
        <f t="shared" si="698"/>
        <v>7105</v>
      </c>
      <c r="C1470" s="133">
        <f t="shared" si="692"/>
        <v>118.41666666666667</v>
      </c>
      <c r="D1470" s="30">
        <f t="shared" si="693"/>
        <v>1047.0515505239425</v>
      </c>
      <c r="E1470" s="30">
        <f t="shared" si="694"/>
        <v>680</v>
      </c>
      <c r="F1470" s="31">
        <f t="shared" si="699"/>
        <v>7.7712506528510986E-2</v>
      </c>
      <c r="G1470" s="30">
        <f t="shared" si="700"/>
        <v>2866.9003819306204</v>
      </c>
      <c r="H1470" s="34">
        <f t="shared" si="701"/>
        <v>2866.9003819306204</v>
      </c>
      <c r="I1470" s="33">
        <f t="shared" si="702"/>
        <v>0</v>
      </c>
      <c r="J1470" s="35">
        <f t="shared" si="703"/>
        <v>0</v>
      </c>
      <c r="K1470" s="60">
        <f t="shared" si="704"/>
        <v>7.3826881202085443E-2</v>
      </c>
      <c r="L1470" s="30">
        <f t="shared" si="705"/>
        <v>2870.6083638675614</v>
      </c>
      <c r="M1470" s="34">
        <f t="shared" si="706"/>
        <v>2727.077945674183</v>
      </c>
      <c r="N1470" s="33">
        <f t="shared" si="707"/>
        <v>0</v>
      </c>
      <c r="O1470" s="35">
        <f t="shared" si="708"/>
        <v>0</v>
      </c>
      <c r="P1470" s="31">
        <f t="shared" si="709"/>
        <v>7.7712506528510986E-2</v>
      </c>
      <c r="Q1470" s="30">
        <f t="shared" si="710"/>
        <v>2866.9003819306204</v>
      </c>
      <c r="R1470" s="34">
        <f t="shared" si="711"/>
        <v>2866.9003819306204</v>
      </c>
      <c r="S1470" s="33">
        <f t="shared" si="712"/>
        <v>0</v>
      </c>
      <c r="T1470" s="35">
        <f t="shared" si="713"/>
        <v>0</v>
      </c>
      <c r="U1470" s="31">
        <f t="shared" si="714"/>
        <v>0</v>
      </c>
      <c r="V1470" s="30" t="e">
        <f t="shared" si="715"/>
        <v>#DIV/0!</v>
      </c>
      <c r="W1470" s="34" t="e">
        <f t="shared" si="721"/>
        <v>#DIV/0!</v>
      </c>
      <c r="X1470" s="33">
        <f t="shared" si="716"/>
        <v>0</v>
      </c>
      <c r="Y1470" s="35">
        <f t="shared" si="722"/>
        <v>0</v>
      </c>
      <c r="Z1470" s="30">
        <f t="shared" si="717"/>
        <v>-11904.824067368485</v>
      </c>
      <c r="AA1470" s="35">
        <f>IF(C1470&lt;C$13,0,(IF(VLOOKUP(C$7,profiel!$A$3:$F$297,2,FALSE)&gt;4,VLOOKUP($C$7,profiel!$A$3:$F$297,3,FALSE),IF(B$9="flens loodrecht op gevel",(VLOOKUP(C$7,profiel!$A$3:$F$297,6,FALSE)-2*VLOOKUP(C$7,profiel!$A$3:$F$297,4,FALSE))/2,VLOOKUP(C$7,profiel!$A$3:$F$297,4,FALSE))))/1000*Z1470*D$36)</f>
        <v>-21907.773189835556</v>
      </c>
      <c r="AB1470" s="30">
        <f t="shared" si="720"/>
        <v>85049.410606595353</v>
      </c>
      <c r="AC1470" s="35">
        <f t="shared" si="718"/>
        <v>17009.882121319068</v>
      </c>
      <c r="AD1470" s="32">
        <f t="shared" si="719"/>
        <v>5.0898658145898529E-2</v>
      </c>
      <c r="AE1470" s="32">
        <f t="shared" si="695"/>
        <v>747.08259943356313</v>
      </c>
      <c r="AF1470" s="204">
        <f t="shared" si="696"/>
        <v>1653.0298352025761</v>
      </c>
    </row>
    <row r="1471" spans="1:32" ht="12" customHeight="1" x14ac:dyDescent="0.15">
      <c r="A1471" s="199">
        <f t="shared" si="697"/>
        <v>747.08259943356313</v>
      </c>
      <c r="B1471" s="38">
        <f t="shared" si="698"/>
        <v>7110</v>
      </c>
      <c r="C1471" s="200">
        <f t="shared" si="692"/>
        <v>118.5</v>
      </c>
      <c r="D1471" s="36">
        <f t="shared" si="693"/>
        <v>1047.156843287416</v>
      </c>
      <c r="E1471" s="36">
        <f t="shared" si="694"/>
        <v>680</v>
      </c>
      <c r="F1471" s="37">
        <f t="shared" si="699"/>
        <v>7.7877888594894612E-2</v>
      </c>
      <c r="G1471" s="42">
        <f t="shared" si="700"/>
        <v>2867.3133838868939</v>
      </c>
      <c r="H1471" s="43">
        <f t="shared" si="701"/>
        <v>2867.3133838868939</v>
      </c>
      <c r="I1471" s="42">
        <f t="shared" si="702"/>
        <v>0</v>
      </c>
      <c r="J1471" s="44">
        <f t="shared" si="703"/>
        <v>0</v>
      </c>
      <c r="K1471" s="216">
        <f t="shared" si="704"/>
        <v>7.3983994165149891E-2</v>
      </c>
      <c r="L1471" s="42">
        <f t="shared" si="705"/>
        <v>2871.0295323107102</v>
      </c>
      <c r="M1471" s="43">
        <f t="shared" si="706"/>
        <v>2727.4780556951746</v>
      </c>
      <c r="N1471" s="42">
        <f t="shared" si="707"/>
        <v>0</v>
      </c>
      <c r="O1471" s="44">
        <f t="shared" si="708"/>
        <v>0</v>
      </c>
      <c r="P1471" s="37">
        <f t="shared" si="709"/>
        <v>7.7877888594894612E-2</v>
      </c>
      <c r="Q1471" s="42">
        <f t="shared" si="710"/>
        <v>2867.3133838868939</v>
      </c>
      <c r="R1471" s="43">
        <f t="shared" si="711"/>
        <v>2867.3133838868939</v>
      </c>
      <c r="S1471" s="42">
        <f t="shared" si="712"/>
        <v>0</v>
      </c>
      <c r="T1471" s="44">
        <f t="shared" si="713"/>
        <v>0</v>
      </c>
      <c r="U1471" s="37">
        <f t="shared" si="714"/>
        <v>0</v>
      </c>
      <c r="V1471" s="42" t="e">
        <f t="shared" si="715"/>
        <v>#DIV/0!</v>
      </c>
      <c r="W1471" s="43" t="e">
        <f t="shared" si="721"/>
        <v>#DIV/0!</v>
      </c>
      <c r="X1471" s="42">
        <f t="shared" si="716"/>
        <v>0</v>
      </c>
      <c r="Y1471" s="44">
        <f t="shared" si="722"/>
        <v>0</v>
      </c>
      <c r="Z1471" s="42">
        <f t="shared" si="717"/>
        <v>-11914.673247989125</v>
      </c>
      <c r="AA1471" s="44">
        <f>IF(C1471&lt;C$13,0,(IF(VLOOKUP(C$7,profiel!$A$3:$F$297,2,FALSE)&gt;4,VLOOKUP($C$7,profiel!$A$3:$F$297,3,FALSE),IF(B$9="flens loodrecht op gevel",(VLOOKUP(C$7,profiel!$A$3:$F$297,6,FALSE)-2*VLOOKUP(C$7,profiel!$A$3:$F$297,4,FALSE))/2,VLOOKUP(C$7,profiel!$A$3:$F$297,4,FALSE))))/1000*Z1471*D$36)</f>
        <v>-21925.898078865557</v>
      </c>
      <c r="AB1471" s="42">
        <f t="shared" si="720"/>
        <v>85080.649757573585</v>
      </c>
      <c r="AC1471" s="44">
        <f t="shared" si="718"/>
        <v>17016.129951514718</v>
      </c>
      <c r="AD1471" s="41">
        <f t="shared" si="719"/>
        <v>5.0854500270559419E-2</v>
      </c>
      <c r="AE1471" s="41">
        <f t="shared" si="695"/>
        <v>747.13345393383372</v>
      </c>
      <c r="AF1471" s="201">
        <f t="shared" si="696"/>
        <v>1649.5371978674323</v>
      </c>
    </row>
    <row r="1472" spans="1:32" ht="12" customHeight="1" x14ac:dyDescent="0.15">
      <c r="A1472" s="202">
        <f t="shared" si="697"/>
        <v>747.13345393383372</v>
      </c>
      <c r="B1472" s="54">
        <f t="shared" si="698"/>
        <v>7115</v>
      </c>
      <c r="C1472" s="133">
        <f t="shared" si="692"/>
        <v>118.58333333333333</v>
      </c>
      <c r="D1472" s="30">
        <f t="shared" si="693"/>
        <v>1047.2620621093358</v>
      </c>
      <c r="E1472" s="30">
        <f t="shared" si="694"/>
        <v>680</v>
      </c>
      <c r="F1472" s="31">
        <f t="shared" si="699"/>
        <v>7.8042782858352477E-2</v>
      </c>
      <c r="G1472" s="30">
        <f t="shared" si="700"/>
        <v>2867.7264643226372</v>
      </c>
      <c r="H1472" s="34">
        <f t="shared" si="701"/>
        <v>2867.7264643226372</v>
      </c>
      <c r="I1472" s="33">
        <f t="shared" si="702"/>
        <v>0</v>
      </c>
      <c r="J1472" s="35">
        <f t="shared" si="703"/>
        <v>0</v>
      </c>
      <c r="K1472" s="60">
        <f t="shared" si="704"/>
        <v>7.4140643715434856E-2</v>
      </c>
      <c r="L1472" s="30">
        <f t="shared" si="705"/>
        <v>2871.4507578349981</v>
      </c>
      <c r="M1472" s="34">
        <f t="shared" si="706"/>
        <v>2727.878219943248</v>
      </c>
      <c r="N1472" s="33">
        <f t="shared" si="707"/>
        <v>0</v>
      </c>
      <c r="O1472" s="35">
        <f t="shared" si="708"/>
        <v>0</v>
      </c>
      <c r="P1472" s="31">
        <f t="shared" si="709"/>
        <v>7.8042782858352477E-2</v>
      </c>
      <c r="Q1472" s="30">
        <f t="shared" si="710"/>
        <v>2867.7264643226372</v>
      </c>
      <c r="R1472" s="34">
        <f t="shared" si="711"/>
        <v>2867.7264643226372</v>
      </c>
      <c r="S1472" s="33">
        <f t="shared" si="712"/>
        <v>0</v>
      </c>
      <c r="T1472" s="35">
        <f t="shared" si="713"/>
        <v>0</v>
      </c>
      <c r="U1472" s="31">
        <f t="shared" si="714"/>
        <v>0</v>
      </c>
      <c r="V1472" s="30" t="e">
        <f t="shared" si="715"/>
        <v>#DIV/0!</v>
      </c>
      <c r="W1472" s="34" t="e">
        <f t="shared" si="721"/>
        <v>#DIV/0!</v>
      </c>
      <c r="X1472" s="33">
        <f t="shared" si="716"/>
        <v>0</v>
      </c>
      <c r="Y1472" s="35">
        <f t="shared" si="722"/>
        <v>0</v>
      </c>
      <c r="Z1472" s="30">
        <f t="shared" si="717"/>
        <v>-11924.515166081499</v>
      </c>
      <c r="AA1472" s="35">
        <f>IF(C1472&lt;C$13,0,(IF(VLOOKUP(C$7,profiel!$A$3:$F$297,2,FALSE)&gt;4,VLOOKUP($C$7,profiel!$A$3:$F$297,3,FALSE),IF(B$9="flens loodrecht op gevel",(VLOOKUP(C$7,profiel!$A$3:$F$297,6,FALSE)-2*VLOOKUP(C$7,profiel!$A$3:$F$297,4,FALSE))/2,VLOOKUP(C$7,profiel!$A$3:$F$297,4,FALSE))))/1000*Z1472*D$36)</f>
        <v>-21944.009603076294</v>
      </c>
      <c r="AB1472" s="30">
        <f t="shared" si="720"/>
        <v>85111.876509818452</v>
      </c>
      <c r="AC1472" s="35">
        <f t="shared" si="718"/>
        <v>17022.37530196369</v>
      </c>
      <c r="AD1472" s="32">
        <f t="shared" si="719"/>
        <v>5.0809536400307824E-2</v>
      </c>
      <c r="AE1472" s="32">
        <f t="shared" si="695"/>
        <v>747.18426347023399</v>
      </c>
      <c r="AF1472" s="204">
        <f t="shared" si="696"/>
        <v>1646.0695687681093</v>
      </c>
    </row>
    <row r="1473" spans="1:32" ht="12" customHeight="1" x14ac:dyDescent="0.15">
      <c r="A1473" s="199">
        <f t="shared" si="697"/>
        <v>747.18426347023399</v>
      </c>
      <c r="B1473" s="38">
        <f t="shared" si="698"/>
        <v>7120</v>
      </c>
      <c r="C1473" s="200">
        <f t="shared" si="692"/>
        <v>118.66666666666667</v>
      </c>
      <c r="D1473" s="36">
        <f t="shared" si="693"/>
        <v>1047.3672070934801</v>
      </c>
      <c r="E1473" s="36">
        <f t="shared" si="694"/>
        <v>680</v>
      </c>
      <c r="F1473" s="37">
        <f t="shared" si="699"/>
        <v>7.8207188682970386E-2</v>
      </c>
      <c r="G1473" s="42">
        <f t="shared" si="700"/>
        <v>2868.1396329815557</v>
      </c>
      <c r="H1473" s="43">
        <f t="shared" si="701"/>
        <v>2868.1396329815557</v>
      </c>
      <c r="I1473" s="42">
        <f t="shared" si="702"/>
        <v>0</v>
      </c>
      <c r="J1473" s="44">
        <f t="shared" si="703"/>
        <v>0</v>
      </c>
      <c r="K1473" s="216">
        <f t="shared" si="704"/>
        <v>7.4296829248821861E-2</v>
      </c>
      <c r="L1473" s="42">
        <f t="shared" si="705"/>
        <v>2871.8720501660623</v>
      </c>
      <c r="M1473" s="43">
        <f t="shared" si="706"/>
        <v>2728.278447657759</v>
      </c>
      <c r="N1473" s="42">
        <f t="shared" si="707"/>
        <v>0</v>
      </c>
      <c r="O1473" s="44">
        <f t="shared" si="708"/>
        <v>0</v>
      </c>
      <c r="P1473" s="37">
        <f t="shared" si="709"/>
        <v>7.8207188682970386E-2</v>
      </c>
      <c r="Q1473" s="42">
        <f t="shared" si="710"/>
        <v>2868.1396329815557</v>
      </c>
      <c r="R1473" s="43">
        <f t="shared" si="711"/>
        <v>2868.1396329815557</v>
      </c>
      <c r="S1473" s="42">
        <f t="shared" si="712"/>
        <v>0</v>
      </c>
      <c r="T1473" s="44">
        <f t="shared" si="713"/>
        <v>0</v>
      </c>
      <c r="U1473" s="37">
        <f t="shared" si="714"/>
        <v>0</v>
      </c>
      <c r="V1473" s="42" t="e">
        <f t="shared" si="715"/>
        <v>#DIV/0!</v>
      </c>
      <c r="W1473" s="43" t="e">
        <f t="shared" si="721"/>
        <v>#DIV/0!</v>
      </c>
      <c r="X1473" s="42">
        <f t="shared" si="716"/>
        <v>0</v>
      </c>
      <c r="Y1473" s="44">
        <f t="shared" si="722"/>
        <v>0</v>
      </c>
      <c r="Z1473" s="42">
        <f t="shared" si="717"/>
        <v>-11934.349662419014</v>
      </c>
      <c r="AA1473" s="44">
        <f>IF(C1473&lt;C$13,0,(IF(VLOOKUP(C$7,profiel!$A$3:$F$297,2,FALSE)&gt;4,VLOOKUP($C$7,profiel!$A$3:$F$297,3,FALSE),IF(B$9="flens loodrecht op gevel",(VLOOKUP(C$7,profiel!$A$3:$F$297,6,FALSE)-2*VLOOKUP(C$7,profiel!$A$3:$F$297,4,FALSE))/2,VLOOKUP(C$7,profiel!$A$3:$F$297,4,FALSE))))/1000*Z1473*D$36)</f>
        <v>-21962.107469452079</v>
      </c>
      <c r="AB1473" s="42">
        <f t="shared" si="720"/>
        <v>85143.091045166031</v>
      </c>
      <c r="AC1473" s="44">
        <f t="shared" si="718"/>
        <v>17028.618209033208</v>
      </c>
      <c r="AD1473" s="41">
        <f t="shared" si="719"/>
        <v>5.0763775141921527E-2</v>
      </c>
      <c r="AE1473" s="41">
        <f t="shared" si="695"/>
        <v>747.23502724537593</v>
      </c>
      <c r="AF1473" s="201">
        <f t="shared" si="696"/>
        <v>1642.6267382043045</v>
      </c>
    </row>
    <row r="1474" spans="1:32" ht="12" customHeight="1" x14ac:dyDescent="0.15">
      <c r="A1474" s="202">
        <f t="shared" si="697"/>
        <v>747.23502724537593</v>
      </c>
      <c r="B1474" s="54">
        <f t="shared" si="698"/>
        <v>7125</v>
      </c>
      <c r="C1474" s="133">
        <f t="shared" si="692"/>
        <v>118.75</v>
      </c>
      <c r="D1474" s="30">
        <f t="shared" si="693"/>
        <v>1047.4722783434077</v>
      </c>
      <c r="E1474" s="30">
        <f t="shared" si="694"/>
        <v>680</v>
      </c>
      <c r="F1474" s="31">
        <f t="shared" si="699"/>
        <v>7.8371105471395086E-2</v>
      </c>
      <c r="G1474" s="30">
        <f t="shared" si="700"/>
        <v>2868.5528994835795</v>
      </c>
      <c r="H1474" s="34">
        <f t="shared" si="701"/>
        <v>2868.5528994835795</v>
      </c>
      <c r="I1474" s="33">
        <f t="shared" si="702"/>
        <v>0</v>
      </c>
      <c r="J1474" s="35">
        <f t="shared" si="703"/>
        <v>0</v>
      </c>
      <c r="K1474" s="60">
        <f t="shared" si="704"/>
        <v>7.4452550197825332E-2</v>
      </c>
      <c r="L1474" s="30">
        <f t="shared" si="705"/>
        <v>2872.2934189074872</v>
      </c>
      <c r="M1474" s="34">
        <f t="shared" si="706"/>
        <v>2728.678747962113</v>
      </c>
      <c r="N1474" s="33">
        <f t="shared" si="707"/>
        <v>0</v>
      </c>
      <c r="O1474" s="35">
        <f t="shared" si="708"/>
        <v>0</v>
      </c>
      <c r="P1474" s="31">
        <f t="shared" si="709"/>
        <v>7.8371105471395086E-2</v>
      </c>
      <c r="Q1474" s="30">
        <f t="shared" si="710"/>
        <v>2868.5528994835795</v>
      </c>
      <c r="R1474" s="34">
        <f t="shared" si="711"/>
        <v>2868.5528994835795</v>
      </c>
      <c r="S1474" s="33">
        <f t="shared" si="712"/>
        <v>0</v>
      </c>
      <c r="T1474" s="35">
        <f t="shared" si="713"/>
        <v>0</v>
      </c>
      <c r="U1474" s="31">
        <f t="shared" si="714"/>
        <v>0</v>
      </c>
      <c r="V1474" s="30" t="e">
        <f t="shared" si="715"/>
        <v>#DIV/0!</v>
      </c>
      <c r="W1474" s="34" t="e">
        <f t="shared" si="721"/>
        <v>#DIV/0!</v>
      </c>
      <c r="X1474" s="33">
        <f t="shared" si="716"/>
        <v>0</v>
      </c>
      <c r="Y1474" s="35">
        <f t="shared" si="722"/>
        <v>0</v>
      </c>
      <c r="Z1474" s="30">
        <f t="shared" si="717"/>
        <v>-11944.176579362458</v>
      </c>
      <c r="AA1474" s="35">
        <f>IF(C1474&lt;C$13,0,(IF(VLOOKUP(C$7,profiel!$A$3:$F$297,2,FALSE)&gt;4,VLOOKUP($C$7,profiel!$A$3:$F$297,3,FALSE),IF(B$9="flens loodrecht op gevel",(VLOOKUP(C$7,profiel!$A$3:$F$297,6,FALSE)-2*VLOOKUP(C$7,profiel!$A$3:$F$297,4,FALSE))/2,VLOOKUP(C$7,profiel!$A$3:$F$297,4,FALSE))))/1000*Z1474*D$36)</f>
        <v>-21980.19138789842</v>
      </c>
      <c r="AB1474" s="30">
        <f t="shared" si="720"/>
        <v>85174.293543823005</v>
      </c>
      <c r="AC1474" s="35">
        <f t="shared" si="718"/>
        <v>17034.858708764601</v>
      </c>
      <c r="AD1474" s="32">
        <f t="shared" si="719"/>
        <v>5.0717225117273418E-2</v>
      </c>
      <c r="AE1474" s="32">
        <f t="shared" si="695"/>
        <v>747.28574447049323</v>
      </c>
      <c r="AF1474" s="204">
        <f t="shared" si="696"/>
        <v>1639.2084982535837</v>
      </c>
    </row>
    <row r="1475" spans="1:32" ht="12" customHeight="1" x14ac:dyDescent="0.15">
      <c r="A1475" s="199">
        <f t="shared" si="697"/>
        <v>747.28574447049323</v>
      </c>
      <c r="B1475" s="38">
        <f t="shared" si="698"/>
        <v>7130</v>
      </c>
      <c r="C1475" s="200">
        <f t="shared" si="692"/>
        <v>118.83333333333333</v>
      </c>
      <c r="D1475" s="36">
        <f t="shared" si="693"/>
        <v>1047.5772759624606</v>
      </c>
      <c r="E1475" s="36">
        <f t="shared" si="694"/>
        <v>680</v>
      </c>
      <c r="F1475" s="37">
        <f t="shared" si="699"/>
        <v>7.85345326644519E-2</v>
      </c>
      <c r="G1475" s="42">
        <f t="shared" si="700"/>
        <v>2868.9662733229161</v>
      </c>
      <c r="H1475" s="43">
        <f t="shared" si="701"/>
        <v>2868.9662733229165</v>
      </c>
      <c r="I1475" s="42">
        <f t="shared" si="702"/>
        <v>0</v>
      </c>
      <c r="J1475" s="44">
        <f t="shared" si="703"/>
        <v>0</v>
      </c>
      <c r="K1475" s="216">
        <f t="shared" si="704"/>
        <v>7.460780603122931E-2</v>
      </c>
      <c r="L1475" s="42">
        <f t="shared" si="705"/>
        <v>2872.7148735388196</v>
      </c>
      <c r="M1475" s="43">
        <f t="shared" si="706"/>
        <v>2729.0791298618788</v>
      </c>
      <c r="N1475" s="42">
        <f t="shared" si="707"/>
        <v>0</v>
      </c>
      <c r="O1475" s="44">
        <f t="shared" si="708"/>
        <v>0</v>
      </c>
      <c r="P1475" s="37">
        <f t="shared" si="709"/>
        <v>7.85345326644519E-2</v>
      </c>
      <c r="Q1475" s="42">
        <f t="shared" si="710"/>
        <v>2868.9662733229161</v>
      </c>
      <c r="R1475" s="43">
        <f t="shared" si="711"/>
        <v>2868.9662733229165</v>
      </c>
      <c r="S1475" s="42">
        <f t="shared" si="712"/>
        <v>0</v>
      </c>
      <c r="T1475" s="44">
        <f t="shared" si="713"/>
        <v>0</v>
      </c>
      <c r="U1475" s="37">
        <f t="shared" si="714"/>
        <v>0</v>
      </c>
      <c r="V1475" s="42" t="e">
        <f t="shared" si="715"/>
        <v>#DIV/0!</v>
      </c>
      <c r="W1475" s="43" t="e">
        <f t="shared" si="721"/>
        <v>#DIV/0!</v>
      </c>
      <c r="X1475" s="42">
        <f t="shared" si="716"/>
        <v>0</v>
      </c>
      <c r="Y1475" s="44">
        <f t="shared" si="722"/>
        <v>0</v>
      </c>
      <c r="Z1475" s="42">
        <f t="shared" si="717"/>
        <v>-11953.995760864069</v>
      </c>
      <c r="AA1475" s="44">
        <f>IF(C1475&lt;C$13,0,(IF(VLOOKUP(C$7,profiel!$A$3:$F$297,2,FALSE)&gt;4,VLOOKUP($C$7,profiel!$A$3:$F$297,3,FALSE),IF(B$9="flens loodrecht op gevel",(VLOOKUP(C$7,profiel!$A$3:$F$297,6,FALSE)-2*VLOOKUP(C$7,profiel!$A$3:$F$297,4,FALSE))/2,VLOOKUP(C$7,profiel!$A$3:$F$297,4,FALSE))))/1000*Z1475*D$36)</f>
        <v>-21998.261071249457</v>
      </c>
      <c r="AB1475" s="42">
        <f t="shared" si="720"/>
        <v>85205.484184363813</v>
      </c>
      <c r="AC1475" s="44">
        <f t="shared" si="718"/>
        <v>17041.096836872763</v>
      </c>
      <c r="AD1475" s="41">
        <f t="shared" si="719"/>
        <v>5.0669894961632586E-2</v>
      </c>
      <c r="AE1475" s="41">
        <f t="shared" si="695"/>
        <v>747.33641436545486</v>
      </c>
      <c r="AF1475" s="201">
        <f t="shared" si="696"/>
        <v>1635.8146427579818</v>
      </c>
    </row>
    <row r="1476" spans="1:32" ht="12" customHeight="1" x14ac:dyDescent="0.15">
      <c r="A1476" s="202">
        <f t="shared" si="697"/>
        <v>747.33641436545486</v>
      </c>
      <c r="B1476" s="54">
        <f t="shared" si="698"/>
        <v>7135</v>
      </c>
      <c r="C1476" s="133">
        <f t="shared" si="692"/>
        <v>118.91666666666667</v>
      </c>
      <c r="D1476" s="30">
        <f t="shared" si="693"/>
        <v>1047.6822000537629</v>
      </c>
      <c r="E1476" s="30">
        <f t="shared" si="694"/>
        <v>680</v>
      </c>
      <c r="F1476" s="31">
        <f t="shared" si="699"/>
        <v>7.8697469740762943E-2</v>
      </c>
      <c r="G1476" s="30">
        <f t="shared" si="700"/>
        <v>2869.3797638708938</v>
      </c>
      <c r="H1476" s="34">
        <f t="shared" si="701"/>
        <v>2869.3797638708938</v>
      </c>
      <c r="I1476" s="33">
        <f t="shared" si="702"/>
        <v>0</v>
      </c>
      <c r="J1476" s="35">
        <f t="shared" si="703"/>
        <v>0</v>
      </c>
      <c r="K1476" s="60">
        <f t="shared" si="704"/>
        <v>7.4762596253724792E-2</v>
      </c>
      <c r="L1476" s="30">
        <f t="shared" si="705"/>
        <v>2873.136423418392</v>
      </c>
      <c r="M1476" s="34">
        <f t="shared" si="706"/>
        <v>2729.4796022474725</v>
      </c>
      <c r="N1476" s="33">
        <f t="shared" si="707"/>
        <v>0</v>
      </c>
      <c r="O1476" s="35">
        <f t="shared" si="708"/>
        <v>0</v>
      </c>
      <c r="P1476" s="31">
        <f t="shared" si="709"/>
        <v>7.8697469740762943E-2</v>
      </c>
      <c r="Q1476" s="30">
        <f t="shared" si="710"/>
        <v>2869.3797638708938</v>
      </c>
      <c r="R1476" s="34">
        <f t="shared" si="711"/>
        <v>2869.3797638708938</v>
      </c>
      <c r="S1476" s="33">
        <f t="shared" si="712"/>
        <v>0</v>
      </c>
      <c r="T1476" s="35">
        <f t="shared" si="713"/>
        <v>0</v>
      </c>
      <c r="U1476" s="31">
        <f t="shared" si="714"/>
        <v>0</v>
      </c>
      <c r="V1476" s="30" t="e">
        <f t="shared" si="715"/>
        <v>#DIV/0!</v>
      </c>
      <c r="W1476" s="34" t="e">
        <f t="shared" si="721"/>
        <v>#DIV/0!</v>
      </c>
      <c r="X1476" s="33">
        <f t="shared" si="716"/>
        <v>0</v>
      </c>
      <c r="Y1476" s="35">
        <f t="shared" si="722"/>
        <v>0</v>
      </c>
      <c r="Z1476" s="30">
        <f t="shared" si="717"/>
        <v>-11963.807052471417</v>
      </c>
      <c r="AA1476" s="35">
        <f>IF(C1476&lt;C$13,0,(IF(VLOOKUP(C$7,profiel!$A$3:$F$297,2,FALSE)&gt;4,VLOOKUP($C$7,profiel!$A$3:$F$297,3,FALSE),IF(B$9="flens loodrecht op gevel",(VLOOKUP(C$7,profiel!$A$3:$F$297,6,FALSE)-2*VLOOKUP(C$7,profiel!$A$3:$F$297,4,FALSE))/2,VLOOKUP(C$7,profiel!$A$3:$F$297,4,FALSE))))/1000*Z1476*D$36)</f>
        <v>-22016.316235275131</v>
      </c>
      <c r="AB1476" s="30">
        <f t="shared" si="720"/>
        <v>85236.663143725731</v>
      </c>
      <c r="AC1476" s="35">
        <f t="shared" si="718"/>
        <v>17047.332628745145</v>
      </c>
      <c r="AD1476" s="32">
        <f t="shared" si="719"/>
        <v>5.0621793322175312E-2</v>
      </c>
      <c r="AE1476" s="32">
        <f t="shared" si="695"/>
        <v>747.38703615877705</v>
      </c>
      <c r="AF1476" s="204">
        <f t="shared" si="696"/>
        <v>1632.4449673106653</v>
      </c>
    </row>
    <row r="1477" spans="1:32" ht="12" customHeight="1" x14ac:dyDescent="0.15">
      <c r="A1477" s="199">
        <f t="shared" si="697"/>
        <v>747.38703615877705</v>
      </c>
      <c r="B1477" s="38">
        <f t="shared" si="698"/>
        <v>7140</v>
      </c>
      <c r="C1477" s="200">
        <f t="shared" si="692"/>
        <v>119</v>
      </c>
      <c r="D1477" s="36">
        <f t="shared" si="693"/>
        <v>1047.7870507202226</v>
      </c>
      <c r="E1477" s="36">
        <f t="shared" si="694"/>
        <v>680</v>
      </c>
      <c r="F1477" s="37">
        <f t="shared" si="699"/>
        <v>7.8859916216363429E-2</v>
      </c>
      <c r="G1477" s="42">
        <f t="shared" si="700"/>
        <v>2869.7933803740239</v>
      </c>
      <c r="H1477" s="43">
        <f t="shared" si="701"/>
        <v>2869.7933803740239</v>
      </c>
      <c r="I1477" s="42">
        <f t="shared" si="702"/>
        <v>0</v>
      </c>
      <c r="J1477" s="44">
        <f t="shared" si="703"/>
        <v>0</v>
      </c>
      <c r="K1477" s="216">
        <f t="shared" si="704"/>
        <v>7.4916920405545248E-2</v>
      </c>
      <c r="L1477" s="42">
        <f t="shared" si="705"/>
        <v>2873.5580777813771</v>
      </c>
      <c r="M1477" s="43">
        <f t="shared" si="706"/>
        <v>2729.8801738923084</v>
      </c>
      <c r="N1477" s="42">
        <f t="shared" si="707"/>
        <v>0</v>
      </c>
      <c r="O1477" s="44">
        <f t="shared" si="708"/>
        <v>0</v>
      </c>
      <c r="P1477" s="37">
        <f t="shared" si="709"/>
        <v>7.8859916216363429E-2</v>
      </c>
      <c r="Q1477" s="42">
        <f t="shared" si="710"/>
        <v>2869.7933803740239</v>
      </c>
      <c r="R1477" s="43">
        <f t="shared" si="711"/>
        <v>2869.7933803740239</v>
      </c>
      <c r="S1477" s="42">
        <f t="shared" si="712"/>
        <v>0</v>
      </c>
      <c r="T1477" s="44">
        <f t="shared" si="713"/>
        <v>0</v>
      </c>
      <c r="U1477" s="37">
        <f t="shared" si="714"/>
        <v>0</v>
      </c>
      <c r="V1477" s="42" t="e">
        <f t="shared" si="715"/>
        <v>#DIV/0!</v>
      </c>
      <c r="W1477" s="43" t="e">
        <f t="shared" si="721"/>
        <v>#DIV/0!</v>
      </c>
      <c r="X1477" s="42">
        <f t="shared" si="716"/>
        <v>0</v>
      </c>
      <c r="Y1477" s="44">
        <f t="shared" si="722"/>
        <v>0</v>
      </c>
      <c r="Z1477" s="42">
        <f t="shared" si="717"/>
        <v>-11973.610301330998</v>
      </c>
      <c r="AA1477" s="44">
        <f>IF(C1477&lt;C$13,0,(IF(VLOOKUP(C$7,profiel!$A$3:$F$297,2,FALSE)&gt;4,VLOOKUP($C$7,profiel!$A$3:$F$297,3,FALSE),IF(B$9="flens loodrecht op gevel",(VLOOKUP(C$7,profiel!$A$3:$F$297,6,FALSE)-2*VLOOKUP(C$7,profiel!$A$3:$F$297,4,FALSE))/2,VLOOKUP(C$7,profiel!$A$3:$F$297,4,FALSE))))/1000*Z1477*D$36)</f>
        <v>-22034.356598687802</v>
      </c>
      <c r="AB1477" s="42">
        <f t="shared" si="720"/>
        <v>85267.830597206252</v>
      </c>
      <c r="AC1477" s="44">
        <f t="shared" si="718"/>
        <v>17053.56611944125</v>
      </c>
      <c r="AD1477" s="41">
        <f t="shared" si="719"/>
        <v>5.0572928856315265E-2</v>
      </c>
      <c r="AE1477" s="41">
        <f t="shared" si="695"/>
        <v>747.4376090876334</v>
      </c>
      <c r="AF1477" s="201">
        <f t="shared" si="696"/>
        <v>1629.0992692426673</v>
      </c>
    </row>
    <row r="1478" spans="1:32" ht="12" customHeight="1" x14ac:dyDescent="0.15">
      <c r="A1478" s="202">
        <f t="shared" si="697"/>
        <v>747.4376090876334</v>
      </c>
      <c r="B1478" s="54">
        <f t="shared" si="698"/>
        <v>7145</v>
      </c>
      <c r="C1478" s="133">
        <f t="shared" si="692"/>
        <v>119.08333333333333</v>
      </c>
      <c r="D1478" s="30">
        <f t="shared" si="693"/>
        <v>1047.8918280645321</v>
      </c>
      <c r="E1478" s="30">
        <f t="shared" si="694"/>
        <v>680</v>
      </c>
      <c r="F1478" s="31">
        <f t="shared" si="699"/>
        <v>7.9021871644316108E-2</v>
      </c>
      <c r="G1478" s="30">
        <f t="shared" si="700"/>
        <v>2870.2071319552883</v>
      </c>
      <c r="H1478" s="34">
        <f t="shared" si="701"/>
        <v>2870.2071319552888</v>
      </c>
      <c r="I1478" s="33">
        <f t="shared" si="702"/>
        <v>0</v>
      </c>
      <c r="J1478" s="35">
        <f t="shared" si="703"/>
        <v>0</v>
      </c>
      <c r="K1478" s="60">
        <f t="shared" si="704"/>
        <v>7.5070778062100302E-2</v>
      </c>
      <c r="L1478" s="30">
        <f t="shared" si="705"/>
        <v>2873.9798457410434</v>
      </c>
      <c r="M1478" s="34">
        <f t="shared" si="706"/>
        <v>2730.2808534539913</v>
      </c>
      <c r="N1478" s="33">
        <f t="shared" si="707"/>
        <v>0</v>
      </c>
      <c r="O1478" s="35">
        <f t="shared" si="708"/>
        <v>0</v>
      </c>
      <c r="P1478" s="31">
        <f t="shared" si="709"/>
        <v>7.9021871644316108E-2</v>
      </c>
      <c r="Q1478" s="30">
        <f t="shared" si="710"/>
        <v>2870.2071319552883</v>
      </c>
      <c r="R1478" s="34">
        <f t="shared" si="711"/>
        <v>2870.2071319552888</v>
      </c>
      <c r="S1478" s="33">
        <f t="shared" si="712"/>
        <v>0</v>
      </c>
      <c r="T1478" s="35">
        <f t="shared" si="713"/>
        <v>0</v>
      </c>
      <c r="U1478" s="31">
        <f t="shared" si="714"/>
        <v>0</v>
      </c>
      <c r="V1478" s="30" t="e">
        <f t="shared" si="715"/>
        <v>#DIV/0!</v>
      </c>
      <c r="W1478" s="34" t="e">
        <f t="shared" si="721"/>
        <v>#DIV/0!</v>
      </c>
      <c r="X1478" s="33">
        <f t="shared" si="716"/>
        <v>0</v>
      </c>
      <c r="Y1478" s="35">
        <f t="shared" si="722"/>
        <v>0</v>
      </c>
      <c r="Z1478" s="30">
        <f t="shared" si="717"/>
        <v>-11983.405356191412</v>
      </c>
      <c r="AA1478" s="35">
        <f>IF(C1478&lt;C$13,0,(IF(VLOOKUP(C$7,profiel!$A$3:$F$297,2,FALSE)&gt;4,VLOOKUP($C$7,profiel!$A$3:$F$297,3,FALSE),IF(B$9="flens loodrecht op gevel",(VLOOKUP(C$7,profiel!$A$3:$F$297,6,FALSE)-2*VLOOKUP(C$7,profiel!$A$3:$F$297,4,FALSE))/2,VLOOKUP(C$7,profiel!$A$3:$F$297,4,FALSE))))/1000*Z1478*D$36)</f>
        <v>-22052.381883148082</v>
      </c>
      <c r="AB1478" s="30">
        <f t="shared" si="720"/>
        <v>85298.986718459782</v>
      </c>
      <c r="AC1478" s="35">
        <f t="shared" si="718"/>
        <v>17059.797343691956</v>
      </c>
      <c r="AD1478" s="32">
        <f t="shared" si="719"/>
        <v>5.0523310230187329E-2</v>
      </c>
      <c r="AE1478" s="32">
        <f t="shared" si="695"/>
        <v>747.48813239786364</v>
      </c>
      <c r="AF1478" s="204">
        <f t="shared" si="696"/>
        <v>1625.777347609662</v>
      </c>
    </row>
    <row r="1479" spans="1:32" ht="12" customHeight="1" x14ac:dyDescent="0.15">
      <c r="A1479" s="199">
        <f t="shared" si="697"/>
        <v>747.48813239786364</v>
      </c>
      <c r="B1479" s="38">
        <f t="shared" si="698"/>
        <v>7150</v>
      </c>
      <c r="C1479" s="200">
        <f t="shared" si="692"/>
        <v>119.16666666666667</v>
      </c>
      <c r="D1479" s="36">
        <f t="shared" si="693"/>
        <v>1047.996532189168</v>
      </c>
      <c r="E1479" s="36">
        <f t="shared" si="694"/>
        <v>680</v>
      </c>
      <c r="F1479" s="37">
        <f t="shared" si="699"/>
        <v>7.918333561432514E-2</v>
      </c>
      <c r="G1479" s="42">
        <f t="shared" si="700"/>
        <v>2870.6210276148272</v>
      </c>
      <c r="H1479" s="43">
        <f t="shared" si="701"/>
        <v>2870.6210276148272</v>
      </c>
      <c r="I1479" s="42">
        <f t="shared" si="702"/>
        <v>0</v>
      </c>
      <c r="J1479" s="44">
        <f t="shared" si="703"/>
        <v>0</v>
      </c>
      <c r="K1479" s="216">
        <f t="shared" si="704"/>
        <v>7.5224168833608884E-2</v>
      </c>
      <c r="L1479" s="42">
        <f t="shared" si="705"/>
        <v>2874.4017362894292</v>
      </c>
      <c r="M1479" s="43">
        <f t="shared" si="706"/>
        <v>2730.6816494749582</v>
      </c>
      <c r="N1479" s="42">
        <f t="shared" si="707"/>
        <v>0</v>
      </c>
      <c r="O1479" s="44">
        <f t="shared" si="708"/>
        <v>0</v>
      </c>
      <c r="P1479" s="37">
        <f t="shared" si="709"/>
        <v>7.918333561432514E-2</v>
      </c>
      <c r="Q1479" s="42">
        <f t="shared" si="710"/>
        <v>2870.6210276148272</v>
      </c>
      <c r="R1479" s="43">
        <f t="shared" si="711"/>
        <v>2870.6210276148272</v>
      </c>
      <c r="S1479" s="42">
        <f t="shared" si="712"/>
        <v>0</v>
      </c>
      <c r="T1479" s="44">
        <f t="shared" si="713"/>
        <v>0</v>
      </c>
      <c r="U1479" s="37">
        <f t="shared" si="714"/>
        <v>0</v>
      </c>
      <c r="V1479" s="42" t="e">
        <f t="shared" si="715"/>
        <v>#DIV/0!</v>
      </c>
      <c r="W1479" s="43" t="e">
        <f t="shared" si="721"/>
        <v>#DIV/0!</v>
      </c>
      <c r="X1479" s="42">
        <f t="shared" si="716"/>
        <v>0</v>
      </c>
      <c r="Y1479" s="44">
        <f t="shared" si="722"/>
        <v>0</v>
      </c>
      <c r="Z1479" s="42">
        <f t="shared" si="717"/>
        <v>-11993.192067406326</v>
      </c>
      <c r="AA1479" s="44">
        <f>IF(C1479&lt;C$13,0,(IF(VLOOKUP(C$7,profiel!$A$3:$F$297,2,FALSE)&gt;4,VLOOKUP($C$7,profiel!$A$3:$F$297,3,FALSE),IF(B$9="flens loodrecht op gevel",(VLOOKUP(C$7,profiel!$A$3:$F$297,6,FALSE)-2*VLOOKUP(C$7,profiel!$A$3:$F$297,4,FALSE))/2,VLOOKUP(C$7,profiel!$A$3:$F$297,4,FALSE))))/1000*Z1479*D$36)</f>
        <v>-22070.391813270311</v>
      </c>
      <c r="AB1479" s="42">
        <f t="shared" si="720"/>
        <v>85330.131679494341</v>
      </c>
      <c r="AC1479" s="44">
        <f t="shared" si="718"/>
        <v>17066.026335898867</v>
      </c>
      <c r="AD1479" s="41">
        <f t="shared" si="719"/>
        <v>5.0472946117120693E-2</v>
      </c>
      <c r="AE1479" s="41">
        <f t="shared" si="695"/>
        <v>747.53860534398075</v>
      </c>
      <c r="AF1479" s="201">
        <f t="shared" si="696"/>
        <v>1622.4790031788029</v>
      </c>
    </row>
    <row r="1480" spans="1:32" x14ac:dyDescent="0.15">
      <c r="A1480" s="202">
        <f t="shared" si="697"/>
        <v>747.53860534398075</v>
      </c>
      <c r="B1480" s="54">
        <f t="shared" si="698"/>
        <v>7155</v>
      </c>
      <c r="C1480" s="133">
        <f t="shared" si="692"/>
        <v>119.25</v>
      </c>
      <c r="D1480" s="30">
        <f t="shared" si="693"/>
        <v>1048.1011631963925</v>
      </c>
      <c r="E1480" s="30">
        <f t="shared" si="694"/>
        <v>680</v>
      </c>
      <c r="F1480" s="31">
        <f t="shared" si="699"/>
        <v>7.9344307752348908E-2</v>
      </c>
      <c r="G1480" s="30">
        <f t="shared" si="700"/>
        <v>2871.0350762293965</v>
      </c>
      <c r="H1480" s="34">
        <f t="shared" si="701"/>
        <v>2871.0350762293965</v>
      </c>
      <c r="I1480" s="33">
        <f t="shared" si="702"/>
        <v>0</v>
      </c>
      <c r="J1480" s="35">
        <f t="shared" si="703"/>
        <v>0</v>
      </c>
      <c r="K1480" s="60">
        <f t="shared" si="704"/>
        <v>7.537709236473146E-2</v>
      </c>
      <c r="L1480" s="30">
        <f t="shared" si="705"/>
        <v>2874.8237582967804</v>
      </c>
      <c r="M1480" s="34">
        <f t="shared" si="706"/>
        <v>2731.0825703819414</v>
      </c>
      <c r="N1480" s="33">
        <f t="shared" si="707"/>
        <v>0</v>
      </c>
      <c r="O1480" s="35">
        <f t="shared" si="708"/>
        <v>0</v>
      </c>
      <c r="P1480" s="31">
        <f t="shared" si="709"/>
        <v>7.9344307752348908E-2</v>
      </c>
      <c r="Q1480" s="30">
        <f t="shared" si="710"/>
        <v>2871.0350762293965</v>
      </c>
      <c r="R1480" s="34">
        <f t="shared" si="711"/>
        <v>2871.0350762293965</v>
      </c>
      <c r="S1480" s="33">
        <f t="shared" si="712"/>
        <v>0</v>
      </c>
      <c r="T1480" s="35">
        <f t="shared" si="713"/>
        <v>0</v>
      </c>
      <c r="U1480" s="31">
        <f t="shared" si="714"/>
        <v>0</v>
      </c>
      <c r="V1480" s="30" t="e">
        <f t="shared" si="715"/>
        <v>#DIV/0!</v>
      </c>
      <c r="W1480" s="34" t="e">
        <f t="shared" si="721"/>
        <v>#DIV/0!</v>
      </c>
      <c r="X1480" s="33">
        <f t="shared" si="716"/>
        <v>0</v>
      </c>
      <c r="Y1480" s="35">
        <f t="shared" si="722"/>
        <v>0</v>
      </c>
      <c r="Z1480" s="30">
        <f t="shared" si="717"/>
        <v>-12002.970286937103</v>
      </c>
      <c r="AA1480" s="35">
        <f>IF(C1480&lt;C$13,0,(IF(VLOOKUP(C$7,profiel!$A$3:$F$297,2,FALSE)&gt;4,VLOOKUP($C$7,profiel!$A$3:$F$297,3,FALSE),IF(B$9="flens loodrecht op gevel",(VLOOKUP(C$7,profiel!$A$3:$F$297,6,FALSE)-2*VLOOKUP(C$7,profiel!$A$3:$F$297,4,FALSE))/2,VLOOKUP(C$7,profiel!$A$3:$F$297,4,FALSE))))/1000*Z1480*D$36)</f>
        <v>-22088.386116627375</v>
      </c>
      <c r="AB1480" s="30">
        <f t="shared" si="720"/>
        <v>85361.265650669811</v>
      </c>
      <c r="AC1480" s="35">
        <f t="shared" si="718"/>
        <v>17072.253130133962</v>
      </c>
      <c r="AD1480" s="32">
        <f t="shared" si="719"/>
        <v>5.0421845196081984E-2</v>
      </c>
      <c r="AE1480" s="32">
        <f t="shared" si="695"/>
        <v>747.58902718917682</v>
      </c>
      <c r="AF1480" s="204">
        <f t="shared" si="696"/>
        <v>1619.2040384156044</v>
      </c>
    </row>
    <row r="1481" spans="1:32" x14ac:dyDescent="0.15">
      <c r="A1481" s="199">
        <f t="shared" si="697"/>
        <v>747.58902718917682</v>
      </c>
      <c r="B1481" s="38">
        <f t="shared" si="698"/>
        <v>7160</v>
      </c>
      <c r="C1481" s="200">
        <f t="shared" si="692"/>
        <v>119.33333333333333</v>
      </c>
      <c r="D1481" s="36">
        <f t="shared" si="693"/>
        <v>1048.2057211882536</v>
      </c>
      <c r="E1481" s="36">
        <f t="shared" si="694"/>
        <v>680</v>
      </c>
      <c r="F1481" s="37">
        <f t="shared" si="699"/>
        <v>7.9504787720212369E-2</v>
      </c>
      <c r="G1481" s="42">
        <f t="shared" si="700"/>
        <v>2871.4492865533362</v>
      </c>
      <c r="H1481" s="43">
        <f t="shared" si="701"/>
        <v>2871.4492865533362</v>
      </c>
      <c r="I1481" s="42">
        <f t="shared" si="702"/>
        <v>0</v>
      </c>
      <c r="J1481" s="44">
        <f t="shared" si="703"/>
        <v>0</v>
      </c>
      <c r="K1481" s="216">
        <f t="shared" si="704"/>
        <v>7.5529548334201752E-2</v>
      </c>
      <c r="L1481" s="42">
        <f t="shared" si="705"/>
        <v>2875.2459205124951</v>
      </c>
      <c r="M1481" s="43">
        <f t="shared" si="706"/>
        <v>2731.4836244868702</v>
      </c>
      <c r="N1481" s="42">
        <f t="shared" si="707"/>
        <v>0</v>
      </c>
      <c r="O1481" s="44">
        <f t="shared" si="708"/>
        <v>0</v>
      </c>
      <c r="P1481" s="37">
        <f t="shared" si="709"/>
        <v>7.9504787720212369E-2</v>
      </c>
      <c r="Q1481" s="42">
        <f t="shared" si="710"/>
        <v>2871.4492865533362</v>
      </c>
      <c r="R1481" s="43">
        <f t="shared" si="711"/>
        <v>2871.4492865533362</v>
      </c>
      <c r="S1481" s="42">
        <f t="shared" si="712"/>
        <v>0</v>
      </c>
      <c r="T1481" s="44">
        <f t="shared" si="713"/>
        <v>0</v>
      </c>
      <c r="U1481" s="37">
        <f t="shared" si="714"/>
        <v>0</v>
      </c>
      <c r="V1481" s="42" t="e">
        <f t="shared" si="715"/>
        <v>#DIV/0!</v>
      </c>
      <c r="W1481" s="43" t="e">
        <f t="shared" si="721"/>
        <v>#DIV/0!</v>
      </c>
      <c r="X1481" s="42">
        <f t="shared" si="716"/>
        <v>0</v>
      </c>
      <c r="Y1481" s="44">
        <f t="shared" si="722"/>
        <v>0</v>
      </c>
      <c r="Z1481" s="42">
        <f t="shared" si="717"/>
        <v>-12012.739868355209</v>
      </c>
      <c r="AA1481" s="44">
        <f>IF(C1481&lt;C$13,0,(IF(VLOOKUP(C$7,profiel!$A$3:$F$297,2,FALSE)&gt;4,VLOOKUP($C$7,profiel!$A$3:$F$297,3,FALSE),IF(B$9="flens loodrecht op gevel",(VLOOKUP(C$7,profiel!$A$3:$F$297,6,FALSE)-2*VLOOKUP(C$7,profiel!$A$3:$F$297,4,FALSE))/2,VLOOKUP(C$7,profiel!$A$3:$F$297,4,FALSE))))/1000*Z1481*D$36)</f>
        <v>-22106.364523755139</v>
      </c>
      <c r="AB1481" s="42">
        <f t="shared" si="720"/>
        <v>85392.388800694855</v>
      </c>
      <c r="AC1481" s="44">
        <f t="shared" si="718"/>
        <v>17078.477760138972</v>
      </c>
      <c r="AD1481" s="41">
        <f t="shared" si="719"/>
        <v>5.0370016150193465E-2</v>
      </c>
      <c r="AE1481" s="41">
        <f t="shared" si="695"/>
        <v>747.63939720532699</v>
      </c>
      <c r="AF1481" s="201">
        <f t="shared" si="696"/>
        <v>1615.9522574709047</v>
      </c>
    </row>
    <row r="1482" spans="1:32" s="8" customFormat="1" x14ac:dyDescent="0.15">
      <c r="A1482" s="202">
        <f t="shared" si="697"/>
        <v>747.63939720532699</v>
      </c>
      <c r="B1482" s="54">
        <f t="shared" si="698"/>
        <v>7165</v>
      </c>
      <c r="C1482" s="133">
        <f t="shared" si="692"/>
        <v>119.41666666666667</v>
      </c>
      <c r="D1482" s="30">
        <f t="shared" si="693"/>
        <v>1048.310206266586</v>
      </c>
      <c r="E1482" s="30">
        <f t="shared" si="694"/>
        <v>680</v>
      </c>
      <c r="F1482" s="31">
        <f t="shared" si="699"/>
        <v>7.9664775215217684E-2</v>
      </c>
      <c r="G1482" s="30">
        <f t="shared" si="700"/>
        <v>2871.8636672186854</v>
      </c>
      <c r="H1482" s="34">
        <f t="shared" si="701"/>
        <v>2871.8636672186854</v>
      </c>
      <c r="I1482" s="33">
        <f t="shared" si="702"/>
        <v>0</v>
      </c>
      <c r="J1482" s="35">
        <f t="shared" si="703"/>
        <v>0</v>
      </c>
      <c r="K1482" s="60">
        <f t="shared" si="704"/>
        <v>7.5681536454456799E-2</v>
      </c>
      <c r="L1482" s="30">
        <f t="shared" si="705"/>
        <v>2875.6682315652242</v>
      </c>
      <c r="M1482" s="34">
        <f t="shared" si="706"/>
        <v>2731.8848199869631</v>
      </c>
      <c r="N1482" s="33">
        <f t="shared" si="707"/>
        <v>0</v>
      </c>
      <c r="O1482" s="35">
        <f t="shared" si="708"/>
        <v>0</v>
      </c>
      <c r="P1482" s="31">
        <f t="shared" si="709"/>
        <v>7.9664775215217684E-2</v>
      </c>
      <c r="Q1482" s="30">
        <f t="shared" si="710"/>
        <v>2871.8636672186854</v>
      </c>
      <c r="R1482" s="34">
        <f t="shared" si="711"/>
        <v>2871.8636672186854</v>
      </c>
      <c r="S1482" s="33">
        <f t="shared" si="712"/>
        <v>0</v>
      </c>
      <c r="T1482" s="35">
        <f t="shared" si="713"/>
        <v>0</v>
      </c>
      <c r="U1482" s="31">
        <f t="shared" si="714"/>
        <v>0</v>
      </c>
      <c r="V1482" s="30" t="e">
        <f t="shared" si="715"/>
        <v>#DIV/0!</v>
      </c>
      <c r="W1482" s="34" t="e">
        <f t="shared" si="721"/>
        <v>#DIV/0!</v>
      </c>
      <c r="X1482" s="33">
        <f t="shared" si="716"/>
        <v>0</v>
      </c>
      <c r="Y1482" s="35">
        <f t="shared" si="722"/>
        <v>0</v>
      </c>
      <c r="Z1482" s="30">
        <f t="shared" si="717"/>
        <v>-12022.500666844204</v>
      </c>
      <c r="AA1482" s="35">
        <f>IF(C1482&lt;C$13,0,(IF(VLOOKUP(C$7,profiel!$A$3:$F$297,2,FALSE)&gt;4,VLOOKUP($C$7,profiel!$A$3:$F$297,3,FALSE),IF(B$9="flens loodrecht op gevel",(VLOOKUP(C$7,profiel!$A$3:$F$297,6,FALSE)-2*VLOOKUP(C$7,profiel!$A$3:$F$297,4,FALSE))/2,VLOOKUP(C$7,profiel!$A$3:$F$297,4,FALSE))))/1000*Z1482*D$36)</f>
        <v>-22124.326768156101</v>
      </c>
      <c r="AB1482" s="30">
        <f t="shared" si="720"/>
        <v>85423.501296625604</v>
      </c>
      <c r="AC1482" s="35">
        <f t="shared" si="718"/>
        <v>17084.70025932512</v>
      </c>
      <c r="AD1482" s="203">
        <f t="shared" si="719"/>
        <v>5.0317467665240645E-2</v>
      </c>
      <c r="AE1482" s="32">
        <f t="shared" si="695"/>
        <v>747.68971467299218</v>
      </c>
      <c r="AF1482" s="204">
        <f t="shared" si="696"/>
        <v>1612.7234661678717</v>
      </c>
    </row>
    <row r="1483" spans="1:32" x14ac:dyDescent="0.15">
      <c r="A1483" s="199">
        <f t="shared" si="697"/>
        <v>747.68971467299218</v>
      </c>
      <c r="B1483" s="38">
        <f t="shared" si="698"/>
        <v>7170</v>
      </c>
      <c r="C1483" s="200">
        <f t="shared" si="692"/>
        <v>119.5</v>
      </c>
      <c r="D1483" s="36">
        <f t="shared" si="693"/>
        <v>1048.414618533011</v>
      </c>
      <c r="E1483" s="36">
        <f t="shared" si="694"/>
        <v>680</v>
      </c>
      <c r="F1483" s="37">
        <f t="shared" si="699"/>
        <v>7.9824269969754974E-2</v>
      </c>
      <c r="G1483" s="42">
        <f t="shared" si="700"/>
        <v>2872.2782267356729</v>
      </c>
      <c r="H1483" s="43">
        <f t="shared" si="701"/>
        <v>2872.2782267356729</v>
      </c>
      <c r="I1483" s="42">
        <f t="shared" si="702"/>
        <v>0</v>
      </c>
      <c r="J1483" s="44">
        <f t="shared" si="703"/>
        <v>0</v>
      </c>
      <c r="K1483" s="216">
        <f t="shared" si="704"/>
        <v>7.5833056471267229E-2</v>
      </c>
      <c r="L1483" s="42">
        <f t="shared" si="705"/>
        <v>2876.0906999633407</v>
      </c>
      <c r="M1483" s="43">
        <f t="shared" si="706"/>
        <v>2732.2861649651736</v>
      </c>
      <c r="N1483" s="42">
        <f t="shared" si="707"/>
        <v>0</v>
      </c>
      <c r="O1483" s="44">
        <f t="shared" si="708"/>
        <v>0</v>
      </c>
      <c r="P1483" s="37">
        <f t="shared" si="709"/>
        <v>7.9824269969754974E-2</v>
      </c>
      <c r="Q1483" s="42">
        <f t="shared" si="710"/>
        <v>2872.2782267356729</v>
      </c>
      <c r="R1483" s="43">
        <f t="shared" si="711"/>
        <v>2872.2782267356729</v>
      </c>
      <c r="S1483" s="42">
        <f t="shared" si="712"/>
        <v>0</v>
      </c>
      <c r="T1483" s="44">
        <f t="shared" si="713"/>
        <v>0</v>
      </c>
      <c r="U1483" s="37">
        <f t="shared" si="714"/>
        <v>0</v>
      </c>
      <c r="V1483" s="42" t="e">
        <f t="shared" si="715"/>
        <v>#DIV/0!</v>
      </c>
      <c r="W1483" s="43" t="e">
        <f t="shared" si="721"/>
        <v>#DIV/0!</v>
      </c>
      <c r="X1483" s="42">
        <f t="shared" si="716"/>
        <v>0</v>
      </c>
      <c r="Y1483" s="44">
        <f t="shared" si="722"/>
        <v>0</v>
      </c>
      <c r="Z1483" s="42">
        <f t="shared" si="717"/>
        <v>-12032.252539201547</v>
      </c>
      <c r="AA1483" s="44">
        <f>IF(C1483&lt;C$13,0,(IF(VLOOKUP(C$7,profiel!$A$3:$F$297,2,FALSE)&gt;4,VLOOKUP($C$7,profiel!$A$3:$F$297,3,FALSE),IF(B$9="flens loodrecht op gevel",(VLOOKUP(C$7,profiel!$A$3:$F$297,6,FALSE)-2*VLOOKUP(C$7,profiel!$A$3:$F$297,4,FALSE))/2,VLOOKUP(C$7,profiel!$A$3:$F$297,4,FALSE))))/1000*Z1483*D$36)</f>
        <v>-22142.272586302755</v>
      </c>
      <c r="AB1483" s="42">
        <f t="shared" si="720"/>
        <v>85454.603303863594</v>
      </c>
      <c r="AC1483" s="44">
        <f t="shared" si="718"/>
        <v>17090.920660772721</v>
      </c>
      <c r="AD1483" s="41">
        <f t="shared" si="719"/>
        <v>5.0264208428207779E-2</v>
      </c>
      <c r="AE1483" s="41">
        <f t="shared" si="695"/>
        <v>747.73997888142037</v>
      </c>
      <c r="AF1483" s="201">
        <f t="shared" si="696"/>
        <v>1609.5174719890681</v>
      </c>
    </row>
    <row r="1484" spans="1:32" x14ac:dyDescent="0.15">
      <c r="A1484" s="202">
        <f t="shared" si="697"/>
        <v>747.73997888142037</v>
      </c>
      <c r="B1484" s="54">
        <f t="shared" si="698"/>
        <v>7175</v>
      </c>
      <c r="C1484" s="133">
        <f t="shared" si="692"/>
        <v>119.58333333333333</v>
      </c>
      <c r="D1484" s="30">
        <f t="shared" si="693"/>
        <v>1048.5189580889382</v>
      </c>
      <c r="E1484" s="30">
        <f t="shared" si="694"/>
        <v>680</v>
      </c>
      <c r="F1484" s="31">
        <f t="shared" si="699"/>
        <v>7.9983271750912438E-2</v>
      </c>
      <c r="G1484" s="30">
        <f t="shared" si="700"/>
        <v>2872.6929734927526</v>
      </c>
      <c r="H1484" s="34">
        <f t="shared" si="701"/>
        <v>2872.692973492753</v>
      </c>
      <c r="I1484" s="33">
        <f t="shared" si="702"/>
        <v>0</v>
      </c>
      <c r="J1484" s="35">
        <f t="shared" si="703"/>
        <v>0</v>
      </c>
      <c r="K1484" s="60">
        <f t="shared" si="704"/>
        <v>7.5984108163366815E-2</v>
      </c>
      <c r="L1484" s="30">
        <f t="shared" si="705"/>
        <v>2876.5133340949483</v>
      </c>
      <c r="M1484" s="34">
        <f t="shared" si="706"/>
        <v>2732.6876673902007</v>
      </c>
      <c r="N1484" s="33">
        <f t="shared" si="707"/>
        <v>0</v>
      </c>
      <c r="O1484" s="35">
        <f t="shared" si="708"/>
        <v>0</v>
      </c>
      <c r="P1484" s="31">
        <f t="shared" si="709"/>
        <v>7.9983271750912438E-2</v>
      </c>
      <c r="Q1484" s="30">
        <f t="shared" si="710"/>
        <v>2872.6929734927526</v>
      </c>
      <c r="R1484" s="34">
        <f t="shared" si="711"/>
        <v>2872.692973492753</v>
      </c>
      <c r="S1484" s="33">
        <f t="shared" si="712"/>
        <v>0</v>
      </c>
      <c r="T1484" s="35">
        <f t="shared" si="713"/>
        <v>0</v>
      </c>
      <c r="U1484" s="31">
        <f t="shared" si="714"/>
        <v>0</v>
      </c>
      <c r="V1484" s="30" t="e">
        <f t="shared" si="715"/>
        <v>#DIV/0!</v>
      </c>
      <c r="W1484" s="34" t="e">
        <f t="shared" si="721"/>
        <v>#DIV/0!</v>
      </c>
      <c r="X1484" s="33">
        <f t="shared" si="716"/>
        <v>0</v>
      </c>
      <c r="Y1484" s="35">
        <f t="shared" si="722"/>
        <v>0</v>
      </c>
      <c r="Z1484" s="30">
        <f t="shared" si="717"/>
        <v>-12041.995343840088</v>
      </c>
      <c r="AA1484" s="35">
        <f>IF(C1484&lt;C$13,0,(IF(VLOOKUP(C$7,profiel!$A$3:$F$297,2,FALSE)&gt;4,VLOOKUP($C$7,profiel!$A$3:$F$297,3,FALSE),IF(B$9="flens loodrecht op gevel",(VLOOKUP(C$7,profiel!$A$3:$F$297,6,FALSE)-2*VLOOKUP(C$7,profiel!$A$3:$F$297,4,FALSE))/2,VLOOKUP(C$7,profiel!$A$3:$F$297,4,FALSE))))/1000*Z1484*D$36)</f>
        <v>-22160.201717640284</v>
      </c>
      <c r="AB1484" s="30">
        <f t="shared" si="720"/>
        <v>85485.69498615466</v>
      </c>
      <c r="AC1484" s="35">
        <f t="shared" si="718"/>
        <v>17097.138997230933</v>
      </c>
      <c r="AD1484" s="32">
        <f t="shared" si="719"/>
        <v>5.0210247125815698E-2</v>
      </c>
      <c r="AE1484" s="32">
        <f t="shared" si="695"/>
        <v>747.79018912854622</v>
      </c>
      <c r="AF1484" s="204">
        <f t="shared" si="696"/>
        <v>1606.3340840635872</v>
      </c>
    </row>
    <row r="1485" spans="1:32" x14ac:dyDescent="0.15">
      <c r="A1485" s="199">
        <f t="shared" si="697"/>
        <v>747.79018912854622</v>
      </c>
      <c r="B1485" s="38">
        <f t="shared" si="698"/>
        <v>7180</v>
      </c>
      <c r="C1485" s="200">
        <f>B1485/60</f>
        <v>119.66666666666667</v>
      </c>
      <c r="D1485" s="36">
        <f>20+345*LOG10(8*C1485+1)</f>
        <v>1048.6232250355654</v>
      </c>
      <c r="E1485" s="36">
        <f>20+660*(1-0.687*EXP(-0.32*C1485)-0.313*EXP(-3.8*C1485))</f>
        <v>680</v>
      </c>
      <c r="F1485" s="37">
        <f t="shared" si="699"/>
        <v>8.0141780360085568E-2</v>
      </c>
      <c r="G1485" s="42">
        <f t="shared" si="700"/>
        <v>2873.1079157576114</v>
      </c>
      <c r="H1485" s="43">
        <f t="shared" si="701"/>
        <v>2873.1079157576114</v>
      </c>
      <c r="I1485" s="42">
        <f t="shared" si="702"/>
        <v>0</v>
      </c>
      <c r="J1485" s="44">
        <f t="shared" si="703"/>
        <v>0</v>
      </c>
      <c r="K1485" s="216">
        <f t="shared" si="704"/>
        <v>7.6134691342081284E-2</v>
      </c>
      <c r="L1485" s="42">
        <f t="shared" si="705"/>
        <v>2876.9361422288848</v>
      </c>
      <c r="M1485" s="43">
        <f t="shared" si="706"/>
        <v>2733.0893351174404</v>
      </c>
      <c r="N1485" s="42">
        <f t="shared" si="707"/>
        <v>0</v>
      </c>
      <c r="O1485" s="44">
        <f t="shared" si="708"/>
        <v>0</v>
      </c>
      <c r="P1485" s="37">
        <f t="shared" si="709"/>
        <v>8.0141780360085568E-2</v>
      </c>
      <c r="Q1485" s="42">
        <f t="shared" si="710"/>
        <v>2873.1079157576114</v>
      </c>
      <c r="R1485" s="43">
        <f t="shared" si="711"/>
        <v>2873.1079157576114</v>
      </c>
      <c r="S1485" s="42">
        <f t="shared" si="712"/>
        <v>0</v>
      </c>
      <c r="T1485" s="44">
        <f t="shared" si="713"/>
        <v>0</v>
      </c>
      <c r="U1485" s="37">
        <f t="shared" si="714"/>
        <v>0</v>
      </c>
      <c r="V1485" s="42" t="e">
        <f t="shared" si="715"/>
        <v>#DIV/0!</v>
      </c>
      <c r="W1485" s="43" t="e">
        <f t="shared" si="721"/>
        <v>#DIV/0!</v>
      </c>
      <c r="X1485" s="42">
        <f t="shared" si="716"/>
        <v>0</v>
      </c>
      <c r="Y1485" s="44">
        <f t="shared" si="722"/>
        <v>0</v>
      </c>
      <c r="Z1485" s="42">
        <f t="shared" si="717"/>
        <v>-12051.728940789268</v>
      </c>
      <c r="AA1485" s="44">
        <f>IF(C1485&lt;C$13,0,(IF(VLOOKUP(C$7,profiel!$A$3:$F$297,2,FALSE)&gt;4,VLOOKUP($C$7,profiel!$A$3:$F$297,3,FALSE),IF(B$9="flens loodrecht op gevel",(VLOOKUP(C$7,profiel!$A$3:$F$297,6,FALSE)-2*VLOOKUP(C$7,profiel!$A$3:$F$297,4,FALSE))/2,VLOOKUP(C$7,profiel!$A$3:$F$297,4,FALSE))))/1000*Z1485*D$36)</f>
        <v>-22178.113904588805</v>
      </c>
      <c r="AB1485" s="42">
        <f t="shared" si="720"/>
        <v>85516.776505587681</v>
      </c>
      <c r="AC1485" s="44">
        <f t="shared" si="718"/>
        <v>17103.355301117535</v>
      </c>
      <c r="AD1485" s="41">
        <f t="shared" si="719"/>
        <v>5.0155592443118485E-2</v>
      </c>
      <c r="AE1485" s="41">
        <f>AE1484+AD1485</f>
        <v>747.84034472098938</v>
      </c>
      <c r="AF1485" s="201">
        <f>IF(AE1485&lt;600,425+0.773*AE1485-0.00169*AE1485^2+0.00000222*AE1485^3,IF(AE1485&lt;735,666+(13002/(738-AE1485)),IF(AE1485&lt;900,545+(17820/(AE1485-731)),650)))</f>
        <v>1603.1731131542458</v>
      </c>
    </row>
    <row r="1486" spans="1:32" x14ac:dyDescent="0.15">
      <c r="A1486" s="202">
        <f t="shared" si="697"/>
        <v>747.84034472098938</v>
      </c>
      <c r="B1486" s="54">
        <f t="shared" si="698"/>
        <v>7185</v>
      </c>
      <c r="C1486" s="133">
        <f>B1486/60</f>
        <v>119.75</v>
      </c>
      <c r="D1486" s="30">
        <f>20+345*LOG10(8*C1486+1)</f>
        <v>1048.7274194738789</v>
      </c>
      <c r="E1486" s="30">
        <f>20+660*(1-0.687*EXP(-0.32*C1486)-0.313*EXP(-3.8*C1486))</f>
        <v>680</v>
      </c>
      <c r="F1486" s="31">
        <f t="shared" si="699"/>
        <v>8.0299795632586379E-2</v>
      </c>
      <c r="G1486" s="30">
        <f t="shared" si="700"/>
        <v>2873.5230616772228</v>
      </c>
      <c r="H1486" s="34">
        <f t="shared" si="701"/>
        <v>2873.5230616772233</v>
      </c>
      <c r="I1486" s="33">
        <f t="shared" si="702"/>
        <v>0</v>
      </c>
      <c r="J1486" s="35">
        <f t="shared" si="703"/>
        <v>0</v>
      </c>
      <c r="K1486" s="60">
        <f t="shared" si="704"/>
        <v>7.6284805850957052E-2</v>
      </c>
      <c r="L1486" s="30">
        <f t="shared" si="705"/>
        <v>2877.359132514739</v>
      </c>
      <c r="M1486" s="34">
        <f t="shared" si="706"/>
        <v>2733.4911758890021</v>
      </c>
      <c r="N1486" s="33">
        <f t="shared" si="707"/>
        <v>0</v>
      </c>
      <c r="O1486" s="35">
        <f t="shared" si="708"/>
        <v>0</v>
      </c>
      <c r="P1486" s="31">
        <f t="shared" si="709"/>
        <v>8.0299795632586379E-2</v>
      </c>
      <c r="Q1486" s="30">
        <f t="shared" si="710"/>
        <v>2873.5230616772228</v>
      </c>
      <c r="R1486" s="34">
        <f t="shared" si="711"/>
        <v>2873.5230616772233</v>
      </c>
      <c r="S1486" s="33">
        <f t="shared" si="712"/>
        <v>0</v>
      </c>
      <c r="T1486" s="35">
        <f t="shared" si="713"/>
        <v>0</v>
      </c>
      <c r="U1486" s="31">
        <f t="shared" si="714"/>
        <v>0</v>
      </c>
      <c r="V1486" s="30" t="e">
        <f t="shared" si="715"/>
        <v>#DIV/0!</v>
      </c>
      <c r="W1486" s="34" t="e">
        <f t="shared" si="721"/>
        <v>#DIV/0!</v>
      </c>
      <c r="X1486" s="33">
        <f t="shared" si="716"/>
        <v>0</v>
      </c>
      <c r="Y1486" s="35">
        <f t="shared" si="722"/>
        <v>0</v>
      </c>
      <c r="Z1486" s="30">
        <f t="shared" si="717"/>
        <v>-12061.453191696019</v>
      </c>
      <c r="AA1486" s="35">
        <f>IF(C1486&lt;C$13,0,(IF(VLOOKUP(C$7,profiel!$A$3:$F$297,2,FALSE)&gt;4,VLOOKUP($C$7,profiel!$A$3:$F$297,3,FALSE),IF(B$9="flens loodrecht op gevel",(VLOOKUP(C$7,profiel!$A$3:$F$297,6,FALSE)-2*VLOOKUP(C$7,profiel!$A$3:$F$297,4,FALSE))/2,VLOOKUP(C$7,profiel!$A$3:$F$297,4,FALSE))))/1000*Z1486*D$36)</f>
        <v>-22196.008892544996</v>
      </c>
      <c r="AB1486" s="30">
        <f t="shared" si="720"/>
        <v>85547.848022593636</v>
      </c>
      <c r="AC1486" s="35">
        <f t="shared" si="718"/>
        <v>17109.569604518729</v>
      </c>
      <c r="AD1486" s="32">
        <f t="shared" si="719"/>
        <v>5.0100253062078597E-2</v>
      </c>
      <c r="AE1486" s="32">
        <f>AE1485+AD1486</f>
        <v>747.89044497405143</v>
      </c>
      <c r="AF1486" s="204">
        <f>IF(AE1486&lt;600,425+0.773*AE1486-0.00169*AE1486^2+0.00000222*AE1486^3,IF(AE1486&lt;735,666+(13002/(738-AE1486)),IF(AE1486&lt;900,545+(17820/(AE1486-731)),650)))</f>
        <v>1600.034371644834</v>
      </c>
    </row>
    <row r="1487" spans="1:32" x14ac:dyDescent="0.15">
      <c r="A1487" s="199">
        <f t="shared" si="697"/>
        <v>747.89044497405143</v>
      </c>
      <c r="B1487" s="38">
        <f t="shared" si="698"/>
        <v>7190</v>
      </c>
      <c r="C1487" s="200">
        <f>B1487/60</f>
        <v>119.83333333333333</v>
      </c>
      <c r="D1487" s="36">
        <f>20+345*LOG10(8*C1487+1)</f>
        <v>1048.8315415046548</v>
      </c>
      <c r="E1487" s="36">
        <f>20+660*(1-0.687*EXP(-0.32*C1487)-0.313*EXP(-3.8*C1487))</f>
        <v>680</v>
      </c>
      <c r="F1487" s="37">
        <f t="shared" si="699"/>
        <v>8.0457317437252485E-2</v>
      </c>
      <c r="G1487" s="42">
        <f t="shared" si="700"/>
        <v>2873.9384192781581</v>
      </c>
      <c r="H1487" s="43">
        <f t="shared" si="701"/>
        <v>2873.9384192781581</v>
      </c>
      <c r="I1487" s="42">
        <f t="shared" si="702"/>
        <v>0</v>
      </c>
      <c r="J1487" s="44">
        <f t="shared" si="703"/>
        <v>0</v>
      </c>
      <c r="K1487" s="216">
        <f t="shared" si="704"/>
        <v>7.643445156538986E-2</v>
      </c>
      <c r="L1487" s="42">
        <f t="shared" si="705"/>
        <v>2877.7823129831559</v>
      </c>
      <c r="M1487" s="43">
        <f t="shared" si="706"/>
        <v>2733.8931973339982</v>
      </c>
      <c r="N1487" s="42">
        <f t="shared" si="707"/>
        <v>0</v>
      </c>
      <c r="O1487" s="44">
        <f t="shared" si="708"/>
        <v>0</v>
      </c>
      <c r="P1487" s="37">
        <f t="shared" si="709"/>
        <v>8.0457317437252485E-2</v>
      </c>
      <c r="Q1487" s="42">
        <f t="shared" si="710"/>
        <v>2873.9384192781581</v>
      </c>
      <c r="R1487" s="43">
        <f t="shared" si="711"/>
        <v>2873.9384192781581</v>
      </c>
      <c r="S1487" s="42">
        <f t="shared" si="712"/>
        <v>0</v>
      </c>
      <c r="T1487" s="44">
        <f t="shared" si="713"/>
        <v>0</v>
      </c>
      <c r="U1487" s="37">
        <f t="shared" si="714"/>
        <v>0</v>
      </c>
      <c r="V1487" s="42" t="e">
        <f t="shared" si="715"/>
        <v>#DIV/0!</v>
      </c>
      <c r="W1487" s="43" t="e">
        <f t="shared" si="721"/>
        <v>#DIV/0!</v>
      </c>
      <c r="X1487" s="42">
        <f t="shared" si="716"/>
        <v>0</v>
      </c>
      <c r="Y1487" s="44">
        <f t="shared" si="722"/>
        <v>0</v>
      </c>
      <c r="Z1487" s="42">
        <f t="shared" si="717"/>
        <v>-12071.167959825465</v>
      </c>
      <c r="AA1487" s="44">
        <f>IF(C1487&lt;C$13,0,(IF(VLOOKUP(C$7,profiel!$A$3:$F$297,2,FALSE)&gt;4,VLOOKUP($C$7,profiel!$A$3:$F$297,3,FALSE),IF(B$9="flens loodrecht op gevel",(VLOOKUP(C$7,profiel!$A$3:$F$297,6,FALSE)-2*VLOOKUP(C$7,profiel!$A$3:$F$297,4,FALSE))/2,VLOOKUP(C$7,profiel!$A$3:$F$297,4,FALSE))))/1000*Z1487*D$36)</f>
        <v>-22213.88642988342</v>
      </c>
      <c r="AB1487" s="42">
        <f t="shared" si="720"/>
        <v>85578.90969594536</v>
      </c>
      <c r="AC1487" s="44">
        <f t="shared" si="718"/>
        <v>17115.78193918907</v>
      </c>
      <c r="AD1487" s="41">
        <f t="shared" si="719"/>
        <v>5.0044237660170174E-2</v>
      </c>
      <c r="AE1487" s="41">
        <f>AE1486+AD1487</f>
        <v>747.94048921171157</v>
      </c>
      <c r="AF1487" s="201">
        <f>IF(AE1487&lt;600,425+0.773*AE1487-0.00169*AE1487^2+0.00000222*AE1487^3,IF(AE1487&lt;735,666+(13002/(738-AE1487)),IF(AE1487&lt;900,545+(17820/(AE1487-731)),650)))</f>
        <v>1596.9176735274207</v>
      </c>
    </row>
    <row r="1488" spans="1:32" x14ac:dyDescent="0.15">
      <c r="A1488" s="202">
        <f t="shared" si="697"/>
        <v>747.94048921171157</v>
      </c>
      <c r="B1488" s="54">
        <f t="shared" si="698"/>
        <v>7195</v>
      </c>
      <c r="C1488" s="133">
        <f>B1488/60</f>
        <v>119.91666666666667</v>
      </c>
      <c r="D1488" s="30">
        <f>20+345*LOG10(8*C1488+1)</f>
        <v>1048.9355912284589</v>
      </c>
      <c r="E1488" s="30">
        <f>20+660*(1-0.687*EXP(-0.32*C1488)-0.313*EXP(-3.8*C1488))</f>
        <v>680</v>
      </c>
      <c r="F1488" s="31">
        <f t="shared" si="699"/>
        <v>8.0614345676056368E-2</v>
      </c>
      <c r="G1488" s="30">
        <f t="shared" si="700"/>
        <v>2874.3539964675242</v>
      </c>
      <c r="H1488" s="34">
        <f t="shared" si="701"/>
        <v>2874.3539964675247</v>
      </c>
      <c r="I1488" s="33">
        <f t="shared" si="702"/>
        <v>0</v>
      </c>
      <c r="J1488" s="35">
        <f t="shared" si="703"/>
        <v>0</v>
      </c>
      <c r="K1488" s="60">
        <f t="shared" si="704"/>
        <v>7.658362839225355E-2</v>
      </c>
      <c r="L1488" s="30">
        <f t="shared" si="705"/>
        <v>2878.205691546741</v>
      </c>
      <c r="M1488" s="34">
        <f t="shared" si="706"/>
        <v>2734.2954069694042</v>
      </c>
      <c r="N1488" s="33">
        <f t="shared" si="707"/>
        <v>0</v>
      </c>
      <c r="O1488" s="35">
        <f t="shared" si="708"/>
        <v>0</v>
      </c>
      <c r="P1488" s="31">
        <f t="shared" si="709"/>
        <v>8.0614345676056368E-2</v>
      </c>
      <c r="Q1488" s="30">
        <f t="shared" si="710"/>
        <v>2874.3539964675242</v>
      </c>
      <c r="R1488" s="34">
        <f t="shared" si="711"/>
        <v>2874.3539964675247</v>
      </c>
      <c r="S1488" s="33">
        <f t="shared" si="712"/>
        <v>0</v>
      </c>
      <c r="T1488" s="35">
        <f t="shared" si="713"/>
        <v>0</v>
      </c>
      <c r="U1488" s="31">
        <f t="shared" si="714"/>
        <v>0</v>
      </c>
      <c r="V1488" s="30" t="e">
        <f t="shared" si="715"/>
        <v>#DIV/0!</v>
      </c>
      <c r="W1488" s="34" t="e">
        <f t="shared" si="721"/>
        <v>#DIV/0!</v>
      </c>
      <c r="X1488" s="33">
        <f t="shared" si="716"/>
        <v>0</v>
      </c>
      <c r="Y1488" s="35">
        <f t="shared" si="722"/>
        <v>0</v>
      </c>
      <c r="Z1488" s="30">
        <f t="shared" si="717"/>
        <v>-12080.873110061271</v>
      </c>
      <c r="AA1488" s="35">
        <f>IF(C1488&lt;C$13,0,(IF(VLOOKUP(C$7,profiel!$A$3:$F$297,2,FALSE)&gt;4,VLOOKUP($C$7,profiel!$A$3:$F$297,3,FALSE),IF(B$9="flens loodrecht op gevel",(VLOOKUP(C$7,profiel!$A$3:$F$297,6,FALSE)-2*VLOOKUP(C$7,profiel!$A$3:$F$297,4,FALSE))/2,VLOOKUP(C$7,profiel!$A$3:$F$297,4,FALSE))))/1000*Z1488*D$36)</f>
        <v>-22231.746267957136</v>
      </c>
      <c r="AB1488" s="30">
        <f t="shared" si="720"/>
        <v>85609.961682756883</v>
      </c>
      <c r="AC1488" s="35">
        <f t="shared" si="718"/>
        <v>17121.992336551379</v>
      </c>
      <c r="AD1488" s="32">
        <f t="shared" si="719"/>
        <v>4.998755490903075E-2</v>
      </c>
      <c r="AE1488" s="32">
        <f>AE1487+AD1488</f>
        <v>747.99047676662065</v>
      </c>
      <c r="AF1488" s="204">
        <f>IF(AE1488&lt;600,425+0.773*AE1488-0.00169*AE1488^2+0.00000222*AE1488^3,IF(AE1488&lt;735,666+(13002/(738-AE1488)),IF(AE1488&lt;900,545+(17820/(AE1488-731)),650)))</f>
        <v>1593.8228343897347</v>
      </c>
    </row>
    <row r="1489" spans="1:32" ht="14" thickBot="1" x14ac:dyDescent="0.2">
      <c r="A1489" s="206">
        <f t="shared" si="697"/>
        <v>747.99047676662065</v>
      </c>
      <c r="B1489" s="207">
        <f t="shared" si="698"/>
        <v>7200</v>
      </c>
      <c r="C1489" s="208">
        <f>B1489/60</f>
        <v>120</v>
      </c>
      <c r="D1489" s="209">
        <f>20+345*LOG10(8*C1489+1)</f>
        <v>1049.039568745648</v>
      </c>
      <c r="E1489" s="209">
        <f>20+660*(1-0.687*EXP(-0.32*C1489)-0.313*EXP(-3.8*C1489))</f>
        <v>680</v>
      </c>
      <c r="F1489" s="210">
        <f t="shared" si="699"/>
        <v>8.0770880283714153E-2</v>
      </c>
      <c r="G1489" s="211">
        <f t="shared" si="700"/>
        <v>2874.769801032674</v>
      </c>
      <c r="H1489" s="212">
        <f t="shared" si="701"/>
        <v>2874.769801032674</v>
      </c>
      <c r="I1489" s="211">
        <f t="shared" si="702"/>
        <v>0</v>
      </c>
      <c r="J1489" s="213">
        <f t="shared" si="703"/>
        <v>0</v>
      </c>
      <c r="K1489" s="217">
        <f t="shared" si="704"/>
        <v>7.6732336269528439E-2</v>
      </c>
      <c r="L1489" s="211">
        <f t="shared" si="705"/>
        <v>2878.6292759997741</v>
      </c>
      <c r="M1489" s="212">
        <f t="shared" si="706"/>
        <v>2734.6978121997854</v>
      </c>
      <c r="N1489" s="211">
        <f t="shared" si="707"/>
        <v>0</v>
      </c>
      <c r="O1489" s="213">
        <f t="shared" si="708"/>
        <v>0</v>
      </c>
      <c r="P1489" s="210">
        <f t="shared" si="709"/>
        <v>8.0770880283714153E-2</v>
      </c>
      <c r="Q1489" s="211">
        <f t="shared" si="710"/>
        <v>2874.769801032674</v>
      </c>
      <c r="R1489" s="212">
        <f t="shared" si="711"/>
        <v>2874.769801032674</v>
      </c>
      <c r="S1489" s="211">
        <f t="shared" si="712"/>
        <v>0</v>
      </c>
      <c r="T1489" s="213">
        <f t="shared" si="713"/>
        <v>0</v>
      </c>
      <c r="U1489" s="210">
        <f t="shared" si="714"/>
        <v>0</v>
      </c>
      <c r="V1489" s="211" t="e">
        <f t="shared" si="715"/>
        <v>#DIV/0!</v>
      </c>
      <c r="W1489" s="212" t="e">
        <f t="shared" si="721"/>
        <v>#DIV/0!</v>
      </c>
      <c r="X1489" s="211">
        <f t="shared" si="716"/>
        <v>0</v>
      </c>
      <c r="Y1489" s="213">
        <f t="shared" si="722"/>
        <v>0</v>
      </c>
      <c r="Z1489" s="211">
        <f t="shared" si="717"/>
        <v>-12090.568508905826</v>
      </c>
      <c r="AA1489" s="213">
        <f>IF(C1489&lt;C$13,0,(IF(VLOOKUP(C$7,profiel!$A$3:$F$297,2,FALSE)&gt;4,VLOOKUP($C$7,profiel!$A$3:$F$297,3,FALSE),IF(B$9="flens loodrecht op gevel",(VLOOKUP(C$7,profiel!$A$3:$F$297,6,FALSE)-2*VLOOKUP(C$7,profiel!$A$3:$F$297,4,FALSE))/2,VLOOKUP(C$7,profiel!$A$3:$F$297,4,FALSE))))/1000*Z1489*D$36)</f>
        <v>-22249.588161098065</v>
      </c>
      <c r="AB1489" s="211">
        <f t="shared" si="720"/>
        <v>85641.004138483753</v>
      </c>
      <c r="AC1489" s="213">
        <f t="shared" si="718"/>
        <v>17128.20082769675</v>
      </c>
      <c r="AD1489" s="214">
        <f t="shared" si="719"/>
        <v>4.9930213473075351E-2</v>
      </c>
      <c r="AE1489" s="214">
        <f>AE1488+AD1489</f>
        <v>748.04040698009374</v>
      </c>
      <c r="AF1489" s="215">
        <f>IF(AE1489&lt;600,425+0.773*AE1489-0.00169*AE1489^2+0.00000222*AE1489^3,IF(AE1489&lt;735,666+(13002/(738-AE1489)),IF(AE1489&lt;900,545+(17820/(AE1489-731)),650)))</f>
        <v>1590.7496714026238</v>
      </c>
    </row>
  </sheetData>
  <mergeCells count="18">
    <mergeCell ref="AD42:AF43"/>
    <mergeCell ref="AB42:AC43"/>
    <mergeCell ref="B45:C45"/>
    <mergeCell ref="F44:H44"/>
    <mergeCell ref="I44:J44"/>
    <mergeCell ref="K44:M44"/>
    <mergeCell ref="N44:O44"/>
    <mergeCell ref="U44:W44"/>
    <mergeCell ref="X44:Y44"/>
    <mergeCell ref="Z42:AA43"/>
    <mergeCell ref="U42:Y43"/>
    <mergeCell ref="P44:R44"/>
    <mergeCell ref="S44:T44"/>
    <mergeCell ref="B9:C9"/>
    <mergeCell ref="A42:E43"/>
    <mergeCell ref="F42:J43"/>
    <mergeCell ref="K42:O43"/>
    <mergeCell ref="P42:T43"/>
  </mergeCells>
  <phoneticPr fontId="1" type="noConversion"/>
  <conditionalFormatting sqref="C16:E28">
    <cfRule type="containsText" dxfId="5" priority="15" operator="containsText" text="Fout!">
      <formula>NOT(ISERROR(SEARCH("Fout!",C16)))</formula>
    </cfRule>
  </conditionalFormatting>
  <conditionalFormatting sqref="C23">
    <cfRule type="containsText" dxfId="4" priority="14" operator="containsText" text="Fout!">
      <formula>NOT(ISERROR(SEARCH("Fout!",C23)))</formula>
    </cfRule>
  </conditionalFormatting>
  <conditionalFormatting sqref="F17 F20 F23">
    <cfRule type="expression" dxfId="3" priority="23">
      <formula>$C$16=#REF!</formula>
    </cfRule>
  </conditionalFormatting>
  <conditionalFormatting sqref="C26 E25:E26">
    <cfRule type="containsText" dxfId="2" priority="2" operator="containsText" text="Fout!">
      <formula>NOT(ISERROR(SEARCH("Fout!",C25)))</formula>
    </cfRule>
  </conditionalFormatting>
  <conditionalFormatting sqref="C26">
    <cfRule type="containsText" dxfId="1" priority="1" operator="containsText" text="Fout!">
      <formula>NOT(ISERROR(SEARCH("Fout!",C26)))</formula>
    </cfRule>
  </conditionalFormatting>
  <conditionalFormatting sqref="F26">
    <cfRule type="expression" dxfId="0" priority="3">
      <formula>$C$16=#REF!</formula>
    </cfRule>
  </conditionalFormatting>
  <pageMargins left="0.39000000000000007" right="0.39000000000000007" top="0.79000000000000015" bottom="0.79000000000000015" header="0.39000000000000007" footer="0.39000000000000007"/>
  <pageSetup paperSize="8" fitToHeight="20" orientation="landscape" horizontalDpi="4294967292" verticalDpi="4294967292"/>
  <ignoredErrors>
    <ignoredError sqref="A63:K64 Z63:Z64 M63:T64" evalError="1"/>
  </ignoredErrors>
  <extLst>
    <ext xmlns:mx="http://schemas.microsoft.com/office/mac/excel/2008/main" uri="{64002731-A6B0-56B0-2670-7721B7C09600}">
      <mx:PLV Mode="0" OnePage="1" WScale="3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297"/>
  <sheetViews>
    <sheetView showGridLines="0" zoomScale="125" zoomScaleNormal="125" zoomScalePageLayoutView="125" workbookViewId="0"/>
  </sheetViews>
  <sheetFormatPr baseColWidth="10" defaultColWidth="10.6640625" defaultRowHeight="13" x14ac:dyDescent="0.15"/>
  <cols>
    <col min="1" max="1" width="14.6640625" style="8" bestFit="1" customWidth="1"/>
    <col min="2" max="2" width="4.6640625" style="8" bestFit="1" customWidth="1"/>
    <col min="3" max="3" width="5" style="8" bestFit="1" customWidth="1"/>
    <col min="4" max="4" width="4" style="8" bestFit="1" customWidth="1"/>
    <col min="5" max="6" width="7.83203125" style="11" bestFit="1" customWidth="1"/>
    <col min="7" max="16384" width="10.6640625" style="8"/>
  </cols>
  <sheetData>
    <row r="1" spans="1:6" ht="20" customHeight="1" x14ac:dyDescent="0.15">
      <c r="A1" s="95" t="s">
        <v>448</v>
      </c>
      <c r="B1" s="96" t="s">
        <v>173</v>
      </c>
      <c r="C1" s="97" t="s">
        <v>95</v>
      </c>
      <c r="D1" s="97" t="s">
        <v>96</v>
      </c>
      <c r="E1" s="98" t="s">
        <v>97</v>
      </c>
      <c r="F1" s="99" t="s">
        <v>219</v>
      </c>
    </row>
    <row r="2" spans="1:6" x14ac:dyDescent="0.15">
      <c r="A2" s="100"/>
      <c r="B2" s="101"/>
      <c r="C2" s="102" t="s">
        <v>93</v>
      </c>
      <c r="D2" s="102" t="s">
        <v>93</v>
      </c>
      <c r="E2" s="103" t="s">
        <v>98</v>
      </c>
      <c r="F2" s="104" t="s">
        <v>93</v>
      </c>
    </row>
    <row r="3" spans="1:6" x14ac:dyDescent="0.15">
      <c r="A3" s="105" t="s">
        <v>410</v>
      </c>
      <c r="B3" s="106">
        <v>5</v>
      </c>
      <c r="C3" s="107">
        <v>100</v>
      </c>
      <c r="D3" s="107">
        <v>100</v>
      </c>
      <c r="E3" s="108">
        <v>3256.6370614359171</v>
      </c>
      <c r="F3" s="109">
        <v>357.07963267948969</v>
      </c>
    </row>
    <row r="4" spans="1:6" x14ac:dyDescent="0.15">
      <c r="A4" s="105" t="s">
        <v>407</v>
      </c>
      <c r="B4" s="106">
        <v>5</v>
      </c>
      <c r="C4" s="107">
        <v>100</v>
      </c>
      <c r="D4" s="107">
        <v>100</v>
      </c>
      <c r="E4" s="108">
        <v>1140.8230016469245</v>
      </c>
      <c r="F4" s="109">
        <v>389.6991118430775</v>
      </c>
    </row>
    <row r="5" spans="1:6" x14ac:dyDescent="0.15">
      <c r="A5" s="105" t="s">
        <v>107</v>
      </c>
      <c r="B5" s="106">
        <v>5</v>
      </c>
      <c r="C5" s="107">
        <v>100</v>
      </c>
      <c r="D5" s="107">
        <v>100</v>
      </c>
      <c r="E5" s="108">
        <v>1494.79644737231</v>
      </c>
      <c r="F5" s="109">
        <v>386.26548245743669</v>
      </c>
    </row>
    <row r="6" spans="1:6" x14ac:dyDescent="0.15">
      <c r="A6" s="105" t="s">
        <v>108</v>
      </c>
      <c r="B6" s="106">
        <v>5</v>
      </c>
      <c r="C6" s="107">
        <v>100</v>
      </c>
      <c r="D6" s="107">
        <v>100</v>
      </c>
      <c r="E6" s="108">
        <v>1835.6194490192345</v>
      </c>
      <c r="F6" s="109">
        <v>382.83185307179588</v>
      </c>
    </row>
    <row r="7" spans="1:6" x14ac:dyDescent="0.15">
      <c r="A7" s="105" t="s">
        <v>408</v>
      </c>
      <c r="B7" s="106">
        <v>5</v>
      </c>
      <c r="C7" s="107">
        <v>100</v>
      </c>
      <c r="D7" s="107">
        <v>100</v>
      </c>
      <c r="E7" s="108">
        <v>2163.2920065876979</v>
      </c>
      <c r="F7" s="109">
        <v>379.39822368615501</v>
      </c>
    </row>
    <row r="8" spans="1:6" x14ac:dyDescent="0.15">
      <c r="A8" s="105" t="s">
        <v>409</v>
      </c>
      <c r="B8" s="106">
        <v>5</v>
      </c>
      <c r="C8" s="107">
        <v>100</v>
      </c>
      <c r="D8" s="107">
        <v>100</v>
      </c>
      <c r="E8" s="108">
        <v>2724.247719318987</v>
      </c>
      <c r="F8" s="109">
        <v>365.66370614359175</v>
      </c>
    </row>
    <row r="9" spans="1:6" x14ac:dyDescent="0.15">
      <c r="A9" s="105" t="s">
        <v>411</v>
      </c>
      <c r="B9" s="106">
        <v>5</v>
      </c>
      <c r="C9" s="107">
        <v>110</v>
      </c>
      <c r="D9" s="107">
        <v>110</v>
      </c>
      <c r="E9" s="108">
        <v>1654.79644737231</v>
      </c>
      <c r="F9" s="109">
        <v>426.26548245743669</v>
      </c>
    </row>
    <row r="10" spans="1:6" x14ac:dyDescent="0.15">
      <c r="A10" s="105" t="s">
        <v>412</v>
      </c>
      <c r="B10" s="106">
        <v>5</v>
      </c>
      <c r="C10" s="107">
        <v>110</v>
      </c>
      <c r="D10" s="107">
        <v>110</v>
      </c>
      <c r="E10" s="108">
        <v>2035.6194490192345</v>
      </c>
      <c r="F10" s="109">
        <v>422.83185307179588</v>
      </c>
    </row>
    <row r="11" spans="1:6" x14ac:dyDescent="0.15">
      <c r="A11" s="105" t="s">
        <v>416</v>
      </c>
      <c r="B11" s="106">
        <v>5</v>
      </c>
      <c r="C11" s="107">
        <v>120</v>
      </c>
      <c r="D11" s="107">
        <v>120</v>
      </c>
      <c r="E11" s="108">
        <v>4056.6370614359171</v>
      </c>
      <c r="F11" s="109">
        <v>437.07963267948969</v>
      </c>
    </row>
    <row r="12" spans="1:6" x14ac:dyDescent="0.15">
      <c r="A12" s="105" t="s">
        <v>413</v>
      </c>
      <c r="B12" s="106">
        <v>5</v>
      </c>
      <c r="C12" s="107">
        <v>120</v>
      </c>
      <c r="D12" s="107">
        <v>120</v>
      </c>
      <c r="E12" s="108">
        <v>1380.8230016469245</v>
      </c>
      <c r="F12" s="109">
        <v>469.6991118430775</v>
      </c>
    </row>
    <row r="13" spans="1:6" x14ac:dyDescent="0.15">
      <c r="A13" s="105" t="s">
        <v>414</v>
      </c>
      <c r="B13" s="106">
        <v>5</v>
      </c>
      <c r="C13" s="107">
        <v>120</v>
      </c>
      <c r="D13" s="107">
        <v>120</v>
      </c>
      <c r="E13" s="108">
        <v>1814.79644737231</v>
      </c>
      <c r="F13" s="109">
        <v>466.26548245743669</v>
      </c>
    </row>
    <row r="14" spans="1:6" x14ac:dyDescent="0.15">
      <c r="A14" s="105" t="s">
        <v>109</v>
      </c>
      <c r="B14" s="106">
        <v>5</v>
      </c>
      <c r="C14" s="107">
        <v>120</v>
      </c>
      <c r="D14" s="107">
        <v>120</v>
      </c>
      <c r="E14" s="108">
        <v>2235.6194490192347</v>
      </c>
      <c r="F14" s="109">
        <v>462.83185307179588</v>
      </c>
    </row>
    <row r="15" spans="1:6" x14ac:dyDescent="0.15">
      <c r="A15" s="105" t="s">
        <v>153</v>
      </c>
      <c r="B15" s="106">
        <v>5</v>
      </c>
      <c r="C15" s="107">
        <v>120</v>
      </c>
      <c r="D15" s="107">
        <v>120</v>
      </c>
      <c r="E15" s="108">
        <v>2643.2920065876979</v>
      </c>
      <c r="F15" s="109">
        <v>459.39822368615501</v>
      </c>
    </row>
    <row r="16" spans="1:6" x14ac:dyDescent="0.15">
      <c r="A16" s="105" t="s">
        <v>415</v>
      </c>
      <c r="B16" s="106">
        <v>5</v>
      </c>
      <c r="C16" s="107">
        <v>120</v>
      </c>
      <c r="D16" s="107">
        <v>120</v>
      </c>
      <c r="E16" s="108">
        <v>3364.247719318987</v>
      </c>
      <c r="F16" s="109">
        <v>445.66370614359175</v>
      </c>
    </row>
    <row r="17" spans="1:6" x14ac:dyDescent="0.15">
      <c r="A17" s="105" t="s">
        <v>417</v>
      </c>
      <c r="B17" s="106">
        <v>5</v>
      </c>
      <c r="C17" s="107">
        <v>125</v>
      </c>
      <c r="D17" s="107">
        <v>125</v>
      </c>
      <c r="E17" s="108">
        <v>2335.6194490192347</v>
      </c>
      <c r="F17" s="109">
        <v>482.83185307179588</v>
      </c>
    </row>
    <row r="18" spans="1:6" x14ac:dyDescent="0.15">
      <c r="A18" s="105" t="s">
        <v>421</v>
      </c>
      <c r="B18" s="106">
        <v>5</v>
      </c>
      <c r="C18" s="107">
        <v>140</v>
      </c>
      <c r="D18" s="107">
        <v>140</v>
      </c>
      <c r="E18" s="108">
        <v>4856.6370614359175</v>
      </c>
      <c r="F18" s="109">
        <v>517.07963267948969</v>
      </c>
    </row>
    <row r="19" spans="1:6" x14ac:dyDescent="0.15">
      <c r="A19" s="105" t="s">
        <v>418</v>
      </c>
      <c r="B19" s="106">
        <v>5</v>
      </c>
      <c r="C19" s="107">
        <v>140</v>
      </c>
      <c r="D19" s="107">
        <v>140</v>
      </c>
      <c r="E19" s="108">
        <v>2134.79644737231</v>
      </c>
      <c r="F19" s="109">
        <v>546.26548245743675</v>
      </c>
    </row>
    <row r="20" spans="1:6" x14ac:dyDescent="0.15">
      <c r="A20" s="105" t="s">
        <v>419</v>
      </c>
      <c r="B20" s="106">
        <v>5</v>
      </c>
      <c r="C20" s="107">
        <v>140</v>
      </c>
      <c r="D20" s="107">
        <v>140</v>
      </c>
      <c r="E20" s="108">
        <v>2635.6194490192347</v>
      </c>
      <c r="F20" s="109">
        <v>542.83185307179588</v>
      </c>
    </row>
    <row r="21" spans="1:6" x14ac:dyDescent="0.15">
      <c r="A21" s="105" t="s">
        <v>110</v>
      </c>
      <c r="B21" s="106">
        <v>5</v>
      </c>
      <c r="C21" s="107">
        <v>140</v>
      </c>
      <c r="D21" s="107">
        <v>140</v>
      </c>
      <c r="E21" s="108">
        <v>3123.2920065876979</v>
      </c>
      <c r="F21" s="109">
        <v>539.39822368615501</v>
      </c>
    </row>
    <row r="22" spans="1:6" x14ac:dyDescent="0.15">
      <c r="A22" s="105" t="s">
        <v>420</v>
      </c>
      <c r="B22" s="106">
        <v>5</v>
      </c>
      <c r="C22" s="107">
        <v>140</v>
      </c>
      <c r="D22" s="107">
        <v>140</v>
      </c>
      <c r="E22" s="108">
        <v>4004.247719318987</v>
      </c>
      <c r="F22" s="109">
        <v>525.66370614359175</v>
      </c>
    </row>
    <row r="23" spans="1:6" x14ac:dyDescent="0.15">
      <c r="A23" s="105" t="s">
        <v>425</v>
      </c>
      <c r="B23" s="106">
        <v>5</v>
      </c>
      <c r="C23" s="107">
        <v>150</v>
      </c>
      <c r="D23" s="107">
        <v>150</v>
      </c>
      <c r="E23" s="108">
        <v>5256.6370614359175</v>
      </c>
      <c r="F23" s="109">
        <v>557.07963267948969</v>
      </c>
    </row>
    <row r="24" spans="1:6" x14ac:dyDescent="0.15">
      <c r="A24" s="105" t="s">
        <v>426</v>
      </c>
      <c r="B24" s="106">
        <v>5</v>
      </c>
      <c r="C24" s="107">
        <v>150</v>
      </c>
      <c r="D24" s="107">
        <v>150</v>
      </c>
      <c r="E24" s="108">
        <v>6204.3692606170262</v>
      </c>
      <c r="F24" s="109">
        <v>535.61944901923448</v>
      </c>
    </row>
    <row r="25" spans="1:6" x14ac:dyDescent="0.15">
      <c r="A25" s="105" t="s">
        <v>422</v>
      </c>
      <c r="B25" s="106">
        <v>5</v>
      </c>
      <c r="C25" s="107">
        <v>150</v>
      </c>
      <c r="D25" s="107">
        <v>150</v>
      </c>
      <c r="E25" s="108">
        <v>2294.79644737231</v>
      </c>
      <c r="F25" s="109">
        <v>586.26548245743675</v>
      </c>
    </row>
    <row r="26" spans="1:6" x14ac:dyDescent="0.15">
      <c r="A26" s="105" t="s">
        <v>423</v>
      </c>
      <c r="B26" s="106">
        <v>5</v>
      </c>
      <c r="C26" s="107">
        <v>150</v>
      </c>
      <c r="D26" s="107">
        <v>150</v>
      </c>
      <c r="E26" s="108">
        <v>2835.6194490192347</v>
      </c>
      <c r="F26" s="109">
        <v>582.83185307179588</v>
      </c>
    </row>
    <row r="27" spans="1:6" x14ac:dyDescent="0.15">
      <c r="A27" s="105" t="s">
        <v>111</v>
      </c>
      <c r="B27" s="106">
        <v>5</v>
      </c>
      <c r="C27" s="107">
        <v>150</v>
      </c>
      <c r="D27" s="107">
        <v>150</v>
      </c>
      <c r="E27" s="108">
        <v>3363.2920065876979</v>
      </c>
      <c r="F27" s="109">
        <v>579.39822368615501</v>
      </c>
    </row>
    <row r="28" spans="1:6" x14ac:dyDescent="0.15">
      <c r="A28" s="105" t="s">
        <v>424</v>
      </c>
      <c r="B28" s="106">
        <v>5</v>
      </c>
      <c r="C28" s="107">
        <v>150</v>
      </c>
      <c r="D28" s="107">
        <v>150</v>
      </c>
      <c r="E28" s="108">
        <v>4324.247719318987</v>
      </c>
      <c r="F28" s="109">
        <v>565.66370614359175</v>
      </c>
    </row>
    <row r="29" spans="1:6" x14ac:dyDescent="0.15">
      <c r="A29" s="105" t="s">
        <v>429</v>
      </c>
      <c r="B29" s="106">
        <v>5</v>
      </c>
      <c r="C29" s="107">
        <v>160</v>
      </c>
      <c r="D29" s="107">
        <v>160</v>
      </c>
      <c r="E29" s="108">
        <v>5656.6370614359175</v>
      </c>
      <c r="F29" s="109">
        <v>597.07963267948969</v>
      </c>
    </row>
    <row r="30" spans="1:6" x14ac:dyDescent="0.15">
      <c r="A30" s="105" t="s">
        <v>427</v>
      </c>
      <c r="B30" s="106">
        <v>5</v>
      </c>
      <c r="C30" s="107">
        <v>160</v>
      </c>
      <c r="D30" s="107">
        <v>160</v>
      </c>
      <c r="E30" s="108">
        <v>3035.6194490192347</v>
      </c>
      <c r="F30" s="109">
        <v>622.83185307179588</v>
      </c>
    </row>
    <row r="31" spans="1:6" x14ac:dyDescent="0.15">
      <c r="A31" s="105" t="s">
        <v>112</v>
      </c>
      <c r="B31" s="106">
        <v>5</v>
      </c>
      <c r="C31" s="107">
        <v>160</v>
      </c>
      <c r="D31" s="107">
        <v>160</v>
      </c>
      <c r="E31" s="108">
        <v>3603.2920065876979</v>
      </c>
      <c r="F31" s="109">
        <v>619.39822368615501</v>
      </c>
    </row>
    <row r="32" spans="1:6" x14ac:dyDescent="0.15">
      <c r="A32" s="105" t="s">
        <v>428</v>
      </c>
      <c r="B32" s="106">
        <v>5</v>
      </c>
      <c r="C32" s="107">
        <v>160</v>
      </c>
      <c r="D32" s="107">
        <v>160</v>
      </c>
      <c r="E32" s="108">
        <v>4644.247719318987</v>
      </c>
      <c r="F32" s="109">
        <v>605.66370614359175</v>
      </c>
    </row>
    <row r="33" spans="1:6" x14ac:dyDescent="0.15">
      <c r="A33" s="105" t="s">
        <v>431</v>
      </c>
      <c r="B33" s="106">
        <v>5</v>
      </c>
      <c r="C33" s="107">
        <v>180</v>
      </c>
      <c r="D33" s="107">
        <v>180</v>
      </c>
      <c r="E33" s="108">
        <v>6456.6370614359175</v>
      </c>
      <c r="F33" s="109">
        <v>677.07963267948969</v>
      </c>
    </row>
    <row r="34" spans="1:6" x14ac:dyDescent="0.15">
      <c r="A34" s="105" t="s">
        <v>432</v>
      </c>
      <c r="B34" s="106">
        <v>5</v>
      </c>
      <c r="C34" s="107">
        <v>180</v>
      </c>
      <c r="D34" s="107">
        <v>180</v>
      </c>
      <c r="E34" s="108">
        <v>7704.3692606170262</v>
      </c>
      <c r="F34" s="109">
        <v>655.61944901923448</v>
      </c>
    </row>
    <row r="35" spans="1:6" x14ac:dyDescent="0.15">
      <c r="A35" s="105" t="s">
        <v>113</v>
      </c>
      <c r="B35" s="106">
        <v>5</v>
      </c>
      <c r="C35" s="107">
        <v>180</v>
      </c>
      <c r="D35" s="107">
        <v>180</v>
      </c>
      <c r="E35" s="108">
        <v>4083.2920065876979</v>
      </c>
      <c r="F35" s="109">
        <v>699.39822368615501</v>
      </c>
    </row>
    <row r="36" spans="1:6" x14ac:dyDescent="0.15">
      <c r="A36" s="105" t="s">
        <v>430</v>
      </c>
      <c r="B36" s="106">
        <v>5</v>
      </c>
      <c r="C36" s="107">
        <v>180</v>
      </c>
      <c r="D36" s="107">
        <v>180</v>
      </c>
      <c r="E36" s="108">
        <v>5284.247719318987</v>
      </c>
      <c r="F36" s="109">
        <v>685.66370614359175</v>
      </c>
    </row>
    <row r="37" spans="1:6" x14ac:dyDescent="0.15">
      <c r="A37" s="105" t="s">
        <v>376</v>
      </c>
      <c r="B37" s="106">
        <v>5</v>
      </c>
      <c r="C37" s="107">
        <v>20</v>
      </c>
      <c r="D37" s="107">
        <v>20</v>
      </c>
      <c r="E37" s="108">
        <v>133.6991118430775</v>
      </c>
      <c r="F37" s="109">
        <v>73.132741228718345</v>
      </c>
    </row>
    <row r="38" spans="1:6" x14ac:dyDescent="0.15">
      <c r="A38" s="105" t="s">
        <v>435</v>
      </c>
      <c r="B38" s="106">
        <v>5</v>
      </c>
      <c r="C38" s="107">
        <v>200</v>
      </c>
      <c r="D38" s="107">
        <v>200</v>
      </c>
      <c r="E38" s="108">
        <v>7256.6370614359175</v>
      </c>
      <c r="F38" s="109">
        <v>757.07963267948969</v>
      </c>
    </row>
    <row r="39" spans="1:6" x14ac:dyDescent="0.15">
      <c r="A39" s="105" t="s">
        <v>436</v>
      </c>
      <c r="B39" s="106">
        <v>5</v>
      </c>
      <c r="C39" s="107">
        <v>200</v>
      </c>
      <c r="D39" s="107">
        <v>200</v>
      </c>
      <c r="E39" s="108">
        <v>8704.3692606170262</v>
      </c>
      <c r="F39" s="109">
        <v>735.61944901923448</v>
      </c>
    </row>
    <row r="40" spans="1:6" x14ac:dyDescent="0.15">
      <c r="A40" s="105" t="s">
        <v>433</v>
      </c>
      <c r="B40" s="106">
        <v>5</v>
      </c>
      <c r="C40" s="107">
        <v>200</v>
      </c>
      <c r="D40" s="107">
        <v>200</v>
      </c>
      <c r="E40" s="108">
        <v>3835.6194490192347</v>
      </c>
      <c r="F40" s="109">
        <v>782.83185307179588</v>
      </c>
    </row>
    <row r="41" spans="1:6" x14ac:dyDescent="0.15">
      <c r="A41" s="105" t="s">
        <v>114</v>
      </c>
      <c r="B41" s="106">
        <v>5</v>
      </c>
      <c r="C41" s="107">
        <v>200</v>
      </c>
      <c r="D41" s="107">
        <v>200</v>
      </c>
      <c r="E41" s="108">
        <v>4563.2920065876979</v>
      </c>
      <c r="F41" s="109">
        <v>779.39822368615501</v>
      </c>
    </row>
    <row r="42" spans="1:6" x14ac:dyDescent="0.15">
      <c r="A42" s="105" t="s">
        <v>434</v>
      </c>
      <c r="B42" s="106">
        <v>5</v>
      </c>
      <c r="C42" s="107">
        <v>200</v>
      </c>
      <c r="D42" s="107">
        <v>200</v>
      </c>
      <c r="E42" s="108">
        <v>5924.247719318987</v>
      </c>
      <c r="F42" s="109">
        <v>765.66370614359175</v>
      </c>
    </row>
    <row r="43" spans="1:6" x14ac:dyDescent="0.15">
      <c r="A43" s="105" t="s">
        <v>438</v>
      </c>
      <c r="B43" s="106">
        <v>5</v>
      </c>
      <c r="C43" s="107">
        <v>220</v>
      </c>
      <c r="D43" s="107">
        <v>220</v>
      </c>
      <c r="E43" s="108">
        <v>8056.6370614359175</v>
      </c>
      <c r="F43" s="109">
        <v>837.07963267948969</v>
      </c>
    </row>
    <row r="44" spans="1:6" x14ac:dyDescent="0.15">
      <c r="A44" s="105" t="s">
        <v>115</v>
      </c>
      <c r="B44" s="106">
        <v>5</v>
      </c>
      <c r="C44" s="107">
        <v>220</v>
      </c>
      <c r="D44" s="107">
        <v>220</v>
      </c>
      <c r="E44" s="108">
        <v>5043.2920065876979</v>
      </c>
      <c r="F44" s="109">
        <v>859.39822368615501</v>
      </c>
    </row>
    <row r="45" spans="1:6" x14ac:dyDescent="0.15">
      <c r="A45" s="105" t="s">
        <v>437</v>
      </c>
      <c r="B45" s="106">
        <v>5</v>
      </c>
      <c r="C45" s="107">
        <v>220</v>
      </c>
      <c r="D45" s="107">
        <v>220</v>
      </c>
      <c r="E45" s="108">
        <v>6564.247719318987</v>
      </c>
      <c r="F45" s="109">
        <v>845.66370614359175</v>
      </c>
    </row>
    <row r="46" spans="1:6" x14ac:dyDescent="0.15">
      <c r="A46" s="105" t="s">
        <v>377</v>
      </c>
      <c r="B46" s="106">
        <v>5</v>
      </c>
      <c r="C46" s="107">
        <v>25</v>
      </c>
      <c r="D46" s="107">
        <v>25</v>
      </c>
      <c r="E46" s="108">
        <v>173.6991118430775</v>
      </c>
      <c r="F46" s="109">
        <v>93.132741228718345</v>
      </c>
    </row>
    <row r="47" spans="1:6" x14ac:dyDescent="0.15">
      <c r="A47" s="105" t="s">
        <v>378</v>
      </c>
      <c r="B47" s="106">
        <v>5</v>
      </c>
      <c r="C47" s="107">
        <v>25</v>
      </c>
      <c r="D47" s="107">
        <v>25</v>
      </c>
      <c r="E47" s="108">
        <v>240.82300164692441</v>
      </c>
      <c r="F47" s="109">
        <v>89.699111843077517</v>
      </c>
    </row>
    <row r="48" spans="1:6" x14ac:dyDescent="0.15">
      <c r="A48" s="105" t="s">
        <v>439</v>
      </c>
      <c r="B48" s="106">
        <v>5</v>
      </c>
      <c r="C48" s="107">
        <v>250</v>
      </c>
      <c r="D48" s="107">
        <v>250</v>
      </c>
      <c r="E48" s="108">
        <v>9256.6370614359166</v>
      </c>
      <c r="F48" s="109">
        <v>957.07963267948969</v>
      </c>
    </row>
    <row r="49" spans="1:6" x14ac:dyDescent="0.15">
      <c r="A49" s="105" t="s">
        <v>440</v>
      </c>
      <c r="B49" s="106">
        <v>5</v>
      </c>
      <c r="C49" s="107">
        <v>250</v>
      </c>
      <c r="D49" s="107">
        <v>250</v>
      </c>
      <c r="E49" s="108">
        <v>11204.369260617026</v>
      </c>
      <c r="F49" s="109">
        <v>935.61944901923448</v>
      </c>
    </row>
    <row r="50" spans="1:6" x14ac:dyDescent="0.15">
      <c r="A50" s="105" t="s">
        <v>116</v>
      </c>
      <c r="B50" s="106">
        <v>5</v>
      </c>
      <c r="C50" s="107">
        <v>250</v>
      </c>
      <c r="D50" s="107">
        <v>250</v>
      </c>
      <c r="E50" s="108">
        <v>5763.2920065876979</v>
      </c>
      <c r="F50" s="109">
        <v>979.39822368615501</v>
      </c>
    </row>
    <row r="51" spans="1:6" x14ac:dyDescent="0.15">
      <c r="A51" s="105" t="s">
        <v>117</v>
      </c>
      <c r="B51" s="106">
        <v>5</v>
      </c>
      <c r="C51" s="107">
        <v>250</v>
      </c>
      <c r="D51" s="107">
        <v>250</v>
      </c>
      <c r="E51" s="108">
        <v>7524.247719318987</v>
      </c>
      <c r="F51" s="109">
        <v>965.66370614359175</v>
      </c>
    </row>
    <row r="52" spans="1:6" x14ac:dyDescent="0.15">
      <c r="A52" s="105" t="s">
        <v>118</v>
      </c>
      <c r="B52" s="106">
        <v>5</v>
      </c>
      <c r="C52" s="107">
        <v>260</v>
      </c>
      <c r="D52" s="107">
        <v>260</v>
      </c>
      <c r="E52" s="108">
        <v>7844.247719318987</v>
      </c>
      <c r="F52" s="109">
        <v>1005.6637061435918</v>
      </c>
    </row>
    <row r="53" spans="1:6" x14ac:dyDescent="0.15">
      <c r="A53" s="105" t="s">
        <v>379</v>
      </c>
      <c r="B53" s="106">
        <v>5</v>
      </c>
      <c r="C53" s="107">
        <v>30</v>
      </c>
      <c r="D53" s="107">
        <v>30</v>
      </c>
      <c r="E53" s="108">
        <v>213.6991118430775</v>
      </c>
      <c r="F53" s="109">
        <v>113.13274122871834</v>
      </c>
    </row>
    <row r="54" spans="1:6" x14ac:dyDescent="0.15">
      <c r="A54" s="105" t="s">
        <v>380</v>
      </c>
      <c r="B54" s="106">
        <v>5</v>
      </c>
      <c r="C54" s="107">
        <v>30</v>
      </c>
      <c r="D54" s="107">
        <v>30</v>
      </c>
      <c r="E54" s="108">
        <v>300.82300164692441</v>
      </c>
      <c r="F54" s="109">
        <v>109.69911184307752</v>
      </c>
    </row>
    <row r="55" spans="1:6" x14ac:dyDescent="0.15">
      <c r="A55" s="105" t="s">
        <v>381</v>
      </c>
      <c r="B55" s="106">
        <v>5</v>
      </c>
      <c r="C55" s="107">
        <v>30</v>
      </c>
      <c r="D55" s="107">
        <v>30</v>
      </c>
      <c r="E55" s="108">
        <v>374.79644737231007</v>
      </c>
      <c r="F55" s="109">
        <v>106.26548245743669</v>
      </c>
    </row>
    <row r="56" spans="1:6" x14ac:dyDescent="0.15">
      <c r="A56" s="105" t="s">
        <v>442</v>
      </c>
      <c r="B56" s="106">
        <v>5</v>
      </c>
      <c r="C56" s="107">
        <v>300</v>
      </c>
      <c r="D56" s="107">
        <v>300</v>
      </c>
      <c r="E56" s="108">
        <v>11256.637061435917</v>
      </c>
      <c r="F56" s="109">
        <v>1157.0796326794896</v>
      </c>
    </row>
    <row r="57" spans="1:6" x14ac:dyDescent="0.15">
      <c r="A57" s="105" t="s">
        <v>443</v>
      </c>
      <c r="B57" s="106">
        <v>5</v>
      </c>
      <c r="C57" s="107">
        <v>300</v>
      </c>
      <c r="D57" s="107">
        <v>300</v>
      </c>
      <c r="E57" s="108">
        <v>13704.369260617026</v>
      </c>
      <c r="F57" s="109">
        <v>1135.6194490192345</v>
      </c>
    </row>
    <row r="58" spans="1:6" x14ac:dyDescent="0.15">
      <c r="A58" s="105" t="s">
        <v>444</v>
      </c>
      <c r="B58" s="106">
        <v>5</v>
      </c>
      <c r="C58" s="107">
        <v>300</v>
      </c>
      <c r="D58" s="107">
        <v>300</v>
      </c>
      <c r="E58" s="108">
        <v>17077.238596594936</v>
      </c>
      <c r="F58" s="109">
        <v>1117.59289474462</v>
      </c>
    </row>
    <row r="59" spans="1:6" x14ac:dyDescent="0.15">
      <c r="A59" s="105" t="s">
        <v>441</v>
      </c>
      <c r="B59" s="106">
        <v>5</v>
      </c>
      <c r="C59" s="107">
        <v>300</v>
      </c>
      <c r="D59" s="107">
        <v>300</v>
      </c>
      <c r="E59" s="108">
        <v>6963.2920065876979</v>
      </c>
      <c r="F59" s="109">
        <v>1179.398223686155</v>
      </c>
    </row>
    <row r="60" spans="1:6" x14ac:dyDescent="0.15">
      <c r="A60" s="105" t="s">
        <v>119</v>
      </c>
      <c r="B60" s="106">
        <v>5</v>
      </c>
      <c r="C60" s="107">
        <v>300</v>
      </c>
      <c r="D60" s="107">
        <v>300</v>
      </c>
      <c r="E60" s="108">
        <v>9124.2477193189879</v>
      </c>
      <c r="F60" s="109">
        <v>1165.6637061435918</v>
      </c>
    </row>
    <row r="61" spans="1:6" x14ac:dyDescent="0.15">
      <c r="A61" s="105" t="s">
        <v>382</v>
      </c>
      <c r="B61" s="106">
        <v>5</v>
      </c>
      <c r="C61" s="107">
        <v>35</v>
      </c>
      <c r="D61" s="107">
        <v>35</v>
      </c>
      <c r="E61" s="108">
        <v>253.6991118430775</v>
      </c>
      <c r="F61" s="109">
        <v>133.13274122871834</v>
      </c>
    </row>
    <row r="62" spans="1:6" x14ac:dyDescent="0.15">
      <c r="A62" s="105" t="s">
        <v>383</v>
      </c>
      <c r="B62" s="106">
        <v>5</v>
      </c>
      <c r="C62" s="107">
        <v>35</v>
      </c>
      <c r="D62" s="107">
        <v>35</v>
      </c>
      <c r="E62" s="108">
        <v>360.82300164692441</v>
      </c>
      <c r="F62" s="109">
        <v>129.6991118430775</v>
      </c>
    </row>
    <row r="63" spans="1:6" x14ac:dyDescent="0.15">
      <c r="A63" s="105" t="s">
        <v>121</v>
      </c>
      <c r="B63" s="106">
        <v>5</v>
      </c>
      <c r="C63" s="107">
        <v>350</v>
      </c>
      <c r="D63" s="107">
        <v>350</v>
      </c>
      <c r="E63" s="108">
        <v>13256.637061435917</v>
      </c>
      <c r="F63" s="109">
        <v>1357.0796326794896</v>
      </c>
    </row>
    <row r="64" spans="1:6" x14ac:dyDescent="0.15">
      <c r="A64" s="105" t="s">
        <v>445</v>
      </c>
      <c r="B64" s="106">
        <v>5</v>
      </c>
      <c r="C64" s="107">
        <v>350</v>
      </c>
      <c r="D64" s="107">
        <v>350</v>
      </c>
      <c r="E64" s="108">
        <v>16204.369260617026</v>
      </c>
      <c r="F64" s="109">
        <v>1335.6194490192345</v>
      </c>
    </row>
    <row r="65" spans="1:6" x14ac:dyDescent="0.15">
      <c r="A65" s="105" t="s">
        <v>120</v>
      </c>
      <c r="B65" s="106">
        <v>5</v>
      </c>
      <c r="C65" s="107">
        <v>350</v>
      </c>
      <c r="D65" s="107">
        <v>350</v>
      </c>
      <c r="E65" s="108">
        <v>10724.247719318988</v>
      </c>
      <c r="F65" s="109">
        <v>1365.6637061435918</v>
      </c>
    </row>
    <row r="66" spans="1:6" x14ac:dyDescent="0.15">
      <c r="A66" s="105" t="s">
        <v>99</v>
      </c>
      <c r="B66" s="106">
        <v>5</v>
      </c>
      <c r="C66" s="107">
        <v>40</v>
      </c>
      <c r="D66" s="107">
        <v>40</v>
      </c>
      <c r="E66" s="108">
        <v>293.6991118430775</v>
      </c>
      <c r="F66" s="109">
        <v>153.13274122871834</v>
      </c>
    </row>
    <row r="67" spans="1:6" x14ac:dyDescent="0.15">
      <c r="A67" s="105" t="s">
        <v>384</v>
      </c>
      <c r="B67" s="106">
        <v>5</v>
      </c>
      <c r="C67" s="107">
        <v>40</v>
      </c>
      <c r="D67" s="107">
        <v>40</v>
      </c>
      <c r="E67" s="108">
        <v>358.90486225480862</v>
      </c>
      <c r="F67" s="109">
        <v>151.41592653589794</v>
      </c>
    </row>
    <row r="68" spans="1:6" x14ac:dyDescent="0.15">
      <c r="A68" s="105" t="s">
        <v>100</v>
      </c>
      <c r="B68" s="106">
        <v>5</v>
      </c>
      <c r="C68" s="107">
        <v>40</v>
      </c>
      <c r="D68" s="107">
        <v>40</v>
      </c>
      <c r="E68" s="108">
        <v>420.82300164692441</v>
      </c>
      <c r="F68" s="109">
        <v>149.6991118430775</v>
      </c>
    </row>
    <row r="69" spans="1:6" x14ac:dyDescent="0.15">
      <c r="A69" s="105" t="s">
        <v>385</v>
      </c>
      <c r="B69" s="106">
        <v>5</v>
      </c>
      <c r="C69" s="107">
        <v>40</v>
      </c>
      <c r="D69" s="107">
        <v>40</v>
      </c>
      <c r="E69" s="108">
        <v>534.79644737231001</v>
      </c>
      <c r="F69" s="109">
        <v>146.26548245743669</v>
      </c>
    </row>
    <row r="70" spans="1:6" x14ac:dyDescent="0.15">
      <c r="A70" s="105" t="s">
        <v>122</v>
      </c>
      <c r="B70" s="106">
        <v>5</v>
      </c>
      <c r="C70" s="107">
        <v>400</v>
      </c>
      <c r="D70" s="107">
        <v>400</v>
      </c>
      <c r="E70" s="108">
        <v>15256.637061435917</v>
      </c>
      <c r="F70" s="109">
        <v>1557.0796326794896</v>
      </c>
    </row>
    <row r="71" spans="1:6" x14ac:dyDescent="0.15">
      <c r="A71" s="105" t="s">
        <v>123</v>
      </c>
      <c r="B71" s="106">
        <v>5</v>
      </c>
      <c r="C71" s="107">
        <v>400</v>
      </c>
      <c r="D71" s="107">
        <v>400</v>
      </c>
      <c r="E71" s="108">
        <v>18005.946710584652</v>
      </c>
      <c r="F71" s="109">
        <v>1538.194671058465</v>
      </c>
    </row>
    <row r="72" spans="1:6" x14ac:dyDescent="0.15">
      <c r="A72" s="105" t="s">
        <v>446</v>
      </c>
      <c r="B72" s="106">
        <v>5</v>
      </c>
      <c r="C72" s="107">
        <v>400</v>
      </c>
      <c r="D72" s="107">
        <v>400</v>
      </c>
      <c r="E72" s="108">
        <v>18704.369260617026</v>
      </c>
      <c r="F72" s="109">
        <v>1535.6194490192345</v>
      </c>
    </row>
    <row r="73" spans="1:6" x14ac:dyDescent="0.15">
      <c r="A73" s="105" t="s">
        <v>124</v>
      </c>
      <c r="B73" s="106">
        <v>5</v>
      </c>
      <c r="C73" s="107">
        <v>400</v>
      </c>
      <c r="D73" s="107">
        <v>400</v>
      </c>
      <c r="E73" s="108">
        <v>23477.238596594936</v>
      </c>
      <c r="F73" s="109">
        <v>1517.59289474462</v>
      </c>
    </row>
    <row r="74" spans="1:6" x14ac:dyDescent="0.15">
      <c r="A74" s="105" t="s">
        <v>386</v>
      </c>
      <c r="B74" s="106">
        <v>5</v>
      </c>
      <c r="C74" s="107">
        <v>45</v>
      </c>
      <c r="D74" s="107">
        <v>45</v>
      </c>
      <c r="E74" s="108">
        <v>480.82300164692441</v>
      </c>
      <c r="F74" s="109">
        <v>169.6991118430775</v>
      </c>
    </row>
    <row r="75" spans="1:6" x14ac:dyDescent="0.15">
      <c r="A75" s="105" t="s">
        <v>387</v>
      </c>
      <c r="B75" s="106">
        <v>5</v>
      </c>
      <c r="C75" s="107">
        <v>45</v>
      </c>
      <c r="D75" s="107">
        <v>45</v>
      </c>
      <c r="E75" s="108">
        <v>614.79644737231001</v>
      </c>
      <c r="F75" s="109">
        <v>166.26548245743669</v>
      </c>
    </row>
    <row r="76" spans="1:6" x14ac:dyDescent="0.15">
      <c r="A76" s="105" t="s">
        <v>388</v>
      </c>
      <c r="B76" s="106">
        <v>5</v>
      </c>
      <c r="C76" s="107">
        <v>50</v>
      </c>
      <c r="D76" s="107">
        <v>50</v>
      </c>
      <c r="E76" s="108">
        <v>373.6991118430775</v>
      </c>
      <c r="F76" s="109">
        <v>193.13274122871834</v>
      </c>
    </row>
    <row r="77" spans="1:6" x14ac:dyDescent="0.15">
      <c r="A77" s="105" t="s">
        <v>389</v>
      </c>
      <c r="B77" s="106">
        <v>5</v>
      </c>
      <c r="C77" s="107">
        <v>50</v>
      </c>
      <c r="D77" s="107">
        <v>50</v>
      </c>
      <c r="E77" s="108">
        <v>458.90486225480862</v>
      </c>
      <c r="F77" s="109">
        <v>191.41592653589794</v>
      </c>
    </row>
    <row r="78" spans="1:6" x14ac:dyDescent="0.15">
      <c r="A78" s="105" t="s">
        <v>101</v>
      </c>
      <c r="B78" s="106">
        <v>5</v>
      </c>
      <c r="C78" s="107">
        <v>50</v>
      </c>
      <c r="D78" s="107">
        <v>50</v>
      </c>
      <c r="E78" s="108">
        <v>540.82300164692447</v>
      </c>
      <c r="F78" s="109">
        <v>189.6991118430775</v>
      </c>
    </row>
    <row r="79" spans="1:6" x14ac:dyDescent="0.15">
      <c r="A79" s="105" t="s">
        <v>390</v>
      </c>
      <c r="B79" s="106">
        <v>5</v>
      </c>
      <c r="C79" s="107">
        <v>50</v>
      </c>
      <c r="D79" s="107">
        <v>50</v>
      </c>
      <c r="E79" s="108">
        <v>694.79644737231001</v>
      </c>
      <c r="F79" s="109">
        <v>186.26548245743669</v>
      </c>
    </row>
    <row r="80" spans="1:6" x14ac:dyDescent="0.15">
      <c r="A80" s="105" t="s">
        <v>391</v>
      </c>
      <c r="B80" s="106">
        <v>5</v>
      </c>
      <c r="C80" s="107">
        <v>50</v>
      </c>
      <c r="D80" s="107">
        <v>50</v>
      </c>
      <c r="E80" s="108">
        <v>835.61944901923448</v>
      </c>
      <c r="F80" s="109">
        <v>182.83185307179588</v>
      </c>
    </row>
    <row r="81" spans="1:6" x14ac:dyDescent="0.15">
      <c r="A81" s="105" t="s">
        <v>392</v>
      </c>
      <c r="B81" s="106">
        <v>5</v>
      </c>
      <c r="C81" s="107">
        <v>60</v>
      </c>
      <c r="D81" s="107">
        <v>60</v>
      </c>
      <c r="E81" s="108">
        <v>453.6991118430775</v>
      </c>
      <c r="F81" s="109">
        <v>233.13274122871834</v>
      </c>
    </row>
    <row r="82" spans="1:6" x14ac:dyDescent="0.15">
      <c r="A82" s="105" t="s">
        <v>393</v>
      </c>
      <c r="B82" s="106">
        <v>5</v>
      </c>
      <c r="C82" s="107">
        <v>60</v>
      </c>
      <c r="D82" s="107">
        <v>60</v>
      </c>
      <c r="E82" s="108">
        <v>558.90486225480868</v>
      </c>
      <c r="F82" s="109">
        <v>231.41592653589794</v>
      </c>
    </row>
    <row r="83" spans="1:6" x14ac:dyDescent="0.15">
      <c r="A83" s="105" t="s">
        <v>102</v>
      </c>
      <c r="B83" s="106">
        <v>5</v>
      </c>
      <c r="C83" s="107">
        <v>60</v>
      </c>
      <c r="D83" s="107">
        <v>60</v>
      </c>
      <c r="E83" s="108">
        <v>660.82300164692447</v>
      </c>
      <c r="F83" s="109">
        <v>229.6991118430775</v>
      </c>
    </row>
    <row r="84" spans="1:6" x14ac:dyDescent="0.15">
      <c r="A84" s="105" t="s">
        <v>394</v>
      </c>
      <c r="B84" s="106">
        <v>5</v>
      </c>
      <c r="C84" s="107">
        <v>60</v>
      </c>
      <c r="D84" s="107">
        <v>60</v>
      </c>
      <c r="E84" s="108">
        <v>854.79644737231001</v>
      </c>
      <c r="F84" s="109">
        <v>226.26548245743669</v>
      </c>
    </row>
    <row r="85" spans="1:6" x14ac:dyDescent="0.15">
      <c r="A85" s="105" t="s">
        <v>395</v>
      </c>
      <c r="B85" s="106">
        <v>5</v>
      </c>
      <c r="C85" s="107">
        <v>60</v>
      </c>
      <c r="D85" s="107">
        <v>60</v>
      </c>
      <c r="E85" s="108">
        <v>1035.6194490192345</v>
      </c>
      <c r="F85" s="109">
        <v>222.83185307179588</v>
      </c>
    </row>
    <row r="86" spans="1:6" x14ac:dyDescent="0.15">
      <c r="A86" s="105" t="s">
        <v>396</v>
      </c>
      <c r="B86" s="106">
        <v>5</v>
      </c>
      <c r="C86" s="107">
        <v>60</v>
      </c>
      <c r="D86" s="107">
        <v>60</v>
      </c>
      <c r="E86" s="108">
        <v>1203.2920065876976</v>
      </c>
      <c r="F86" s="109">
        <v>219.39822368615503</v>
      </c>
    </row>
    <row r="87" spans="1:6" x14ac:dyDescent="0.15">
      <c r="A87" s="105" t="s">
        <v>397</v>
      </c>
      <c r="B87" s="106">
        <v>5</v>
      </c>
      <c r="C87" s="107">
        <v>70</v>
      </c>
      <c r="D87" s="107">
        <v>70</v>
      </c>
      <c r="E87" s="108">
        <v>533.6991118430775</v>
      </c>
      <c r="F87" s="109">
        <v>273.13274122871837</v>
      </c>
    </row>
    <row r="88" spans="1:6" x14ac:dyDescent="0.15">
      <c r="A88" s="105" t="s">
        <v>103</v>
      </c>
      <c r="B88" s="106">
        <v>5</v>
      </c>
      <c r="C88" s="107">
        <v>70</v>
      </c>
      <c r="D88" s="107">
        <v>70</v>
      </c>
      <c r="E88" s="108">
        <v>780.82300164692447</v>
      </c>
      <c r="F88" s="109">
        <v>269.6991118430775</v>
      </c>
    </row>
    <row r="89" spans="1:6" x14ac:dyDescent="0.15">
      <c r="A89" s="105" t="s">
        <v>398</v>
      </c>
      <c r="B89" s="106">
        <v>5</v>
      </c>
      <c r="C89" s="107">
        <v>70</v>
      </c>
      <c r="D89" s="107">
        <v>70</v>
      </c>
      <c r="E89" s="108">
        <v>1014.79644737231</v>
      </c>
      <c r="F89" s="109">
        <v>266.26548245743669</v>
      </c>
    </row>
    <row r="90" spans="1:6" x14ac:dyDescent="0.15">
      <c r="A90" s="105" t="s">
        <v>399</v>
      </c>
      <c r="B90" s="106">
        <v>5</v>
      </c>
      <c r="C90" s="107">
        <v>70</v>
      </c>
      <c r="D90" s="107">
        <v>70</v>
      </c>
      <c r="E90" s="108">
        <v>1235.6194490192345</v>
      </c>
      <c r="F90" s="109">
        <v>262.83185307179588</v>
      </c>
    </row>
    <row r="91" spans="1:6" x14ac:dyDescent="0.15">
      <c r="A91" s="105" t="s">
        <v>400</v>
      </c>
      <c r="B91" s="106">
        <v>5</v>
      </c>
      <c r="C91" s="107">
        <v>70</v>
      </c>
      <c r="D91" s="107">
        <v>70</v>
      </c>
      <c r="E91" s="108">
        <v>1443.2920065876976</v>
      </c>
      <c r="F91" s="109">
        <v>259.39822368615501</v>
      </c>
    </row>
    <row r="92" spans="1:6" x14ac:dyDescent="0.15">
      <c r="A92" s="105" t="s">
        <v>104</v>
      </c>
      <c r="B92" s="106">
        <v>5</v>
      </c>
      <c r="C92" s="107">
        <v>80</v>
      </c>
      <c r="D92" s="107">
        <v>80</v>
      </c>
      <c r="E92" s="108">
        <v>900.82300164692447</v>
      </c>
      <c r="F92" s="109">
        <v>309.6991118430775</v>
      </c>
    </row>
    <row r="93" spans="1:6" x14ac:dyDescent="0.15">
      <c r="A93" s="105" t="s">
        <v>105</v>
      </c>
      <c r="B93" s="106">
        <v>5</v>
      </c>
      <c r="C93" s="107">
        <v>80</v>
      </c>
      <c r="D93" s="107">
        <v>80</v>
      </c>
      <c r="E93" s="108">
        <v>1174.79644737231</v>
      </c>
      <c r="F93" s="109">
        <v>306.26548245743669</v>
      </c>
    </row>
    <row r="94" spans="1:6" x14ac:dyDescent="0.15">
      <c r="A94" s="105" t="s">
        <v>401</v>
      </c>
      <c r="B94" s="106">
        <v>5</v>
      </c>
      <c r="C94" s="107">
        <v>80</v>
      </c>
      <c r="D94" s="107">
        <v>80</v>
      </c>
      <c r="E94" s="108">
        <v>1435.6194490192345</v>
      </c>
      <c r="F94" s="109">
        <v>302.83185307179588</v>
      </c>
    </row>
    <row r="95" spans="1:6" x14ac:dyDescent="0.15">
      <c r="A95" s="105" t="s">
        <v>402</v>
      </c>
      <c r="B95" s="106">
        <v>5</v>
      </c>
      <c r="C95" s="107">
        <v>80</v>
      </c>
      <c r="D95" s="107">
        <v>80</v>
      </c>
      <c r="E95" s="108">
        <v>1683.2920065876976</v>
      </c>
      <c r="F95" s="109">
        <v>299.39822368615501</v>
      </c>
    </row>
    <row r="96" spans="1:6" x14ac:dyDescent="0.15">
      <c r="A96" s="105" t="s">
        <v>403</v>
      </c>
      <c r="B96" s="106">
        <v>5</v>
      </c>
      <c r="C96" s="107">
        <v>80</v>
      </c>
      <c r="D96" s="107">
        <v>80</v>
      </c>
      <c r="E96" s="108">
        <v>2084.247719318987</v>
      </c>
      <c r="F96" s="109">
        <v>285.66370614359175</v>
      </c>
    </row>
    <row r="97" spans="1:6" x14ac:dyDescent="0.15">
      <c r="A97" s="105" t="s">
        <v>404</v>
      </c>
      <c r="B97" s="106">
        <v>5</v>
      </c>
      <c r="C97" s="107">
        <v>90</v>
      </c>
      <c r="D97" s="107">
        <v>90</v>
      </c>
      <c r="E97" s="108">
        <v>1020.8230016469245</v>
      </c>
      <c r="F97" s="109">
        <v>349.6991118430775</v>
      </c>
    </row>
    <row r="98" spans="1:6" x14ac:dyDescent="0.15">
      <c r="A98" s="105" t="s">
        <v>106</v>
      </c>
      <c r="B98" s="106">
        <v>5</v>
      </c>
      <c r="C98" s="107">
        <v>90</v>
      </c>
      <c r="D98" s="107">
        <v>90</v>
      </c>
      <c r="E98" s="108">
        <v>1334.79644737231</v>
      </c>
      <c r="F98" s="109">
        <v>346.26548245743669</v>
      </c>
    </row>
    <row r="99" spans="1:6" x14ac:dyDescent="0.15">
      <c r="A99" s="105" t="s">
        <v>405</v>
      </c>
      <c r="B99" s="106">
        <v>5</v>
      </c>
      <c r="C99" s="107">
        <v>90</v>
      </c>
      <c r="D99" s="107">
        <v>90</v>
      </c>
      <c r="E99" s="108">
        <v>1635.6194490192345</v>
      </c>
      <c r="F99" s="109">
        <v>342.83185307179588</v>
      </c>
    </row>
    <row r="100" spans="1:6" x14ac:dyDescent="0.15">
      <c r="A100" s="105" t="s">
        <v>406</v>
      </c>
      <c r="B100" s="106">
        <v>5</v>
      </c>
      <c r="C100" s="107">
        <v>90</v>
      </c>
      <c r="D100" s="107">
        <v>90</v>
      </c>
      <c r="E100" s="108">
        <v>1923.2920065876976</v>
      </c>
      <c r="F100" s="109">
        <v>339.39822368615501</v>
      </c>
    </row>
    <row r="101" spans="1:6" x14ac:dyDescent="0.15">
      <c r="A101" s="10" t="s">
        <v>92</v>
      </c>
      <c r="B101" s="53">
        <v>2</v>
      </c>
      <c r="C101" s="7">
        <v>96</v>
      </c>
      <c r="D101" s="7">
        <v>100</v>
      </c>
      <c r="E101" s="6">
        <v>2123.61065788307</v>
      </c>
      <c r="F101" s="89">
        <v>561.39822368615501</v>
      </c>
    </row>
    <row r="102" spans="1:6" x14ac:dyDescent="0.15">
      <c r="A102" s="10" t="s">
        <v>69</v>
      </c>
      <c r="B102" s="53">
        <v>2</v>
      </c>
      <c r="C102" s="7">
        <v>990</v>
      </c>
      <c r="D102" s="7">
        <v>300</v>
      </c>
      <c r="E102" s="6">
        <v>34684.566611769187</v>
      </c>
      <c r="F102" s="89">
        <v>3095.4955592153874</v>
      </c>
    </row>
    <row r="103" spans="1:6" x14ac:dyDescent="0.15">
      <c r="A103" s="10" t="s">
        <v>91</v>
      </c>
      <c r="B103" s="53">
        <v>2</v>
      </c>
      <c r="C103" s="7">
        <v>114</v>
      </c>
      <c r="D103" s="7">
        <v>120</v>
      </c>
      <c r="E103" s="6">
        <v>2533.61065788307</v>
      </c>
      <c r="F103" s="89">
        <v>677.39822368615501</v>
      </c>
    </row>
    <row r="104" spans="1:6" x14ac:dyDescent="0.15">
      <c r="A104" s="10" t="s">
        <v>90</v>
      </c>
      <c r="B104" s="53">
        <v>2</v>
      </c>
      <c r="C104" s="7">
        <v>133</v>
      </c>
      <c r="D104" s="7">
        <v>140</v>
      </c>
      <c r="E104" s="6">
        <v>3141.61065788307</v>
      </c>
      <c r="F104" s="89">
        <v>794.39822368615501</v>
      </c>
    </row>
    <row r="105" spans="1:6" x14ac:dyDescent="0.15">
      <c r="A105" s="10" t="s">
        <v>89</v>
      </c>
      <c r="B105" s="53">
        <v>2</v>
      </c>
      <c r="C105" s="7">
        <v>152</v>
      </c>
      <c r="D105" s="7">
        <v>160</v>
      </c>
      <c r="E105" s="6">
        <v>3877.1416529422968</v>
      </c>
      <c r="F105" s="89">
        <v>906.24777960769381</v>
      </c>
    </row>
    <row r="106" spans="1:6" x14ac:dyDescent="0.15">
      <c r="A106" s="10" t="s">
        <v>88</v>
      </c>
      <c r="B106" s="53">
        <v>2</v>
      </c>
      <c r="C106" s="7">
        <v>171</v>
      </c>
      <c r="D106" s="7">
        <v>180</v>
      </c>
      <c r="E106" s="6">
        <v>4525.1416529422968</v>
      </c>
      <c r="F106" s="89">
        <v>1024.2477796076937</v>
      </c>
    </row>
    <row r="107" spans="1:6" x14ac:dyDescent="0.15">
      <c r="A107" s="10" t="s">
        <v>87</v>
      </c>
      <c r="B107" s="53">
        <v>2</v>
      </c>
      <c r="C107" s="7">
        <v>190</v>
      </c>
      <c r="D107" s="7">
        <v>200</v>
      </c>
      <c r="E107" s="6">
        <v>5383.1239802369073</v>
      </c>
      <c r="F107" s="89">
        <v>1136.0973355292326</v>
      </c>
    </row>
    <row r="108" spans="1:6" x14ac:dyDescent="0.15">
      <c r="A108" s="10" t="s">
        <v>86</v>
      </c>
      <c r="B108" s="53">
        <v>2</v>
      </c>
      <c r="C108" s="7">
        <v>210</v>
      </c>
      <c r="D108" s="7">
        <v>220</v>
      </c>
      <c r="E108" s="6">
        <v>6434.1239802369073</v>
      </c>
      <c r="F108" s="89">
        <v>1255.0973355292326</v>
      </c>
    </row>
    <row r="109" spans="1:6" x14ac:dyDescent="0.15">
      <c r="A109" s="10" t="s">
        <v>85</v>
      </c>
      <c r="B109" s="53">
        <v>2</v>
      </c>
      <c r="C109" s="7">
        <v>230</v>
      </c>
      <c r="D109" s="7">
        <v>240</v>
      </c>
      <c r="E109" s="6">
        <v>7683.557639766901</v>
      </c>
      <c r="F109" s="89">
        <v>1368.9468914507713</v>
      </c>
    </row>
    <row r="110" spans="1:6" x14ac:dyDescent="0.15">
      <c r="A110" s="10" t="s">
        <v>84</v>
      </c>
      <c r="B110" s="53">
        <v>2</v>
      </c>
      <c r="C110" s="7">
        <v>250</v>
      </c>
      <c r="D110" s="7">
        <v>260</v>
      </c>
      <c r="E110" s="6">
        <v>8681.9426315322798</v>
      </c>
      <c r="F110" s="89">
        <v>1483.79644737231</v>
      </c>
    </row>
    <row r="111" spans="1:6" x14ac:dyDescent="0.15">
      <c r="A111" s="10" t="s">
        <v>83</v>
      </c>
      <c r="B111" s="53">
        <v>2</v>
      </c>
      <c r="C111" s="7">
        <v>270</v>
      </c>
      <c r="D111" s="7">
        <v>280</v>
      </c>
      <c r="E111" s="6">
        <v>9726.4426315322798</v>
      </c>
      <c r="F111" s="89">
        <v>1602.79644737231</v>
      </c>
    </row>
    <row r="112" spans="1:6" x14ac:dyDescent="0.15">
      <c r="A112" s="10" t="s">
        <v>82</v>
      </c>
      <c r="B112" s="53">
        <v>2</v>
      </c>
      <c r="C112" s="7">
        <v>290</v>
      </c>
      <c r="D112" s="7">
        <v>300</v>
      </c>
      <c r="E112" s="6">
        <v>11252.77895553304</v>
      </c>
      <c r="F112" s="89">
        <v>1716.6460032938489</v>
      </c>
    </row>
    <row r="113" spans="1:6" x14ac:dyDescent="0.15">
      <c r="A113" s="10" t="s">
        <v>81</v>
      </c>
      <c r="B113" s="53">
        <v>2</v>
      </c>
      <c r="C113" s="7">
        <v>310</v>
      </c>
      <c r="D113" s="7">
        <v>300</v>
      </c>
      <c r="E113" s="6">
        <v>12436.77895553304</v>
      </c>
      <c r="F113" s="89">
        <v>1755.6460032938489</v>
      </c>
    </row>
    <row r="114" spans="1:6" x14ac:dyDescent="0.15">
      <c r="A114" s="10" t="s">
        <v>80</v>
      </c>
      <c r="B114" s="53">
        <v>2</v>
      </c>
      <c r="C114" s="7">
        <v>330</v>
      </c>
      <c r="D114" s="7">
        <v>300</v>
      </c>
      <c r="E114" s="6">
        <v>13347.27895553304</v>
      </c>
      <c r="F114" s="89">
        <v>1794.6460032938489</v>
      </c>
    </row>
    <row r="115" spans="1:6" x14ac:dyDescent="0.15">
      <c r="A115" s="10" t="s">
        <v>79</v>
      </c>
      <c r="B115" s="53">
        <v>2</v>
      </c>
      <c r="C115" s="7">
        <v>350</v>
      </c>
      <c r="D115" s="7">
        <v>300</v>
      </c>
      <c r="E115" s="6">
        <v>14275.77895553304</v>
      </c>
      <c r="F115" s="89">
        <v>1833.6460032938489</v>
      </c>
    </row>
    <row r="116" spans="1:6" x14ac:dyDescent="0.15">
      <c r="A116" s="10" t="s">
        <v>78</v>
      </c>
      <c r="B116" s="53">
        <v>2</v>
      </c>
      <c r="C116" s="7">
        <v>390</v>
      </c>
      <c r="D116" s="7">
        <v>300</v>
      </c>
      <c r="E116" s="6">
        <v>15897.77895553304</v>
      </c>
      <c r="F116" s="89">
        <v>1911.6460032938489</v>
      </c>
    </row>
    <row r="117" spans="1:6" x14ac:dyDescent="0.15">
      <c r="A117" s="10" t="s">
        <v>77</v>
      </c>
      <c r="B117" s="53">
        <v>2</v>
      </c>
      <c r="C117" s="7">
        <v>440</v>
      </c>
      <c r="D117" s="7">
        <v>300</v>
      </c>
      <c r="E117" s="6">
        <v>17802.778955533042</v>
      </c>
      <c r="F117" s="89">
        <v>2010.6460032938489</v>
      </c>
    </row>
    <row r="118" spans="1:6" x14ac:dyDescent="0.15">
      <c r="A118" s="10" t="s">
        <v>76</v>
      </c>
      <c r="B118" s="53">
        <v>2</v>
      </c>
      <c r="C118" s="7">
        <v>490</v>
      </c>
      <c r="D118" s="7">
        <v>300</v>
      </c>
      <c r="E118" s="6">
        <v>19753.778955533042</v>
      </c>
      <c r="F118" s="89">
        <v>2109.6460032938489</v>
      </c>
    </row>
    <row r="119" spans="1:6" x14ac:dyDescent="0.15">
      <c r="A119" s="10" t="s">
        <v>75</v>
      </c>
      <c r="B119" s="53">
        <v>2</v>
      </c>
      <c r="C119" s="7">
        <v>540</v>
      </c>
      <c r="D119" s="7">
        <v>300</v>
      </c>
      <c r="E119" s="6">
        <v>21175.778955533042</v>
      </c>
      <c r="F119" s="89">
        <v>2208.6460032938489</v>
      </c>
    </row>
    <row r="120" spans="1:6" x14ac:dyDescent="0.15">
      <c r="A120" s="10" t="s">
        <v>74</v>
      </c>
      <c r="B120" s="53">
        <v>2</v>
      </c>
      <c r="C120" s="7">
        <v>590</v>
      </c>
      <c r="D120" s="7">
        <v>300</v>
      </c>
      <c r="E120" s="6">
        <v>22645.778955533042</v>
      </c>
      <c r="F120" s="89">
        <v>2307.6460032938489</v>
      </c>
    </row>
    <row r="121" spans="1:6" x14ac:dyDescent="0.15">
      <c r="A121" s="10" t="s">
        <v>73</v>
      </c>
      <c r="B121" s="53">
        <v>2</v>
      </c>
      <c r="C121" s="7">
        <v>640</v>
      </c>
      <c r="D121" s="7">
        <v>300</v>
      </c>
      <c r="E121" s="6">
        <v>24163.778955533042</v>
      </c>
      <c r="F121" s="89">
        <v>2406.6460032938489</v>
      </c>
    </row>
    <row r="122" spans="1:6" x14ac:dyDescent="0.15">
      <c r="A122" s="10" t="s">
        <v>72</v>
      </c>
      <c r="B122" s="53">
        <v>2</v>
      </c>
      <c r="C122" s="7">
        <v>690</v>
      </c>
      <c r="D122" s="7">
        <v>300</v>
      </c>
      <c r="E122" s="6">
        <v>26047.778955533042</v>
      </c>
      <c r="F122" s="89">
        <v>2504.6460032938489</v>
      </c>
    </row>
    <row r="123" spans="1:6" x14ac:dyDescent="0.15">
      <c r="A123" s="10" t="s">
        <v>71</v>
      </c>
      <c r="B123" s="53">
        <v>2</v>
      </c>
      <c r="C123" s="7">
        <v>790</v>
      </c>
      <c r="D123" s="7">
        <v>300</v>
      </c>
      <c r="E123" s="6">
        <v>28582.566611769187</v>
      </c>
      <c r="F123" s="89">
        <v>2698.4955592153874</v>
      </c>
    </row>
    <row r="124" spans="1:6" x14ac:dyDescent="0.15">
      <c r="A124" s="10" t="s">
        <v>70</v>
      </c>
      <c r="B124" s="53">
        <v>2</v>
      </c>
      <c r="C124" s="7">
        <v>890</v>
      </c>
      <c r="D124" s="7">
        <v>300</v>
      </c>
      <c r="E124" s="6">
        <v>32052.566611769187</v>
      </c>
      <c r="F124" s="89">
        <v>2896.4955592153874</v>
      </c>
    </row>
    <row r="125" spans="1:6" x14ac:dyDescent="0.15">
      <c r="A125" s="105" t="s">
        <v>68</v>
      </c>
      <c r="B125" s="106">
        <v>3</v>
      </c>
      <c r="C125" s="107">
        <v>100</v>
      </c>
      <c r="D125" s="107">
        <v>100</v>
      </c>
      <c r="E125" s="108">
        <v>2603.61065788307</v>
      </c>
      <c r="F125" s="109">
        <v>567.39822368615501</v>
      </c>
    </row>
    <row r="126" spans="1:6" x14ac:dyDescent="0.15">
      <c r="A126" s="105" t="s">
        <v>45</v>
      </c>
      <c r="B126" s="106">
        <v>3</v>
      </c>
      <c r="C126" s="107">
        <v>1000</v>
      </c>
      <c r="D126" s="107">
        <v>300</v>
      </c>
      <c r="E126" s="108">
        <v>40004.566611769187</v>
      </c>
      <c r="F126" s="109">
        <v>3110.4955592153874</v>
      </c>
    </row>
    <row r="127" spans="1:6" x14ac:dyDescent="0.15">
      <c r="A127" s="105" t="s">
        <v>67</v>
      </c>
      <c r="B127" s="106">
        <v>3</v>
      </c>
      <c r="C127" s="107">
        <v>120</v>
      </c>
      <c r="D127" s="107">
        <v>120</v>
      </c>
      <c r="E127" s="108">
        <v>3400.61065788307</v>
      </c>
      <c r="F127" s="109">
        <v>686.39822368615501</v>
      </c>
    </row>
    <row r="128" spans="1:6" x14ac:dyDescent="0.15">
      <c r="A128" s="105" t="s">
        <v>66</v>
      </c>
      <c r="B128" s="106">
        <v>3</v>
      </c>
      <c r="C128" s="107">
        <v>140</v>
      </c>
      <c r="D128" s="107">
        <v>140</v>
      </c>
      <c r="E128" s="108">
        <v>4295.6106578830695</v>
      </c>
      <c r="F128" s="109">
        <v>805.39822368615501</v>
      </c>
    </row>
    <row r="129" spans="1:6" x14ac:dyDescent="0.15">
      <c r="A129" s="105" t="s">
        <v>65</v>
      </c>
      <c r="B129" s="106">
        <v>3</v>
      </c>
      <c r="C129" s="107">
        <v>160</v>
      </c>
      <c r="D129" s="107">
        <v>160</v>
      </c>
      <c r="E129" s="108">
        <v>5425.1416529422968</v>
      </c>
      <c r="F129" s="109">
        <v>918.24777960769381</v>
      </c>
    </row>
    <row r="130" spans="1:6" x14ac:dyDescent="0.15">
      <c r="A130" s="105" t="s">
        <v>64</v>
      </c>
      <c r="B130" s="106">
        <v>3</v>
      </c>
      <c r="C130" s="107">
        <v>180</v>
      </c>
      <c r="D130" s="107">
        <v>180</v>
      </c>
      <c r="E130" s="108">
        <v>6525.1416529422968</v>
      </c>
      <c r="F130" s="109">
        <v>1037.2477796076937</v>
      </c>
    </row>
    <row r="131" spans="1:6" x14ac:dyDescent="0.15">
      <c r="A131" s="105" t="s">
        <v>63</v>
      </c>
      <c r="B131" s="106">
        <v>3</v>
      </c>
      <c r="C131" s="107">
        <v>200</v>
      </c>
      <c r="D131" s="107">
        <v>200</v>
      </c>
      <c r="E131" s="108">
        <v>7808.1239802369073</v>
      </c>
      <c r="F131" s="109">
        <v>1151.0973355292326</v>
      </c>
    </row>
    <row r="132" spans="1:6" x14ac:dyDescent="0.15">
      <c r="A132" s="105" t="s">
        <v>62</v>
      </c>
      <c r="B132" s="106">
        <v>3</v>
      </c>
      <c r="C132" s="107">
        <v>220</v>
      </c>
      <c r="D132" s="107">
        <v>220</v>
      </c>
      <c r="E132" s="108">
        <v>9104.1239802369073</v>
      </c>
      <c r="F132" s="109">
        <v>1270.0973355292326</v>
      </c>
    </row>
    <row r="133" spans="1:6" x14ac:dyDescent="0.15">
      <c r="A133" s="105" t="s">
        <v>61</v>
      </c>
      <c r="B133" s="106">
        <v>3</v>
      </c>
      <c r="C133" s="107">
        <v>240</v>
      </c>
      <c r="D133" s="107">
        <v>240</v>
      </c>
      <c r="E133" s="108">
        <v>10598.557639766901</v>
      </c>
      <c r="F133" s="109">
        <v>1383.9468914507713</v>
      </c>
    </row>
    <row r="134" spans="1:6" x14ac:dyDescent="0.15">
      <c r="A134" s="105" t="s">
        <v>60</v>
      </c>
      <c r="B134" s="106">
        <v>3</v>
      </c>
      <c r="C134" s="107">
        <v>260</v>
      </c>
      <c r="D134" s="107">
        <v>260</v>
      </c>
      <c r="E134" s="108">
        <v>11844.44263153228</v>
      </c>
      <c r="F134" s="109">
        <v>1498.79644737231</v>
      </c>
    </row>
    <row r="135" spans="1:6" x14ac:dyDescent="0.15">
      <c r="A135" s="105" t="s">
        <v>59</v>
      </c>
      <c r="B135" s="106">
        <v>3</v>
      </c>
      <c r="C135" s="107">
        <v>280</v>
      </c>
      <c r="D135" s="107">
        <v>280</v>
      </c>
      <c r="E135" s="108">
        <v>13136.44263153228</v>
      </c>
      <c r="F135" s="109">
        <v>1617.79644737231</v>
      </c>
    </row>
    <row r="136" spans="1:6" x14ac:dyDescent="0.15">
      <c r="A136" s="105" t="s">
        <v>58</v>
      </c>
      <c r="B136" s="106">
        <v>3</v>
      </c>
      <c r="C136" s="107">
        <v>300</v>
      </c>
      <c r="D136" s="107">
        <v>300</v>
      </c>
      <c r="E136" s="108">
        <v>14907.77895553304</v>
      </c>
      <c r="F136" s="109">
        <v>1731.6460032938489</v>
      </c>
    </row>
    <row r="137" spans="1:6" x14ac:dyDescent="0.15">
      <c r="A137" s="105" t="s">
        <v>57</v>
      </c>
      <c r="B137" s="106">
        <v>3</v>
      </c>
      <c r="C137" s="107">
        <v>320</v>
      </c>
      <c r="D137" s="107">
        <v>300</v>
      </c>
      <c r="E137" s="108">
        <v>16134.27895553304</v>
      </c>
      <c r="F137" s="109">
        <v>1770.6460032938489</v>
      </c>
    </row>
    <row r="138" spans="1:6" x14ac:dyDescent="0.15">
      <c r="A138" s="105" t="s">
        <v>56</v>
      </c>
      <c r="B138" s="106">
        <v>3</v>
      </c>
      <c r="C138" s="107">
        <v>340</v>
      </c>
      <c r="D138" s="107">
        <v>300</v>
      </c>
      <c r="E138" s="108">
        <v>17089.778955533042</v>
      </c>
      <c r="F138" s="109">
        <v>1809.6460032938489</v>
      </c>
    </row>
    <row r="139" spans="1:6" x14ac:dyDescent="0.15">
      <c r="A139" s="105" t="s">
        <v>55</v>
      </c>
      <c r="B139" s="106">
        <v>3</v>
      </c>
      <c r="C139" s="107">
        <v>360</v>
      </c>
      <c r="D139" s="107">
        <v>300</v>
      </c>
      <c r="E139" s="108">
        <v>18063.278955533042</v>
      </c>
      <c r="F139" s="109">
        <v>1848.6460032938489</v>
      </c>
    </row>
    <row r="140" spans="1:6" x14ac:dyDescent="0.15">
      <c r="A140" s="105" t="s">
        <v>54</v>
      </c>
      <c r="B140" s="106">
        <v>3</v>
      </c>
      <c r="C140" s="107">
        <v>400</v>
      </c>
      <c r="D140" s="107">
        <v>300</v>
      </c>
      <c r="E140" s="108">
        <v>19777.778955533042</v>
      </c>
      <c r="F140" s="109">
        <v>1926.6460032938489</v>
      </c>
    </row>
    <row r="141" spans="1:6" x14ac:dyDescent="0.15">
      <c r="A141" s="105" t="s">
        <v>53</v>
      </c>
      <c r="B141" s="106">
        <v>3</v>
      </c>
      <c r="C141" s="107">
        <v>450</v>
      </c>
      <c r="D141" s="107">
        <v>300</v>
      </c>
      <c r="E141" s="108">
        <v>21797.778955533042</v>
      </c>
      <c r="F141" s="109">
        <v>2025.6460032938489</v>
      </c>
    </row>
    <row r="142" spans="1:6" x14ac:dyDescent="0.15">
      <c r="A142" s="105" t="s">
        <v>52</v>
      </c>
      <c r="B142" s="106">
        <v>3</v>
      </c>
      <c r="C142" s="107">
        <v>500</v>
      </c>
      <c r="D142" s="107">
        <v>300</v>
      </c>
      <c r="E142" s="108">
        <v>23863.778955533042</v>
      </c>
      <c r="F142" s="109">
        <v>2124.6460032938489</v>
      </c>
    </row>
    <row r="143" spans="1:6" x14ac:dyDescent="0.15">
      <c r="A143" s="105" t="s">
        <v>51</v>
      </c>
      <c r="B143" s="106">
        <v>3</v>
      </c>
      <c r="C143" s="107">
        <v>550</v>
      </c>
      <c r="D143" s="107">
        <v>300</v>
      </c>
      <c r="E143" s="108">
        <v>25405.778955533042</v>
      </c>
      <c r="F143" s="109">
        <v>2223.6460032938489</v>
      </c>
    </row>
    <row r="144" spans="1:6" x14ac:dyDescent="0.15">
      <c r="A144" s="105" t="s">
        <v>50</v>
      </c>
      <c r="B144" s="106">
        <v>3</v>
      </c>
      <c r="C144" s="107">
        <v>600</v>
      </c>
      <c r="D144" s="107">
        <v>300</v>
      </c>
      <c r="E144" s="108">
        <v>26995.778955533042</v>
      </c>
      <c r="F144" s="109">
        <v>2322.6460032938489</v>
      </c>
    </row>
    <row r="145" spans="1:6" x14ac:dyDescent="0.15">
      <c r="A145" s="105" t="s">
        <v>49</v>
      </c>
      <c r="B145" s="106">
        <v>3</v>
      </c>
      <c r="C145" s="107">
        <v>650</v>
      </c>
      <c r="D145" s="107">
        <v>300</v>
      </c>
      <c r="E145" s="108">
        <v>28633.778955533042</v>
      </c>
      <c r="F145" s="109">
        <v>2421.6460032938489</v>
      </c>
    </row>
    <row r="146" spans="1:6" x14ac:dyDescent="0.15">
      <c r="A146" s="105" t="s">
        <v>48</v>
      </c>
      <c r="B146" s="106">
        <v>3</v>
      </c>
      <c r="C146" s="107">
        <v>700</v>
      </c>
      <c r="D146" s="107">
        <v>300</v>
      </c>
      <c r="E146" s="108">
        <v>30637.778955533042</v>
      </c>
      <c r="F146" s="109">
        <v>2519.6460032938489</v>
      </c>
    </row>
    <row r="147" spans="1:6" x14ac:dyDescent="0.15">
      <c r="A147" s="105" t="s">
        <v>47</v>
      </c>
      <c r="B147" s="106">
        <v>3</v>
      </c>
      <c r="C147" s="107">
        <v>800</v>
      </c>
      <c r="D147" s="107">
        <v>300</v>
      </c>
      <c r="E147" s="108">
        <v>33417.566611769187</v>
      </c>
      <c r="F147" s="109">
        <v>2713.4955592153874</v>
      </c>
    </row>
    <row r="148" spans="1:6" x14ac:dyDescent="0.15">
      <c r="A148" s="105" t="s">
        <v>46</v>
      </c>
      <c r="B148" s="106">
        <v>3</v>
      </c>
      <c r="C148" s="107">
        <v>900</v>
      </c>
      <c r="D148" s="107">
        <v>300</v>
      </c>
      <c r="E148" s="108">
        <v>37127.566611769187</v>
      </c>
      <c r="F148" s="109">
        <v>2911.4955592153874</v>
      </c>
    </row>
    <row r="149" spans="1:6" x14ac:dyDescent="0.15">
      <c r="A149" s="10" t="s">
        <v>44</v>
      </c>
      <c r="B149" s="53">
        <v>4</v>
      </c>
      <c r="C149" s="7">
        <v>120</v>
      </c>
      <c r="D149" s="7">
        <v>106</v>
      </c>
      <c r="E149" s="6">
        <v>5323.6106578830695</v>
      </c>
      <c r="F149" s="89">
        <v>619.39822368615501</v>
      </c>
    </row>
    <row r="150" spans="1:6" x14ac:dyDescent="0.15">
      <c r="A150" s="10" t="s">
        <v>21</v>
      </c>
      <c r="B150" s="53">
        <v>4</v>
      </c>
      <c r="C150" s="7">
        <v>1008</v>
      </c>
      <c r="D150" s="7">
        <v>302</v>
      </c>
      <c r="E150" s="6">
        <v>44420.566611769187</v>
      </c>
      <c r="F150" s="89">
        <v>3130.4955592153874</v>
      </c>
    </row>
    <row r="151" spans="1:6" x14ac:dyDescent="0.15">
      <c r="A151" s="10" t="s">
        <v>43</v>
      </c>
      <c r="B151" s="53">
        <v>4</v>
      </c>
      <c r="C151" s="7">
        <v>140</v>
      </c>
      <c r="D151" s="7">
        <v>126</v>
      </c>
      <c r="E151" s="6">
        <v>6640.6106578830695</v>
      </c>
      <c r="F151" s="89">
        <v>738.39822368615501</v>
      </c>
    </row>
    <row r="152" spans="1:6" x14ac:dyDescent="0.15">
      <c r="A152" s="10" t="s">
        <v>42</v>
      </c>
      <c r="B152" s="53">
        <v>4</v>
      </c>
      <c r="C152" s="7">
        <v>160</v>
      </c>
      <c r="D152" s="7">
        <v>146</v>
      </c>
      <c r="E152" s="6">
        <v>8055.6106578830695</v>
      </c>
      <c r="F152" s="89">
        <v>857.39822368615501</v>
      </c>
    </row>
    <row r="153" spans="1:6" x14ac:dyDescent="0.15">
      <c r="A153" s="10" t="s">
        <v>41</v>
      </c>
      <c r="B153" s="53">
        <v>4</v>
      </c>
      <c r="C153" s="7">
        <v>180</v>
      </c>
      <c r="D153" s="7">
        <v>166</v>
      </c>
      <c r="E153" s="6">
        <v>9705.1416529422968</v>
      </c>
      <c r="F153" s="89">
        <v>970.24777960769381</v>
      </c>
    </row>
    <row r="154" spans="1:6" x14ac:dyDescent="0.15">
      <c r="A154" s="10" t="s">
        <v>40</v>
      </c>
      <c r="B154" s="53">
        <v>4</v>
      </c>
      <c r="C154" s="7">
        <v>200</v>
      </c>
      <c r="D154" s="7">
        <v>186</v>
      </c>
      <c r="E154" s="6">
        <v>11325.141652942297</v>
      </c>
      <c r="F154" s="89">
        <v>1089.2477796076937</v>
      </c>
    </row>
    <row r="155" spans="1:6" x14ac:dyDescent="0.15">
      <c r="A155" s="10" t="s">
        <v>39</v>
      </c>
      <c r="B155" s="53">
        <v>4</v>
      </c>
      <c r="C155" s="7">
        <v>220</v>
      </c>
      <c r="D155" s="7">
        <v>206</v>
      </c>
      <c r="E155" s="6">
        <v>13128.123980236907</v>
      </c>
      <c r="F155" s="89">
        <v>1203.0973355292326</v>
      </c>
    </row>
    <row r="156" spans="1:6" x14ac:dyDescent="0.15">
      <c r="A156" s="10" t="s">
        <v>38</v>
      </c>
      <c r="B156" s="53">
        <v>4</v>
      </c>
      <c r="C156" s="7">
        <v>240</v>
      </c>
      <c r="D156" s="7">
        <v>226</v>
      </c>
      <c r="E156" s="6">
        <v>14944.123980236907</v>
      </c>
      <c r="F156" s="89">
        <v>1322.0973355292326</v>
      </c>
    </row>
    <row r="157" spans="1:6" x14ac:dyDescent="0.15">
      <c r="A157" s="10" t="s">
        <v>37</v>
      </c>
      <c r="B157" s="53">
        <v>4</v>
      </c>
      <c r="C157" s="7">
        <v>270</v>
      </c>
      <c r="D157" s="7">
        <v>248</v>
      </c>
      <c r="E157" s="6">
        <v>19958.557639766903</v>
      </c>
      <c r="F157" s="89">
        <v>1459.9468914507713</v>
      </c>
    </row>
    <row r="158" spans="1:6" x14ac:dyDescent="0.15">
      <c r="A158" s="10" t="s">
        <v>36</v>
      </c>
      <c r="B158" s="53">
        <v>4</v>
      </c>
      <c r="C158" s="7">
        <v>290</v>
      </c>
      <c r="D158" s="7">
        <v>268</v>
      </c>
      <c r="E158" s="6">
        <v>21964.442631532278</v>
      </c>
      <c r="F158" s="89">
        <v>1574.79644737231</v>
      </c>
    </row>
    <row r="159" spans="1:6" x14ac:dyDescent="0.15">
      <c r="A159" s="10" t="s">
        <v>35</v>
      </c>
      <c r="B159" s="53">
        <v>4</v>
      </c>
      <c r="C159" s="7">
        <v>310</v>
      </c>
      <c r="D159" s="7">
        <v>288</v>
      </c>
      <c r="E159" s="6">
        <v>24016.442631532278</v>
      </c>
      <c r="F159" s="89">
        <v>1693.79644737231</v>
      </c>
    </row>
    <row r="160" spans="1:6" x14ac:dyDescent="0.15">
      <c r="A160" s="10" t="s">
        <v>34</v>
      </c>
      <c r="B160" s="53">
        <v>4</v>
      </c>
      <c r="C160" s="7">
        <v>340</v>
      </c>
      <c r="D160" s="7">
        <v>310</v>
      </c>
      <c r="E160" s="6">
        <v>30307.778955533042</v>
      </c>
      <c r="F160" s="89">
        <v>1831.6460032938489</v>
      </c>
    </row>
    <row r="161" spans="1:6" x14ac:dyDescent="0.15">
      <c r="A161" s="10" t="s">
        <v>33</v>
      </c>
      <c r="B161" s="53">
        <v>4</v>
      </c>
      <c r="C161" s="7">
        <v>359</v>
      </c>
      <c r="D161" s="7">
        <v>309</v>
      </c>
      <c r="E161" s="6">
        <v>31204.778955533042</v>
      </c>
      <c r="F161" s="89">
        <v>1865.6460032938489</v>
      </c>
    </row>
    <row r="162" spans="1:6" x14ac:dyDescent="0.15">
      <c r="A162" s="10" t="s">
        <v>32</v>
      </c>
      <c r="B162" s="53">
        <v>4</v>
      </c>
      <c r="C162" s="7">
        <v>377</v>
      </c>
      <c r="D162" s="7">
        <v>309</v>
      </c>
      <c r="E162" s="6">
        <v>31582.778955533042</v>
      </c>
      <c r="F162" s="89">
        <v>1901.6460032938489</v>
      </c>
    </row>
    <row r="163" spans="1:6" x14ac:dyDescent="0.15">
      <c r="A163" s="10" t="s">
        <v>31</v>
      </c>
      <c r="B163" s="53">
        <v>4</v>
      </c>
      <c r="C163" s="7">
        <v>395</v>
      </c>
      <c r="D163" s="7">
        <v>308</v>
      </c>
      <c r="E163" s="6">
        <v>31880.778955533042</v>
      </c>
      <c r="F163" s="89">
        <v>1933.6460032938489</v>
      </c>
    </row>
    <row r="164" spans="1:6" x14ac:dyDescent="0.15">
      <c r="A164" s="10" t="s">
        <v>30</v>
      </c>
      <c r="B164" s="53">
        <v>4</v>
      </c>
      <c r="C164" s="7">
        <v>432</v>
      </c>
      <c r="D164" s="7">
        <v>307</v>
      </c>
      <c r="E164" s="6">
        <v>32577.778955533042</v>
      </c>
      <c r="F164" s="89">
        <v>2003.6460032938489</v>
      </c>
    </row>
    <row r="165" spans="1:6" x14ac:dyDescent="0.15">
      <c r="A165" s="10" t="s">
        <v>29</v>
      </c>
      <c r="B165" s="53">
        <v>4</v>
      </c>
      <c r="C165" s="7">
        <v>478</v>
      </c>
      <c r="D165" s="7">
        <v>307</v>
      </c>
      <c r="E165" s="6">
        <v>33543.778955533038</v>
      </c>
      <c r="F165" s="89">
        <v>2095.6460032938489</v>
      </c>
    </row>
    <row r="166" spans="1:6" x14ac:dyDescent="0.15">
      <c r="A166" s="10" t="s">
        <v>28</v>
      </c>
      <c r="B166" s="53">
        <v>4</v>
      </c>
      <c r="C166" s="7">
        <v>524</v>
      </c>
      <c r="D166" s="7">
        <v>306</v>
      </c>
      <c r="E166" s="6">
        <v>34429.778955533038</v>
      </c>
      <c r="F166" s="89">
        <v>2183.6460032938489</v>
      </c>
    </row>
    <row r="167" spans="1:6" x14ac:dyDescent="0.15">
      <c r="A167" s="10" t="s">
        <v>27</v>
      </c>
      <c r="B167" s="53">
        <v>4</v>
      </c>
      <c r="C167" s="7">
        <v>572</v>
      </c>
      <c r="D167" s="7">
        <v>306</v>
      </c>
      <c r="E167" s="6">
        <v>35437.778955533038</v>
      </c>
      <c r="F167" s="89">
        <v>2279.6460032938489</v>
      </c>
    </row>
    <row r="168" spans="1:6" x14ac:dyDescent="0.15">
      <c r="A168" s="10" t="s">
        <v>26</v>
      </c>
      <c r="B168" s="53">
        <v>4</v>
      </c>
      <c r="C168" s="7">
        <v>620</v>
      </c>
      <c r="D168" s="7">
        <v>305</v>
      </c>
      <c r="E168" s="6">
        <v>36365.778955533038</v>
      </c>
      <c r="F168" s="89">
        <v>2371.6460032938489</v>
      </c>
    </row>
    <row r="169" spans="1:6" x14ac:dyDescent="0.15">
      <c r="A169" s="10" t="s">
        <v>25</v>
      </c>
      <c r="B169" s="53">
        <v>4</v>
      </c>
      <c r="C169" s="7">
        <v>668</v>
      </c>
      <c r="D169" s="7">
        <v>305</v>
      </c>
      <c r="E169" s="6">
        <v>37373.778955533038</v>
      </c>
      <c r="F169" s="89">
        <v>2467.6460032938489</v>
      </c>
    </row>
    <row r="170" spans="1:6" x14ac:dyDescent="0.15">
      <c r="A170" s="10" t="s">
        <v>24</v>
      </c>
      <c r="B170" s="53">
        <v>4</v>
      </c>
      <c r="C170" s="7">
        <v>716</v>
      </c>
      <c r="D170" s="7">
        <v>304</v>
      </c>
      <c r="E170" s="6">
        <v>38301.778955533038</v>
      </c>
      <c r="F170" s="89">
        <v>2559.6460032938489</v>
      </c>
    </row>
    <row r="171" spans="1:6" x14ac:dyDescent="0.15">
      <c r="A171" s="10" t="s">
        <v>23</v>
      </c>
      <c r="B171" s="53">
        <v>4</v>
      </c>
      <c r="C171" s="7">
        <v>814</v>
      </c>
      <c r="D171" s="7">
        <v>303</v>
      </c>
      <c r="E171" s="6">
        <v>40426.566611769187</v>
      </c>
      <c r="F171" s="89">
        <v>2746.4955592153874</v>
      </c>
    </row>
    <row r="172" spans="1:6" x14ac:dyDescent="0.15">
      <c r="A172" s="10" t="s">
        <v>22</v>
      </c>
      <c r="B172" s="53">
        <v>4</v>
      </c>
      <c r="C172" s="7">
        <v>910</v>
      </c>
      <c r="D172" s="7">
        <v>302</v>
      </c>
      <c r="E172" s="6">
        <v>42362.566611769187</v>
      </c>
      <c r="F172" s="89">
        <v>2934.4955592153874</v>
      </c>
    </row>
    <row r="173" spans="1:6" x14ac:dyDescent="0.15">
      <c r="A173" s="105" t="s">
        <v>324</v>
      </c>
      <c r="B173" s="106">
        <v>6</v>
      </c>
      <c r="C173" s="107">
        <v>100</v>
      </c>
      <c r="D173" s="107">
        <v>100</v>
      </c>
      <c r="E173" s="108">
        <v>3492.6990816987241</v>
      </c>
      <c r="F173" s="109">
        <v>374.24777960769381</v>
      </c>
    </row>
    <row r="174" spans="1:6" x14ac:dyDescent="0.15">
      <c r="A174" s="105" t="s">
        <v>325</v>
      </c>
      <c r="B174" s="106">
        <v>6</v>
      </c>
      <c r="C174" s="107">
        <v>100</v>
      </c>
      <c r="D174" s="107">
        <v>100</v>
      </c>
      <c r="E174" s="108">
        <v>4207.3423151542565</v>
      </c>
      <c r="F174" s="109">
        <v>367.80972450961724</v>
      </c>
    </row>
    <row r="175" spans="1:6" x14ac:dyDescent="0.15">
      <c r="A175" s="105" t="s">
        <v>133</v>
      </c>
      <c r="B175" s="106">
        <v>6</v>
      </c>
      <c r="C175" s="107">
        <v>100</v>
      </c>
      <c r="D175" s="107">
        <v>100</v>
      </c>
      <c r="E175" s="108">
        <v>1518.8318530717959</v>
      </c>
      <c r="F175" s="109">
        <v>389.6991118430775</v>
      </c>
    </row>
    <row r="176" spans="1:6" x14ac:dyDescent="0.15">
      <c r="A176" s="105" t="s">
        <v>134</v>
      </c>
      <c r="B176" s="106">
        <v>6</v>
      </c>
      <c r="C176" s="107">
        <v>100</v>
      </c>
      <c r="D176" s="107">
        <v>100</v>
      </c>
      <c r="E176" s="108">
        <v>1873.1747704246811</v>
      </c>
      <c r="F176" s="109">
        <v>387.12388980384691</v>
      </c>
    </row>
    <row r="177" spans="1:6" x14ac:dyDescent="0.15">
      <c r="A177" s="105" t="s">
        <v>322</v>
      </c>
      <c r="B177" s="106">
        <v>6</v>
      </c>
      <c r="C177" s="107">
        <v>100</v>
      </c>
      <c r="D177" s="107">
        <v>100</v>
      </c>
      <c r="E177" s="108">
        <v>2318.6522655262233</v>
      </c>
      <c r="F177" s="109">
        <v>383.77610115284705</v>
      </c>
    </row>
    <row r="178" spans="1:6" x14ac:dyDescent="0.15">
      <c r="A178" s="105" t="s">
        <v>323</v>
      </c>
      <c r="B178" s="106">
        <v>6</v>
      </c>
      <c r="C178" s="107">
        <v>100</v>
      </c>
      <c r="D178" s="107">
        <v>100</v>
      </c>
      <c r="E178" s="108">
        <v>2875.3274122871835</v>
      </c>
      <c r="F178" s="109">
        <v>379.39822368615501</v>
      </c>
    </row>
    <row r="179" spans="1:6" x14ac:dyDescent="0.15">
      <c r="A179" s="105" t="s">
        <v>328</v>
      </c>
      <c r="B179" s="106">
        <v>6</v>
      </c>
      <c r="C179" s="107">
        <v>110</v>
      </c>
      <c r="D179" s="107">
        <v>110</v>
      </c>
      <c r="E179" s="108">
        <v>3892.6990816987241</v>
      </c>
      <c r="F179" s="109">
        <v>414.24777960769381</v>
      </c>
    </row>
    <row r="180" spans="1:6" x14ac:dyDescent="0.15">
      <c r="A180" s="105" t="s">
        <v>326</v>
      </c>
      <c r="B180" s="106">
        <v>6</v>
      </c>
      <c r="C180" s="107">
        <v>110</v>
      </c>
      <c r="D180" s="107">
        <v>110</v>
      </c>
      <c r="E180" s="108">
        <v>2570.6522655262233</v>
      </c>
      <c r="F180" s="109">
        <v>423.77610115284705</v>
      </c>
    </row>
    <row r="181" spans="1:6" x14ac:dyDescent="0.15">
      <c r="A181" s="105" t="s">
        <v>327</v>
      </c>
      <c r="B181" s="106">
        <v>6</v>
      </c>
      <c r="C181" s="107">
        <v>110</v>
      </c>
      <c r="D181" s="107">
        <v>110</v>
      </c>
      <c r="E181" s="108">
        <v>3195.3274122871835</v>
      </c>
      <c r="F181" s="109">
        <v>419.39822368615501</v>
      </c>
    </row>
    <row r="182" spans="1:6" x14ac:dyDescent="0.15">
      <c r="A182" s="105" t="s">
        <v>332</v>
      </c>
      <c r="B182" s="106">
        <v>6</v>
      </c>
      <c r="C182" s="107">
        <v>120</v>
      </c>
      <c r="D182" s="107">
        <v>120</v>
      </c>
      <c r="E182" s="108">
        <v>4292.6990816987245</v>
      </c>
      <c r="F182" s="109">
        <v>454.24777960769381</v>
      </c>
    </row>
    <row r="183" spans="1:6" x14ac:dyDescent="0.15">
      <c r="A183" s="105" t="s">
        <v>333</v>
      </c>
      <c r="B183" s="106">
        <v>6</v>
      </c>
      <c r="C183" s="107">
        <v>120</v>
      </c>
      <c r="D183" s="107">
        <v>120</v>
      </c>
      <c r="E183" s="108">
        <v>5207.3423151542565</v>
      </c>
      <c r="F183" s="109">
        <v>447.80972450961724</v>
      </c>
    </row>
    <row r="184" spans="1:6" x14ac:dyDescent="0.15">
      <c r="A184" s="105" t="s">
        <v>135</v>
      </c>
      <c r="B184" s="106">
        <v>6</v>
      </c>
      <c r="C184" s="107">
        <v>120</v>
      </c>
      <c r="D184" s="107">
        <v>120</v>
      </c>
      <c r="E184" s="108">
        <v>2273.1747704246809</v>
      </c>
      <c r="F184" s="109">
        <v>467.12388980384691</v>
      </c>
    </row>
    <row r="185" spans="1:6" x14ac:dyDescent="0.15">
      <c r="A185" s="105" t="s">
        <v>136</v>
      </c>
      <c r="B185" s="106">
        <v>6</v>
      </c>
      <c r="C185" s="107">
        <v>120</v>
      </c>
      <c r="D185" s="107">
        <v>120</v>
      </c>
      <c r="E185" s="108">
        <v>2697.3716694115406</v>
      </c>
      <c r="F185" s="109">
        <v>464.54866776461625</v>
      </c>
    </row>
    <row r="186" spans="1:6" x14ac:dyDescent="0.15">
      <c r="A186" s="105" t="s">
        <v>329</v>
      </c>
      <c r="B186" s="106">
        <v>6</v>
      </c>
      <c r="C186" s="107">
        <v>120</v>
      </c>
      <c r="D186" s="107">
        <v>120</v>
      </c>
      <c r="E186" s="108">
        <v>2822.6522655262233</v>
      </c>
      <c r="F186" s="109">
        <v>463.77610115284705</v>
      </c>
    </row>
    <row r="187" spans="1:6" x14ac:dyDescent="0.15">
      <c r="A187" s="105" t="s">
        <v>330</v>
      </c>
      <c r="B187" s="106">
        <v>6</v>
      </c>
      <c r="C187" s="107">
        <v>120</v>
      </c>
      <c r="D187" s="107">
        <v>120</v>
      </c>
      <c r="E187" s="108">
        <v>3152.2696070843272</v>
      </c>
      <c r="F187" s="109">
        <v>461.71592352146263</v>
      </c>
    </row>
    <row r="188" spans="1:6" x14ac:dyDescent="0.15">
      <c r="A188" s="105" t="s">
        <v>331</v>
      </c>
      <c r="B188" s="106">
        <v>6</v>
      </c>
      <c r="C188" s="107">
        <v>120</v>
      </c>
      <c r="D188" s="107">
        <v>120</v>
      </c>
      <c r="E188" s="108">
        <v>3515.3274122871835</v>
      </c>
      <c r="F188" s="109">
        <v>459.39822368615501</v>
      </c>
    </row>
    <row r="189" spans="1:6" x14ac:dyDescent="0.15">
      <c r="A189" s="105" t="s">
        <v>338</v>
      </c>
      <c r="B189" s="106">
        <v>6</v>
      </c>
      <c r="C189" s="107">
        <v>140</v>
      </c>
      <c r="D189" s="107">
        <v>140</v>
      </c>
      <c r="E189" s="108">
        <v>5092.6990816987245</v>
      </c>
      <c r="F189" s="109">
        <v>534.24777960769381</v>
      </c>
    </row>
    <row r="190" spans="1:6" x14ac:dyDescent="0.15">
      <c r="A190" s="105" t="s">
        <v>339</v>
      </c>
      <c r="B190" s="106">
        <v>6</v>
      </c>
      <c r="C190" s="107">
        <v>140</v>
      </c>
      <c r="D190" s="107">
        <v>140</v>
      </c>
      <c r="E190" s="108">
        <v>6207.3423151542565</v>
      </c>
      <c r="F190" s="109">
        <v>527.80972450961724</v>
      </c>
    </row>
    <row r="191" spans="1:6" x14ac:dyDescent="0.15">
      <c r="A191" s="105" t="s">
        <v>334</v>
      </c>
      <c r="B191" s="106">
        <v>6</v>
      </c>
      <c r="C191" s="107">
        <v>140</v>
      </c>
      <c r="D191" s="107">
        <v>140</v>
      </c>
      <c r="E191" s="108">
        <v>2673.1747704246809</v>
      </c>
      <c r="F191" s="109">
        <v>547.12388980384685</v>
      </c>
    </row>
    <row r="192" spans="1:6" x14ac:dyDescent="0.15">
      <c r="A192" s="105" t="s">
        <v>137</v>
      </c>
      <c r="B192" s="106">
        <v>6</v>
      </c>
      <c r="C192" s="107">
        <v>140</v>
      </c>
      <c r="D192" s="107">
        <v>140</v>
      </c>
      <c r="E192" s="108">
        <v>3177.3716694115406</v>
      </c>
      <c r="F192" s="109">
        <v>544.54866776461631</v>
      </c>
    </row>
    <row r="193" spans="1:6" x14ac:dyDescent="0.15">
      <c r="A193" s="105" t="s">
        <v>335</v>
      </c>
      <c r="B193" s="106">
        <v>6</v>
      </c>
      <c r="C193" s="107">
        <v>140</v>
      </c>
      <c r="D193" s="107">
        <v>140</v>
      </c>
      <c r="E193" s="108">
        <v>3326.6522655262233</v>
      </c>
      <c r="F193" s="109">
        <v>543.7761011528471</v>
      </c>
    </row>
    <row r="194" spans="1:6" x14ac:dyDescent="0.15">
      <c r="A194" s="105" t="s">
        <v>336</v>
      </c>
      <c r="B194" s="106">
        <v>6</v>
      </c>
      <c r="C194" s="107">
        <v>140</v>
      </c>
      <c r="D194" s="107">
        <v>140</v>
      </c>
      <c r="E194" s="108">
        <v>3720.2696070843272</v>
      </c>
      <c r="F194" s="109">
        <v>541.71592352146263</v>
      </c>
    </row>
    <row r="195" spans="1:6" x14ac:dyDescent="0.15">
      <c r="A195" s="105" t="s">
        <v>337</v>
      </c>
      <c r="B195" s="106">
        <v>6</v>
      </c>
      <c r="C195" s="107">
        <v>140</v>
      </c>
      <c r="D195" s="107">
        <v>140</v>
      </c>
      <c r="E195" s="108">
        <v>4155.3274122871835</v>
      </c>
      <c r="F195" s="109">
        <v>539.39822368615501</v>
      </c>
    </row>
    <row r="196" spans="1:6" x14ac:dyDescent="0.15">
      <c r="A196" s="105" t="s">
        <v>342</v>
      </c>
      <c r="B196" s="106">
        <v>6</v>
      </c>
      <c r="C196" s="107">
        <v>150</v>
      </c>
      <c r="D196" s="107">
        <v>150</v>
      </c>
      <c r="E196" s="108">
        <v>5492.6990816987245</v>
      </c>
      <c r="F196" s="109">
        <v>574.24777960769381</v>
      </c>
    </row>
    <row r="197" spans="1:6" x14ac:dyDescent="0.15">
      <c r="A197" s="105" t="s">
        <v>343</v>
      </c>
      <c r="B197" s="106">
        <v>6</v>
      </c>
      <c r="C197" s="107">
        <v>150</v>
      </c>
      <c r="D197" s="107">
        <v>150</v>
      </c>
      <c r="E197" s="108">
        <v>6707.3423151542565</v>
      </c>
      <c r="F197" s="109">
        <v>567.80972450961724</v>
      </c>
    </row>
    <row r="198" spans="1:6" x14ac:dyDescent="0.15">
      <c r="A198" s="105" t="s">
        <v>344</v>
      </c>
      <c r="B198" s="106">
        <v>6</v>
      </c>
      <c r="C198" s="107">
        <v>150</v>
      </c>
      <c r="D198" s="107">
        <v>150</v>
      </c>
      <c r="E198" s="108">
        <v>8301.309649148734</v>
      </c>
      <c r="F198" s="109">
        <v>558.79644737231001</v>
      </c>
    </row>
    <row r="199" spans="1:6" x14ac:dyDescent="0.15">
      <c r="A199" s="105" t="s">
        <v>138</v>
      </c>
      <c r="B199" s="106">
        <v>6</v>
      </c>
      <c r="C199" s="107">
        <v>150</v>
      </c>
      <c r="D199" s="107">
        <v>150</v>
      </c>
      <c r="E199" s="108">
        <v>3417.3716694115406</v>
      </c>
      <c r="F199" s="109">
        <v>584.54866776461631</v>
      </c>
    </row>
    <row r="200" spans="1:6" x14ac:dyDescent="0.15">
      <c r="A200" s="105" t="s">
        <v>340</v>
      </c>
      <c r="B200" s="106">
        <v>6</v>
      </c>
      <c r="C200" s="107">
        <v>150</v>
      </c>
      <c r="D200" s="107">
        <v>150</v>
      </c>
      <c r="E200" s="108">
        <v>3578.6522655262233</v>
      </c>
      <c r="F200" s="109">
        <v>583.7761011528471</v>
      </c>
    </row>
    <row r="201" spans="1:6" x14ac:dyDescent="0.15">
      <c r="A201" s="105" t="s">
        <v>341</v>
      </c>
      <c r="B201" s="106">
        <v>6</v>
      </c>
      <c r="C201" s="107">
        <v>150</v>
      </c>
      <c r="D201" s="107">
        <v>150</v>
      </c>
      <c r="E201" s="108">
        <v>4475.3274122871835</v>
      </c>
      <c r="F201" s="109">
        <v>579.39822368615501</v>
      </c>
    </row>
    <row r="202" spans="1:6" x14ac:dyDescent="0.15">
      <c r="A202" s="105" t="s">
        <v>347</v>
      </c>
      <c r="B202" s="106">
        <v>6</v>
      </c>
      <c r="C202" s="107">
        <v>160</v>
      </c>
      <c r="D202" s="107">
        <v>160</v>
      </c>
      <c r="E202" s="108">
        <v>5892.6990816987245</v>
      </c>
      <c r="F202" s="109">
        <v>614.24777960769381</v>
      </c>
    </row>
    <row r="203" spans="1:6" x14ac:dyDescent="0.15">
      <c r="A203" s="105" t="s">
        <v>348</v>
      </c>
      <c r="B203" s="106">
        <v>6</v>
      </c>
      <c r="C203" s="107">
        <v>160</v>
      </c>
      <c r="D203" s="107">
        <v>160</v>
      </c>
      <c r="E203" s="108">
        <v>7207.3423151542565</v>
      </c>
      <c r="F203" s="109">
        <v>607.80972450961724</v>
      </c>
    </row>
    <row r="204" spans="1:6" x14ac:dyDescent="0.15">
      <c r="A204" s="105" t="s">
        <v>139</v>
      </c>
      <c r="B204" s="106">
        <v>6</v>
      </c>
      <c r="C204" s="107">
        <v>160</v>
      </c>
      <c r="D204" s="107">
        <v>160</v>
      </c>
      <c r="E204" s="108">
        <v>3657.3716694115406</v>
      </c>
      <c r="F204" s="109">
        <v>624.54866776461631</v>
      </c>
    </row>
    <row r="205" spans="1:6" x14ac:dyDescent="0.15">
      <c r="A205" s="105" t="s">
        <v>345</v>
      </c>
      <c r="B205" s="106">
        <v>6</v>
      </c>
      <c r="C205" s="107">
        <v>160</v>
      </c>
      <c r="D205" s="107">
        <v>160</v>
      </c>
      <c r="E205" s="108">
        <v>3830.6522655262233</v>
      </c>
      <c r="F205" s="109">
        <v>623.7761011528471</v>
      </c>
    </row>
    <row r="206" spans="1:6" x14ac:dyDescent="0.15">
      <c r="A206" s="105" t="s">
        <v>346</v>
      </c>
      <c r="B206" s="106">
        <v>6</v>
      </c>
      <c r="C206" s="107">
        <v>160</v>
      </c>
      <c r="D206" s="107">
        <v>160</v>
      </c>
      <c r="E206" s="108">
        <v>4795.3274122871835</v>
      </c>
      <c r="F206" s="109">
        <v>619.39822368615501</v>
      </c>
    </row>
    <row r="207" spans="1:6" x14ac:dyDescent="0.15">
      <c r="A207" s="105" t="s">
        <v>351</v>
      </c>
      <c r="B207" s="106">
        <v>6</v>
      </c>
      <c r="C207" s="107">
        <v>180</v>
      </c>
      <c r="D207" s="107">
        <v>180</v>
      </c>
      <c r="E207" s="108">
        <v>6692.6990816987245</v>
      </c>
      <c r="F207" s="109">
        <v>694.24777960769381</v>
      </c>
    </row>
    <row r="208" spans="1:6" x14ac:dyDescent="0.15">
      <c r="A208" s="105" t="s">
        <v>352</v>
      </c>
      <c r="B208" s="106">
        <v>6</v>
      </c>
      <c r="C208" s="107">
        <v>180</v>
      </c>
      <c r="D208" s="107">
        <v>180</v>
      </c>
      <c r="E208" s="108">
        <v>8207.3423151542556</v>
      </c>
      <c r="F208" s="109">
        <v>687.80972450961724</v>
      </c>
    </row>
    <row r="209" spans="1:6" x14ac:dyDescent="0.15">
      <c r="A209" s="105" t="s">
        <v>140</v>
      </c>
      <c r="B209" s="106">
        <v>6</v>
      </c>
      <c r="C209" s="107">
        <v>180</v>
      </c>
      <c r="D209" s="107">
        <v>180</v>
      </c>
      <c r="E209" s="108">
        <v>4137.371669411541</v>
      </c>
      <c r="F209" s="109">
        <v>704.54866776461631</v>
      </c>
    </row>
    <row r="210" spans="1:6" x14ac:dyDescent="0.15">
      <c r="A210" s="105" t="s">
        <v>349</v>
      </c>
      <c r="B210" s="106">
        <v>6</v>
      </c>
      <c r="C210" s="107">
        <v>180</v>
      </c>
      <c r="D210" s="107">
        <v>180</v>
      </c>
      <c r="E210" s="108">
        <v>4334.6522655262233</v>
      </c>
      <c r="F210" s="109">
        <v>703.7761011528471</v>
      </c>
    </row>
    <row r="211" spans="1:6" x14ac:dyDescent="0.15">
      <c r="A211" s="105" t="s">
        <v>350</v>
      </c>
      <c r="B211" s="106">
        <v>6</v>
      </c>
      <c r="C211" s="107">
        <v>180</v>
      </c>
      <c r="D211" s="107">
        <v>180</v>
      </c>
      <c r="E211" s="108">
        <v>5435.3274122871835</v>
      </c>
      <c r="F211" s="109">
        <v>699.39822368615501</v>
      </c>
    </row>
    <row r="212" spans="1:6" x14ac:dyDescent="0.15">
      <c r="A212" s="105" t="s">
        <v>355</v>
      </c>
      <c r="B212" s="106">
        <v>6</v>
      </c>
      <c r="C212" s="107">
        <v>200</v>
      </c>
      <c r="D212" s="107">
        <v>200</v>
      </c>
      <c r="E212" s="108">
        <v>7492.6990816987245</v>
      </c>
      <c r="F212" s="109">
        <v>774.24777960769381</v>
      </c>
    </row>
    <row r="213" spans="1:6" x14ac:dyDescent="0.15">
      <c r="A213" s="105" t="s">
        <v>356</v>
      </c>
      <c r="B213" s="106">
        <v>6</v>
      </c>
      <c r="C213" s="107">
        <v>200</v>
      </c>
      <c r="D213" s="107">
        <v>200</v>
      </c>
      <c r="E213" s="108">
        <v>9207.3423151542556</v>
      </c>
      <c r="F213" s="109">
        <v>767.80972450961724</v>
      </c>
    </row>
    <row r="214" spans="1:6" x14ac:dyDescent="0.15">
      <c r="A214" s="105" t="s">
        <v>357</v>
      </c>
      <c r="B214" s="106">
        <v>6</v>
      </c>
      <c r="C214" s="107">
        <v>200</v>
      </c>
      <c r="D214" s="107">
        <v>200</v>
      </c>
      <c r="E214" s="108">
        <v>11501.309649148734</v>
      </c>
      <c r="F214" s="109">
        <v>758.79644737231001</v>
      </c>
    </row>
    <row r="215" spans="1:6" x14ac:dyDescent="0.15">
      <c r="A215" s="105" t="s">
        <v>358</v>
      </c>
      <c r="B215" s="106">
        <v>6</v>
      </c>
      <c r="C215" s="107">
        <v>200</v>
      </c>
      <c r="D215" s="107">
        <v>200</v>
      </c>
      <c r="E215" s="108">
        <v>13970.796326794896</v>
      </c>
      <c r="F215" s="109">
        <v>748.49555921538763</v>
      </c>
    </row>
    <row r="216" spans="1:6" x14ac:dyDescent="0.15">
      <c r="A216" s="105" t="s">
        <v>141</v>
      </c>
      <c r="B216" s="106">
        <v>6</v>
      </c>
      <c r="C216" s="107">
        <v>200</v>
      </c>
      <c r="D216" s="107">
        <v>200</v>
      </c>
      <c r="E216" s="108">
        <v>4617.371669411541</v>
      </c>
      <c r="F216" s="109">
        <v>784.54866776461631</v>
      </c>
    </row>
    <row r="217" spans="1:6" x14ac:dyDescent="0.15">
      <c r="A217" s="105" t="s">
        <v>353</v>
      </c>
      <c r="B217" s="106">
        <v>6</v>
      </c>
      <c r="C217" s="107">
        <v>200</v>
      </c>
      <c r="D217" s="107">
        <v>200</v>
      </c>
      <c r="E217" s="108">
        <v>4838.6522655262233</v>
      </c>
      <c r="F217" s="109">
        <v>783.7761011528471</v>
      </c>
    </row>
    <row r="218" spans="1:6" x14ac:dyDescent="0.15">
      <c r="A218" s="105" t="s">
        <v>354</v>
      </c>
      <c r="B218" s="106">
        <v>6</v>
      </c>
      <c r="C218" s="107">
        <v>200</v>
      </c>
      <c r="D218" s="107">
        <v>200</v>
      </c>
      <c r="E218" s="108">
        <v>6075.3274122871835</v>
      </c>
      <c r="F218" s="109">
        <v>779.39822368615501</v>
      </c>
    </row>
    <row r="219" spans="1:6" x14ac:dyDescent="0.15">
      <c r="A219" s="105" t="s">
        <v>360</v>
      </c>
      <c r="B219" s="106">
        <v>6</v>
      </c>
      <c r="C219" s="107">
        <v>220</v>
      </c>
      <c r="D219" s="107">
        <v>220</v>
      </c>
      <c r="E219" s="108">
        <v>8292.6990816987236</v>
      </c>
      <c r="F219" s="109">
        <v>854.24777960769381</v>
      </c>
    </row>
    <row r="220" spans="1:6" x14ac:dyDescent="0.15">
      <c r="A220" s="105" t="s">
        <v>361</v>
      </c>
      <c r="B220" s="106">
        <v>6</v>
      </c>
      <c r="C220" s="107">
        <v>220</v>
      </c>
      <c r="D220" s="107">
        <v>220</v>
      </c>
      <c r="E220" s="108">
        <v>10207.342315154256</v>
      </c>
      <c r="F220" s="109">
        <v>847.80972450961724</v>
      </c>
    </row>
    <row r="221" spans="1:6" x14ac:dyDescent="0.15">
      <c r="A221" s="105" t="s">
        <v>362</v>
      </c>
      <c r="B221" s="106">
        <v>6</v>
      </c>
      <c r="C221" s="107">
        <v>220</v>
      </c>
      <c r="D221" s="107">
        <v>220</v>
      </c>
      <c r="E221" s="108">
        <v>12781.309649148734</v>
      </c>
      <c r="F221" s="109">
        <v>838.79644737231001</v>
      </c>
    </row>
    <row r="222" spans="1:6" x14ac:dyDescent="0.15">
      <c r="A222" s="105" t="s">
        <v>142</v>
      </c>
      <c r="B222" s="106">
        <v>6</v>
      </c>
      <c r="C222" s="107">
        <v>220</v>
      </c>
      <c r="D222" s="107">
        <v>220</v>
      </c>
      <c r="E222" s="108">
        <v>5097.371669411541</v>
      </c>
      <c r="F222" s="109">
        <v>864.54866776461631</v>
      </c>
    </row>
    <row r="223" spans="1:6" x14ac:dyDescent="0.15">
      <c r="A223" s="105" t="s">
        <v>359</v>
      </c>
      <c r="B223" s="106">
        <v>6</v>
      </c>
      <c r="C223" s="107">
        <v>220</v>
      </c>
      <c r="D223" s="107">
        <v>220</v>
      </c>
      <c r="E223" s="108">
        <v>5342.6522655262233</v>
      </c>
      <c r="F223" s="109">
        <v>863.7761011528471</v>
      </c>
    </row>
    <row r="224" spans="1:6" x14ac:dyDescent="0.15">
      <c r="A224" s="105" t="s">
        <v>364</v>
      </c>
      <c r="B224" s="106">
        <v>6</v>
      </c>
      <c r="C224" s="107">
        <v>250</v>
      </c>
      <c r="D224" s="107">
        <v>250</v>
      </c>
      <c r="E224" s="108">
        <v>9492.6990816987236</v>
      </c>
      <c r="F224" s="109">
        <v>974.24777960769381</v>
      </c>
    </row>
    <row r="225" spans="1:6" x14ac:dyDescent="0.15">
      <c r="A225" s="105" t="s">
        <v>365</v>
      </c>
      <c r="B225" s="106">
        <v>6</v>
      </c>
      <c r="C225" s="107">
        <v>250</v>
      </c>
      <c r="D225" s="107">
        <v>250</v>
      </c>
      <c r="E225" s="108">
        <v>11707.342315154256</v>
      </c>
      <c r="F225" s="109">
        <v>967.80972450961724</v>
      </c>
    </row>
    <row r="226" spans="1:6" x14ac:dyDescent="0.15">
      <c r="A226" s="105" t="s">
        <v>366</v>
      </c>
      <c r="B226" s="106">
        <v>6</v>
      </c>
      <c r="C226" s="107">
        <v>250</v>
      </c>
      <c r="D226" s="107">
        <v>250</v>
      </c>
      <c r="E226" s="108">
        <v>14701.309649148734</v>
      </c>
      <c r="F226" s="109">
        <v>958.79644737231001</v>
      </c>
    </row>
    <row r="227" spans="1:6" x14ac:dyDescent="0.15">
      <c r="A227" s="105" t="s">
        <v>367</v>
      </c>
      <c r="B227" s="106">
        <v>6</v>
      </c>
      <c r="C227" s="107">
        <v>250</v>
      </c>
      <c r="D227" s="107">
        <v>250</v>
      </c>
      <c r="E227" s="108">
        <v>17970.796326794898</v>
      </c>
      <c r="F227" s="109">
        <v>948.49555921538763</v>
      </c>
    </row>
    <row r="228" spans="1:6" x14ac:dyDescent="0.15">
      <c r="A228" s="105" t="s">
        <v>143</v>
      </c>
      <c r="B228" s="106">
        <v>6</v>
      </c>
      <c r="C228" s="107">
        <v>250</v>
      </c>
      <c r="D228" s="107">
        <v>250</v>
      </c>
      <c r="E228" s="108">
        <v>5817.371669411541</v>
      </c>
      <c r="F228" s="109">
        <v>984.54866776461631</v>
      </c>
    </row>
    <row r="229" spans="1:6" x14ac:dyDescent="0.15">
      <c r="A229" s="105" t="s">
        <v>363</v>
      </c>
      <c r="B229" s="106">
        <v>6</v>
      </c>
      <c r="C229" s="107">
        <v>250</v>
      </c>
      <c r="D229" s="107">
        <v>250</v>
      </c>
      <c r="E229" s="108">
        <v>6098.6522655262233</v>
      </c>
      <c r="F229" s="109">
        <v>983.7761011528471</v>
      </c>
    </row>
    <row r="230" spans="1:6" x14ac:dyDescent="0.15">
      <c r="A230" s="105" t="s">
        <v>144</v>
      </c>
      <c r="B230" s="106">
        <v>6</v>
      </c>
      <c r="C230" s="107">
        <v>250</v>
      </c>
      <c r="D230" s="107">
        <v>250</v>
      </c>
      <c r="E230" s="108">
        <v>7675.3274122871835</v>
      </c>
      <c r="F230" s="109">
        <v>979.39822368615501</v>
      </c>
    </row>
    <row r="231" spans="1:6" x14ac:dyDescent="0.15">
      <c r="A231" s="105" t="s">
        <v>369</v>
      </c>
      <c r="B231" s="106">
        <v>6</v>
      </c>
      <c r="C231" s="107">
        <v>260</v>
      </c>
      <c r="D231" s="107">
        <v>260</v>
      </c>
      <c r="E231" s="108">
        <v>10826.165888855456</v>
      </c>
      <c r="F231" s="109">
        <v>1011.672557568463</v>
      </c>
    </row>
    <row r="232" spans="1:6" x14ac:dyDescent="0.15">
      <c r="A232" s="105" t="s">
        <v>368</v>
      </c>
      <c r="B232" s="106">
        <v>6</v>
      </c>
      <c r="C232" s="107">
        <v>260</v>
      </c>
      <c r="D232" s="107">
        <v>260</v>
      </c>
      <c r="E232" s="108">
        <v>7128.2696070843267</v>
      </c>
      <c r="F232" s="109">
        <v>1021.7159235214625</v>
      </c>
    </row>
    <row r="233" spans="1:6" x14ac:dyDescent="0.15">
      <c r="A233" s="105" t="s">
        <v>145</v>
      </c>
      <c r="B233" s="106">
        <v>6</v>
      </c>
      <c r="C233" s="107">
        <v>260</v>
      </c>
      <c r="D233" s="107">
        <v>260</v>
      </c>
      <c r="E233" s="108">
        <v>7995.3274122871835</v>
      </c>
      <c r="F233" s="109">
        <v>1019.398223686155</v>
      </c>
    </row>
    <row r="234" spans="1:6" x14ac:dyDescent="0.15">
      <c r="A234" s="105" t="s">
        <v>370</v>
      </c>
      <c r="B234" s="106">
        <v>6</v>
      </c>
      <c r="C234" s="107">
        <v>300</v>
      </c>
      <c r="D234" s="107">
        <v>300</v>
      </c>
      <c r="E234" s="108">
        <v>11492.699081698724</v>
      </c>
      <c r="F234" s="109">
        <v>1174.2477796076937</v>
      </c>
    </row>
    <row r="235" spans="1:6" x14ac:dyDescent="0.15">
      <c r="A235" s="105" t="s">
        <v>371</v>
      </c>
      <c r="B235" s="106">
        <v>6</v>
      </c>
      <c r="C235" s="107">
        <v>300</v>
      </c>
      <c r="D235" s="107">
        <v>300</v>
      </c>
      <c r="E235" s="108">
        <v>14207.342315154256</v>
      </c>
      <c r="F235" s="109">
        <v>1167.8097245096174</v>
      </c>
    </row>
    <row r="236" spans="1:6" x14ac:dyDescent="0.15">
      <c r="A236" s="105" t="s">
        <v>372</v>
      </c>
      <c r="B236" s="106">
        <v>6</v>
      </c>
      <c r="C236" s="107">
        <v>300</v>
      </c>
      <c r="D236" s="107">
        <v>300</v>
      </c>
      <c r="E236" s="108">
        <v>17901.309649148734</v>
      </c>
      <c r="F236" s="109">
        <v>1158.79644737231</v>
      </c>
    </row>
    <row r="237" spans="1:6" x14ac:dyDescent="0.15">
      <c r="A237" s="105" t="s">
        <v>146</v>
      </c>
      <c r="B237" s="106">
        <v>6</v>
      </c>
      <c r="C237" s="107">
        <v>300</v>
      </c>
      <c r="D237" s="107">
        <v>300</v>
      </c>
      <c r="E237" s="108">
        <v>9275.3274122871826</v>
      </c>
      <c r="F237" s="109">
        <v>1179.398223686155</v>
      </c>
    </row>
    <row r="238" spans="1:6" x14ac:dyDescent="0.15">
      <c r="A238" s="105" t="s">
        <v>148</v>
      </c>
      <c r="B238" s="106">
        <v>6</v>
      </c>
      <c r="C238" s="107">
        <v>350</v>
      </c>
      <c r="D238" s="107">
        <v>350</v>
      </c>
      <c r="E238" s="108">
        <v>13492.699081698724</v>
      </c>
      <c r="F238" s="109">
        <v>1374.2477796076937</v>
      </c>
    </row>
    <row r="239" spans="1:6" x14ac:dyDescent="0.15">
      <c r="A239" s="105" t="s">
        <v>373</v>
      </c>
      <c r="B239" s="106">
        <v>6</v>
      </c>
      <c r="C239" s="107">
        <v>350</v>
      </c>
      <c r="D239" s="107">
        <v>350</v>
      </c>
      <c r="E239" s="108">
        <v>16707.342315154256</v>
      </c>
      <c r="F239" s="109">
        <v>1367.8097245096174</v>
      </c>
    </row>
    <row r="240" spans="1:6" x14ac:dyDescent="0.15">
      <c r="A240" s="105" t="s">
        <v>374</v>
      </c>
      <c r="B240" s="106">
        <v>6</v>
      </c>
      <c r="C240" s="107">
        <v>350</v>
      </c>
      <c r="D240" s="107">
        <v>350</v>
      </c>
      <c r="E240" s="108">
        <v>21101.309649148734</v>
      </c>
      <c r="F240" s="109">
        <v>1358.79644737231</v>
      </c>
    </row>
    <row r="241" spans="1:6" x14ac:dyDescent="0.15">
      <c r="A241" s="105" t="s">
        <v>147</v>
      </c>
      <c r="B241" s="106">
        <v>6</v>
      </c>
      <c r="C241" s="107">
        <v>350</v>
      </c>
      <c r="D241" s="107">
        <v>350</v>
      </c>
      <c r="E241" s="108">
        <v>10875.327412287183</v>
      </c>
      <c r="F241" s="109">
        <v>1379.398223686155</v>
      </c>
    </row>
    <row r="242" spans="1:6" x14ac:dyDescent="0.15">
      <c r="A242" s="105" t="s">
        <v>125</v>
      </c>
      <c r="B242" s="106">
        <v>6</v>
      </c>
      <c r="C242" s="107">
        <v>40</v>
      </c>
      <c r="D242" s="107">
        <v>40</v>
      </c>
      <c r="E242" s="108">
        <v>368.29369260617028</v>
      </c>
      <c r="F242" s="109">
        <v>153.56194490192345</v>
      </c>
    </row>
    <row r="243" spans="1:6" x14ac:dyDescent="0.15">
      <c r="A243" s="105" t="s">
        <v>297</v>
      </c>
      <c r="B243" s="106">
        <v>6</v>
      </c>
      <c r="C243" s="107">
        <v>40</v>
      </c>
      <c r="D243" s="107">
        <v>40</v>
      </c>
      <c r="E243" s="108">
        <v>421.33599277086273</v>
      </c>
      <c r="F243" s="109">
        <v>152.53185608623119</v>
      </c>
    </row>
    <row r="244" spans="1:6" x14ac:dyDescent="0.15">
      <c r="A244" s="105" t="s">
        <v>126</v>
      </c>
      <c r="B244" s="106">
        <v>6</v>
      </c>
      <c r="C244" s="107">
        <v>40</v>
      </c>
      <c r="D244" s="107">
        <v>40</v>
      </c>
      <c r="E244" s="108">
        <v>434.34291735288519</v>
      </c>
      <c r="F244" s="109">
        <v>152.27433388230813</v>
      </c>
    </row>
    <row r="245" spans="1:6" x14ac:dyDescent="0.15">
      <c r="A245" s="105" t="s">
        <v>298</v>
      </c>
      <c r="B245" s="106">
        <v>6</v>
      </c>
      <c r="C245" s="107">
        <v>40</v>
      </c>
      <c r="D245" s="107">
        <v>40</v>
      </c>
      <c r="E245" s="108">
        <v>558.83185307179588</v>
      </c>
      <c r="F245" s="109">
        <v>149.6991118430775</v>
      </c>
    </row>
    <row r="246" spans="1:6" x14ac:dyDescent="0.15">
      <c r="A246" s="105" t="s">
        <v>299</v>
      </c>
      <c r="B246" s="106">
        <v>6</v>
      </c>
      <c r="C246" s="107">
        <v>40</v>
      </c>
      <c r="D246" s="107">
        <v>40</v>
      </c>
      <c r="E246" s="108">
        <v>673.17477042468101</v>
      </c>
      <c r="F246" s="109">
        <v>147.12388980384691</v>
      </c>
    </row>
    <row r="247" spans="1:6" x14ac:dyDescent="0.15">
      <c r="A247" s="105" t="s">
        <v>149</v>
      </c>
      <c r="B247" s="106">
        <v>6</v>
      </c>
      <c r="C247" s="107">
        <v>400</v>
      </c>
      <c r="D247" s="107">
        <v>400</v>
      </c>
      <c r="E247" s="108">
        <v>15492.699081698724</v>
      </c>
      <c r="F247" s="109">
        <v>1574.2477796076937</v>
      </c>
    </row>
    <row r="248" spans="1:6" x14ac:dyDescent="0.15">
      <c r="A248" s="105" t="s">
        <v>150</v>
      </c>
      <c r="B248" s="106">
        <v>6</v>
      </c>
      <c r="C248" s="107">
        <v>400</v>
      </c>
      <c r="D248" s="107">
        <v>400</v>
      </c>
      <c r="E248" s="108">
        <v>18469.486677646164</v>
      </c>
      <c r="F248" s="109">
        <v>1569.0973355292326</v>
      </c>
    </row>
    <row r="249" spans="1:6" x14ac:dyDescent="0.15">
      <c r="A249" s="105" t="s">
        <v>375</v>
      </c>
      <c r="B249" s="106">
        <v>6</v>
      </c>
      <c r="C249" s="107">
        <v>400</v>
      </c>
      <c r="D249" s="107">
        <v>400</v>
      </c>
      <c r="E249" s="108">
        <v>19207.342315154256</v>
      </c>
      <c r="F249" s="109">
        <v>1567.8097245096174</v>
      </c>
    </row>
    <row r="250" spans="1:6" x14ac:dyDescent="0.15">
      <c r="A250" s="105" t="s">
        <v>151</v>
      </c>
      <c r="B250" s="106">
        <v>6</v>
      </c>
      <c r="C250" s="107">
        <v>400</v>
      </c>
      <c r="D250" s="107">
        <v>400</v>
      </c>
      <c r="E250" s="108">
        <v>24301.309649148734</v>
      </c>
      <c r="F250" s="109">
        <v>1558.79644737231</v>
      </c>
    </row>
    <row r="251" spans="1:6" x14ac:dyDescent="0.15">
      <c r="A251" s="105" t="s">
        <v>152</v>
      </c>
      <c r="B251" s="106">
        <v>6</v>
      </c>
      <c r="C251" s="107">
        <v>400</v>
      </c>
      <c r="D251" s="107">
        <v>400</v>
      </c>
      <c r="E251" s="108">
        <v>29970.796326794898</v>
      </c>
      <c r="F251" s="109">
        <v>1548.4955592153876</v>
      </c>
    </row>
    <row r="252" spans="1:6" x14ac:dyDescent="0.15">
      <c r="A252" s="105" t="s">
        <v>300</v>
      </c>
      <c r="B252" s="106">
        <v>6</v>
      </c>
      <c r="C252" s="107">
        <v>50</v>
      </c>
      <c r="D252" s="107">
        <v>50</v>
      </c>
      <c r="E252" s="108">
        <v>537.33599277086273</v>
      </c>
      <c r="F252" s="109">
        <v>192.53185608623119</v>
      </c>
    </row>
    <row r="253" spans="1:6" x14ac:dyDescent="0.15">
      <c r="A253" s="105" t="s">
        <v>127</v>
      </c>
      <c r="B253" s="106">
        <v>6</v>
      </c>
      <c r="C253" s="107">
        <v>50</v>
      </c>
      <c r="D253" s="107">
        <v>50</v>
      </c>
      <c r="E253" s="108">
        <v>554.34291735288514</v>
      </c>
      <c r="F253" s="109">
        <v>192.27433388230813</v>
      </c>
    </row>
    <row r="254" spans="1:6" x14ac:dyDescent="0.15">
      <c r="A254" s="105" t="s">
        <v>301</v>
      </c>
      <c r="B254" s="106">
        <v>6</v>
      </c>
      <c r="C254" s="107">
        <v>50</v>
      </c>
      <c r="D254" s="107">
        <v>50</v>
      </c>
      <c r="E254" s="108">
        <v>718.83185307179588</v>
      </c>
      <c r="F254" s="109">
        <v>189.6991118430775</v>
      </c>
    </row>
    <row r="255" spans="1:6" x14ac:dyDescent="0.15">
      <c r="A255" s="105" t="s">
        <v>302</v>
      </c>
      <c r="B255" s="106">
        <v>6</v>
      </c>
      <c r="C255" s="107">
        <v>50</v>
      </c>
      <c r="D255" s="107">
        <v>50</v>
      </c>
      <c r="E255" s="108">
        <v>873.17477042468101</v>
      </c>
      <c r="F255" s="109">
        <v>187.12388980384691</v>
      </c>
    </row>
    <row r="256" spans="1:6" x14ac:dyDescent="0.15">
      <c r="A256" s="105" t="s">
        <v>303</v>
      </c>
      <c r="B256" s="106">
        <v>6</v>
      </c>
      <c r="C256" s="107">
        <v>50</v>
      </c>
      <c r="D256" s="107">
        <v>50</v>
      </c>
      <c r="E256" s="108">
        <v>1058.6522655262236</v>
      </c>
      <c r="F256" s="109">
        <v>183.7761011528471</v>
      </c>
    </row>
    <row r="257" spans="1:6" x14ac:dyDescent="0.15">
      <c r="A257" s="105" t="s">
        <v>128</v>
      </c>
      <c r="B257" s="106">
        <v>6</v>
      </c>
      <c r="C257" s="107">
        <v>60</v>
      </c>
      <c r="D257" s="107">
        <v>60</v>
      </c>
      <c r="E257" s="108">
        <v>674.34291735288514</v>
      </c>
      <c r="F257" s="109">
        <v>232.27433388230813</v>
      </c>
    </row>
    <row r="258" spans="1:6" x14ac:dyDescent="0.15">
      <c r="A258" s="105" t="s">
        <v>304</v>
      </c>
      <c r="B258" s="106">
        <v>6</v>
      </c>
      <c r="C258" s="107">
        <v>60</v>
      </c>
      <c r="D258" s="107">
        <v>60</v>
      </c>
      <c r="E258" s="108">
        <v>878.83185307179588</v>
      </c>
      <c r="F258" s="109">
        <v>229.6991118430775</v>
      </c>
    </row>
    <row r="259" spans="1:6" x14ac:dyDescent="0.15">
      <c r="A259" s="105" t="s">
        <v>305</v>
      </c>
      <c r="B259" s="106">
        <v>6</v>
      </c>
      <c r="C259" s="107">
        <v>60</v>
      </c>
      <c r="D259" s="107">
        <v>60</v>
      </c>
      <c r="E259" s="108">
        <v>1073.1747704246811</v>
      </c>
      <c r="F259" s="109">
        <v>227.12388980384691</v>
      </c>
    </row>
    <row r="260" spans="1:6" x14ac:dyDescent="0.15">
      <c r="A260" s="105" t="s">
        <v>306</v>
      </c>
      <c r="B260" s="106">
        <v>6</v>
      </c>
      <c r="C260" s="107">
        <v>60</v>
      </c>
      <c r="D260" s="107">
        <v>60</v>
      </c>
      <c r="E260" s="108">
        <v>1310.6522655262236</v>
      </c>
      <c r="F260" s="109">
        <v>223.7761011528471</v>
      </c>
    </row>
    <row r="261" spans="1:6" x14ac:dyDescent="0.15">
      <c r="A261" s="105" t="s">
        <v>307</v>
      </c>
      <c r="B261" s="106">
        <v>6</v>
      </c>
      <c r="C261" s="107">
        <v>60</v>
      </c>
      <c r="D261" s="107">
        <v>60</v>
      </c>
      <c r="E261" s="108">
        <v>1595.3274122871835</v>
      </c>
      <c r="F261" s="109">
        <v>219.39822368615503</v>
      </c>
    </row>
    <row r="262" spans="1:6" x14ac:dyDescent="0.15">
      <c r="A262" s="105" t="s">
        <v>129</v>
      </c>
      <c r="B262" s="106">
        <v>6</v>
      </c>
      <c r="C262" s="107">
        <v>70</v>
      </c>
      <c r="D262" s="107">
        <v>70</v>
      </c>
      <c r="E262" s="108">
        <v>794.34291735288514</v>
      </c>
      <c r="F262" s="109">
        <v>272.27433388230816</v>
      </c>
    </row>
    <row r="263" spans="1:6" x14ac:dyDescent="0.15">
      <c r="A263" s="105" t="s">
        <v>308</v>
      </c>
      <c r="B263" s="106">
        <v>6</v>
      </c>
      <c r="C263" s="107">
        <v>70</v>
      </c>
      <c r="D263" s="107">
        <v>70</v>
      </c>
      <c r="E263" s="108">
        <v>1038.8318530717959</v>
      </c>
      <c r="F263" s="109">
        <v>269.6991118430775</v>
      </c>
    </row>
    <row r="264" spans="1:6" x14ac:dyDescent="0.15">
      <c r="A264" s="105" t="s">
        <v>309</v>
      </c>
      <c r="B264" s="106">
        <v>6</v>
      </c>
      <c r="C264" s="107">
        <v>70</v>
      </c>
      <c r="D264" s="107">
        <v>70</v>
      </c>
      <c r="E264" s="108">
        <v>1273.1747704246811</v>
      </c>
      <c r="F264" s="109">
        <v>267.12388980384691</v>
      </c>
    </row>
    <row r="265" spans="1:6" x14ac:dyDescent="0.15">
      <c r="A265" s="105" t="s">
        <v>310</v>
      </c>
      <c r="B265" s="106">
        <v>6</v>
      </c>
      <c r="C265" s="107">
        <v>70</v>
      </c>
      <c r="D265" s="107">
        <v>70</v>
      </c>
      <c r="E265" s="108">
        <v>1562.6522655262236</v>
      </c>
      <c r="F265" s="109">
        <v>263.7761011528471</v>
      </c>
    </row>
    <row r="266" spans="1:6" x14ac:dyDescent="0.15">
      <c r="A266" s="105" t="s">
        <v>311</v>
      </c>
      <c r="B266" s="106">
        <v>6</v>
      </c>
      <c r="C266" s="107">
        <v>70</v>
      </c>
      <c r="D266" s="107">
        <v>70</v>
      </c>
      <c r="E266" s="108">
        <v>1915.3274122871835</v>
      </c>
      <c r="F266" s="109">
        <v>259.39822368615501</v>
      </c>
    </row>
    <row r="267" spans="1:6" x14ac:dyDescent="0.15">
      <c r="A267" s="105" t="s">
        <v>130</v>
      </c>
      <c r="B267" s="106">
        <v>6</v>
      </c>
      <c r="C267" s="107">
        <v>80</v>
      </c>
      <c r="D267" s="107">
        <v>80</v>
      </c>
      <c r="E267" s="108">
        <v>914.34291735288514</v>
      </c>
      <c r="F267" s="109">
        <v>312.27433388230816</v>
      </c>
    </row>
    <row r="268" spans="1:6" x14ac:dyDescent="0.15">
      <c r="A268" s="105" t="s">
        <v>312</v>
      </c>
      <c r="B268" s="106">
        <v>6</v>
      </c>
      <c r="C268" s="107">
        <v>80</v>
      </c>
      <c r="D268" s="107">
        <v>80</v>
      </c>
      <c r="E268" s="108">
        <v>1086.2538009881548</v>
      </c>
      <c r="F268" s="109">
        <v>310.7292006587698</v>
      </c>
    </row>
    <row r="269" spans="1:6" x14ac:dyDescent="0.15">
      <c r="A269" s="105" t="s">
        <v>131</v>
      </c>
      <c r="B269" s="106">
        <v>6</v>
      </c>
      <c r="C269" s="107">
        <v>80</v>
      </c>
      <c r="D269" s="107">
        <v>80</v>
      </c>
      <c r="E269" s="108">
        <v>1198.8318530717959</v>
      </c>
      <c r="F269" s="109">
        <v>309.6991118430775</v>
      </c>
    </row>
    <row r="270" spans="1:6" x14ac:dyDescent="0.15">
      <c r="A270" s="105" t="s">
        <v>313</v>
      </c>
      <c r="B270" s="106">
        <v>6</v>
      </c>
      <c r="C270" s="107">
        <v>80</v>
      </c>
      <c r="D270" s="107">
        <v>80</v>
      </c>
      <c r="E270" s="108">
        <v>1473.1747704246811</v>
      </c>
      <c r="F270" s="109">
        <v>307.12388980384691</v>
      </c>
    </row>
    <row r="271" spans="1:6" x14ac:dyDescent="0.15">
      <c r="A271" s="105" t="s">
        <v>314</v>
      </c>
      <c r="B271" s="106">
        <v>6</v>
      </c>
      <c r="C271" s="107">
        <v>80</v>
      </c>
      <c r="D271" s="107">
        <v>80</v>
      </c>
      <c r="E271" s="108">
        <v>1814.6522655262236</v>
      </c>
      <c r="F271" s="109">
        <v>303.7761011528471</v>
      </c>
    </row>
    <row r="272" spans="1:6" x14ac:dyDescent="0.15">
      <c r="A272" s="105" t="s">
        <v>315</v>
      </c>
      <c r="B272" s="106">
        <v>6</v>
      </c>
      <c r="C272" s="107">
        <v>80</v>
      </c>
      <c r="D272" s="107">
        <v>80</v>
      </c>
      <c r="E272" s="108">
        <v>2235.3274122871835</v>
      </c>
      <c r="F272" s="109">
        <v>299.39822368615501</v>
      </c>
    </row>
    <row r="273" spans="1:6" x14ac:dyDescent="0.15">
      <c r="A273" s="105" t="s">
        <v>316</v>
      </c>
      <c r="B273" s="106">
        <v>6</v>
      </c>
      <c r="C273" s="107">
        <v>80</v>
      </c>
      <c r="D273" s="107">
        <v>80</v>
      </c>
      <c r="E273" s="108">
        <v>2423.1461688674922</v>
      </c>
      <c r="F273" s="109">
        <v>297.33804605477053</v>
      </c>
    </row>
    <row r="274" spans="1:6" x14ac:dyDescent="0.15">
      <c r="A274" s="105" t="s">
        <v>132</v>
      </c>
      <c r="B274" s="106">
        <v>6</v>
      </c>
      <c r="C274" s="107">
        <v>90</v>
      </c>
      <c r="D274" s="107">
        <v>90</v>
      </c>
      <c r="E274" s="108">
        <v>1358.8318530717959</v>
      </c>
      <c r="F274" s="109">
        <v>349.6991118430775</v>
      </c>
    </row>
    <row r="275" spans="1:6" x14ac:dyDescent="0.15">
      <c r="A275" s="105" t="s">
        <v>317</v>
      </c>
      <c r="B275" s="106">
        <v>6</v>
      </c>
      <c r="C275" s="107">
        <v>90</v>
      </c>
      <c r="D275" s="107">
        <v>90</v>
      </c>
      <c r="E275" s="108">
        <v>1673.1747704246811</v>
      </c>
      <c r="F275" s="109">
        <v>347.12388980384691</v>
      </c>
    </row>
    <row r="276" spans="1:6" x14ac:dyDescent="0.15">
      <c r="A276" s="105" t="s">
        <v>318</v>
      </c>
      <c r="B276" s="106">
        <v>6</v>
      </c>
      <c r="C276" s="107">
        <v>90</v>
      </c>
      <c r="D276" s="107">
        <v>90</v>
      </c>
      <c r="E276" s="108">
        <v>2066.6522655262238</v>
      </c>
      <c r="F276" s="109">
        <v>343.77610115284705</v>
      </c>
    </row>
    <row r="277" spans="1:6" x14ac:dyDescent="0.15">
      <c r="A277" s="105" t="s">
        <v>319</v>
      </c>
      <c r="B277" s="106">
        <v>6</v>
      </c>
      <c r="C277" s="107">
        <v>90</v>
      </c>
      <c r="D277" s="107">
        <v>90</v>
      </c>
      <c r="E277" s="108">
        <v>2300.2696070843272</v>
      </c>
      <c r="F277" s="109">
        <v>341.71592352146263</v>
      </c>
    </row>
    <row r="278" spans="1:6" x14ac:dyDescent="0.15">
      <c r="A278" s="105" t="s">
        <v>320</v>
      </c>
      <c r="B278" s="106">
        <v>6</v>
      </c>
      <c r="C278" s="107">
        <v>90</v>
      </c>
      <c r="D278" s="107">
        <v>90</v>
      </c>
      <c r="E278" s="108">
        <v>2555.3274122871835</v>
      </c>
      <c r="F278" s="109">
        <v>339.39822368615501</v>
      </c>
    </row>
    <row r="279" spans="1:6" x14ac:dyDescent="0.15">
      <c r="A279" s="105" t="s">
        <v>321</v>
      </c>
      <c r="B279" s="106">
        <v>6</v>
      </c>
      <c r="C279" s="107">
        <v>90</v>
      </c>
      <c r="D279" s="107">
        <v>90</v>
      </c>
      <c r="E279" s="108">
        <v>2775.1461688674922</v>
      </c>
      <c r="F279" s="109">
        <v>337.33804605477053</v>
      </c>
    </row>
    <row r="280" spans="1:6" x14ac:dyDescent="0.15">
      <c r="A280" s="10" t="s">
        <v>19</v>
      </c>
      <c r="B280" s="53">
        <v>1</v>
      </c>
      <c r="C280" s="7">
        <v>100</v>
      </c>
      <c r="D280" s="7">
        <v>55</v>
      </c>
      <c r="E280" s="6">
        <v>1032.3219599741001</v>
      </c>
      <c r="F280" s="89">
        <v>399.78229715025714</v>
      </c>
    </row>
    <row r="281" spans="1:6" x14ac:dyDescent="0.15">
      <c r="A281" s="10" t="s">
        <v>18</v>
      </c>
      <c r="B281" s="53">
        <v>1</v>
      </c>
      <c r="C281" s="7">
        <v>120</v>
      </c>
      <c r="D281" s="7">
        <v>64</v>
      </c>
      <c r="E281" s="6">
        <v>1321.0219599741001</v>
      </c>
      <c r="F281" s="89">
        <v>475.18229715025711</v>
      </c>
    </row>
    <row r="282" spans="1:6" x14ac:dyDescent="0.15">
      <c r="A282" s="10" t="s">
        <v>17</v>
      </c>
      <c r="B282" s="53">
        <v>1</v>
      </c>
      <c r="C282" s="7">
        <v>140</v>
      </c>
      <c r="D282" s="7">
        <v>73</v>
      </c>
      <c r="E282" s="6">
        <v>1642.6019599741001</v>
      </c>
      <c r="F282" s="89">
        <v>550.58229715025709</v>
      </c>
    </row>
    <row r="283" spans="1:6" x14ac:dyDescent="0.15">
      <c r="A283" s="10" t="s">
        <v>16</v>
      </c>
      <c r="B283" s="53">
        <v>1</v>
      </c>
      <c r="C283" s="7">
        <v>160</v>
      </c>
      <c r="D283" s="7">
        <v>82</v>
      </c>
      <c r="E283" s="6">
        <v>2009.130995059227</v>
      </c>
      <c r="F283" s="89">
        <v>622.54866776461631</v>
      </c>
    </row>
    <row r="284" spans="1:6" x14ac:dyDescent="0.15">
      <c r="A284" s="10" t="s">
        <v>15</v>
      </c>
      <c r="B284" s="53">
        <v>1</v>
      </c>
      <c r="C284" s="7">
        <v>180</v>
      </c>
      <c r="D284" s="7">
        <v>91</v>
      </c>
      <c r="E284" s="6">
        <v>2394.7309950592266</v>
      </c>
      <c r="F284" s="89">
        <v>697.94866776461629</v>
      </c>
    </row>
    <row r="285" spans="1:6" x14ac:dyDescent="0.15">
      <c r="A285" s="10" t="s">
        <v>14</v>
      </c>
      <c r="B285" s="53">
        <v>1</v>
      </c>
      <c r="C285" s="7">
        <v>200</v>
      </c>
      <c r="D285" s="7">
        <v>100</v>
      </c>
      <c r="E285" s="6">
        <v>2848.4106578830701</v>
      </c>
      <c r="F285" s="89">
        <v>768.19822368615496</v>
      </c>
    </row>
    <row r="286" spans="1:6" x14ac:dyDescent="0.15">
      <c r="A286" s="10" t="s">
        <v>13</v>
      </c>
      <c r="B286" s="53">
        <v>1</v>
      </c>
      <c r="C286" s="7">
        <v>220</v>
      </c>
      <c r="D286" s="7">
        <v>110</v>
      </c>
      <c r="E286" s="6">
        <v>3337.0506578830696</v>
      </c>
      <c r="F286" s="89">
        <v>847.59822368615505</v>
      </c>
    </row>
    <row r="287" spans="1:6" x14ac:dyDescent="0.15">
      <c r="A287" s="10" t="s">
        <v>12</v>
      </c>
      <c r="B287" s="53">
        <v>1</v>
      </c>
      <c r="C287" s="7">
        <v>240</v>
      </c>
      <c r="D287" s="7">
        <v>120</v>
      </c>
      <c r="E287" s="6">
        <v>3911.6216529422964</v>
      </c>
      <c r="F287" s="89">
        <v>921.84777960769384</v>
      </c>
    </row>
    <row r="288" spans="1:6" x14ac:dyDescent="0.15">
      <c r="A288" s="10" t="s">
        <v>11</v>
      </c>
      <c r="B288" s="53">
        <v>1</v>
      </c>
      <c r="C288" s="7">
        <v>270</v>
      </c>
      <c r="D288" s="7">
        <v>135</v>
      </c>
      <c r="E288" s="6">
        <v>4594.5016529422965</v>
      </c>
      <c r="F288" s="89">
        <v>1041.0477796076937</v>
      </c>
    </row>
    <row r="289" spans="1:6" x14ac:dyDescent="0.15">
      <c r="A289" s="10" t="s">
        <v>10</v>
      </c>
      <c r="B289" s="53">
        <v>1</v>
      </c>
      <c r="C289" s="7">
        <v>300</v>
      </c>
      <c r="D289" s="7">
        <v>150</v>
      </c>
      <c r="E289" s="6">
        <v>5381.2016529422972</v>
      </c>
      <c r="F289" s="89">
        <v>1160.0477796076937</v>
      </c>
    </row>
    <row r="290" spans="1:6" x14ac:dyDescent="0.15">
      <c r="A290" s="10" t="s">
        <v>9</v>
      </c>
      <c r="B290" s="53">
        <v>1</v>
      </c>
      <c r="C290" s="7">
        <v>330</v>
      </c>
      <c r="D290" s="7">
        <v>160</v>
      </c>
      <c r="E290" s="6">
        <v>6260.6239802369073</v>
      </c>
      <c r="F290" s="89">
        <v>1254.0973355292326</v>
      </c>
    </row>
    <row r="291" spans="1:6" x14ac:dyDescent="0.15">
      <c r="A291" s="10" t="s">
        <v>8</v>
      </c>
      <c r="B291" s="53">
        <v>1</v>
      </c>
      <c r="C291" s="7">
        <v>360</v>
      </c>
      <c r="D291" s="7">
        <v>170</v>
      </c>
      <c r="E291" s="6">
        <v>7272.9239802369075</v>
      </c>
      <c r="F291" s="89">
        <v>1353.0973355292326</v>
      </c>
    </row>
    <row r="292" spans="1:6" x14ac:dyDescent="0.15">
      <c r="A292" s="10" t="s">
        <v>7</v>
      </c>
      <c r="B292" s="53">
        <v>1</v>
      </c>
      <c r="C292" s="7">
        <v>400</v>
      </c>
      <c r="D292" s="7">
        <v>180</v>
      </c>
      <c r="E292" s="6">
        <v>8446.3576397669003</v>
      </c>
      <c r="F292" s="89">
        <v>1466.7468914507713</v>
      </c>
    </row>
    <row r="293" spans="1:6" x14ac:dyDescent="0.15">
      <c r="A293" s="10" t="s">
        <v>6</v>
      </c>
      <c r="B293" s="53">
        <v>1</v>
      </c>
      <c r="C293" s="7">
        <v>450</v>
      </c>
      <c r="D293" s="7">
        <v>190</v>
      </c>
      <c r="E293" s="6">
        <v>9882.0776397669015</v>
      </c>
      <c r="F293" s="89">
        <v>1605.1468914507714</v>
      </c>
    </row>
    <row r="294" spans="1:6" x14ac:dyDescent="0.15">
      <c r="A294" s="10" t="s">
        <v>5</v>
      </c>
      <c r="B294" s="53">
        <v>1</v>
      </c>
      <c r="C294" s="7">
        <v>500</v>
      </c>
      <c r="D294" s="7">
        <v>200</v>
      </c>
      <c r="E294" s="6">
        <v>11552.1576397669</v>
      </c>
      <c r="F294" s="89">
        <v>1743.5468914507712</v>
      </c>
    </row>
    <row r="295" spans="1:6" x14ac:dyDescent="0.15">
      <c r="A295" s="10" t="s">
        <v>4</v>
      </c>
      <c r="B295" s="53">
        <v>1</v>
      </c>
      <c r="C295" s="7">
        <v>550</v>
      </c>
      <c r="D295" s="7">
        <v>210</v>
      </c>
      <c r="E295" s="6">
        <v>13441.60263153228</v>
      </c>
      <c r="F295" s="89">
        <v>1876.59644737231</v>
      </c>
    </row>
    <row r="296" spans="1:6" x14ac:dyDescent="0.15">
      <c r="A296" s="10" t="s">
        <v>3</v>
      </c>
      <c r="B296" s="53">
        <v>1</v>
      </c>
      <c r="C296" s="7">
        <v>600</v>
      </c>
      <c r="D296" s="7">
        <v>220</v>
      </c>
      <c r="E296" s="6">
        <v>15598.44263153228</v>
      </c>
      <c r="F296" s="89">
        <v>2014.79644737231</v>
      </c>
    </row>
    <row r="297" spans="1:6" ht="14" thickBot="1" x14ac:dyDescent="0.2">
      <c r="A297" s="90" t="s">
        <v>20</v>
      </c>
      <c r="B297" s="91">
        <v>1</v>
      </c>
      <c r="C297" s="92">
        <v>80</v>
      </c>
      <c r="D297" s="92">
        <v>46</v>
      </c>
      <c r="E297" s="93">
        <v>764.34018366025521</v>
      </c>
      <c r="F297" s="94">
        <v>327.81592653589792</v>
      </c>
    </row>
  </sheetData>
  <pageMargins left="0.59" right="0.59" top="0.79000000000000015" bottom="0.79000000000000015" header="0.39000000000000007" footer="0.39000000000000007"/>
  <pageSetup paperSize="9" orientation="portrait" horizontalDpi="4294967292" verticalDpi="4294967292"/>
  <extLst>
    <ext xmlns:mx="http://schemas.microsoft.com/office/mac/excel/2008/main" uri="{64002731-A6B0-56B0-2670-7721B7C09600}">
      <mx:PLV Mode="0" OnePage="1"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6"/>
  <sheetViews>
    <sheetView showGridLines="0" zoomScale="125" zoomScaleNormal="125" zoomScalePageLayoutView="125" workbookViewId="0"/>
  </sheetViews>
  <sheetFormatPr baseColWidth="10" defaultColWidth="10.6640625" defaultRowHeight="13" x14ac:dyDescent="0.15"/>
  <cols>
    <col min="1" max="1" width="15.33203125" style="1" bestFit="1" customWidth="1"/>
    <col min="2" max="2" width="4.6640625" style="1" bestFit="1" customWidth="1"/>
    <col min="3" max="4" width="7.33203125" style="1" bestFit="1" customWidth="1"/>
    <col min="5" max="5" width="8.5" style="1" bestFit="1" customWidth="1"/>
    <col min="6" max="16384" width="10.6640625" style="1"/>
  </cols>
  <sheetData>
    <row r="1" spans="1:13" ht="20" customHeight="1" x14ac:dyDescent="0.15">
      <c r="A1" s="128" t="s">
        <v>174</v>
      </c>
      <c r="B1" s="129" t="s">
        <v>173</v>
      </c>
      <c r="C1" s="130" t="s">
        <v>212</v>
      </c>
      <c r="D1" s="131" t="s">
        <v>211</v>
      </c>
      <c r="E1" s="132" t="s">
        <v>213</v>
      </c>
    </row>
    <row r="2" spans="1:13" x14ac:dyDescent="0.15">
      <c r="A2" s="124"/>
      <c r="B2" s="125"/>
      <c r="C2" s="126" t="s">
        <v>214</v>
      </c>
      <c r="D2" s="126" t="s">
        <v>215</v>
      </c>
      <c r="E2" s="127" t="s">
        <v>216</v>
      </c>
    </row>
    <row r="3" spans="1:13" x14ac:dyDescent="0.15">
      <c r="A3" s="88" t="s">
        <v>447</v>
      </c>
      <c r="B3" s="118">
        <v>2</v>
      </c>
      <c r="C3" s="63">
        <v>0.01</v>
      </c>
      <c r="D3" s="121">
        <v>1</v>
      </c>
      <c r="E3" s="122">
        <v>1</v>
      </c>
    </row>
    <row r="4" spans="1:13" x14ac:dyDescent="0.15">
      <c r="A4" s="88" t="s">
        <v>247</v>
      </c>
      <c r="B4" s="118">
        <v>2</v>
      </c>
      <c r="C4" s="56">
        <f>'invoer &amp; resultaat'!C69</f>
        <v>0.15</v>
      </c>
      <c r="D4" s="119">
        <f>'invoer &amp; resultaat'!C70</f>
        <v>600</v>
      </c>
      <c r="E4" s="120">
        <f>'invoer &amp; resultaat'!C71</f>
        <v>1200</v>
      </c>
    </row>
    <row r="5" spans="1:13" x14ac:dyDescent="0.15">
      <c r="A5" s="88" t="s">
        <v>282</v>
      </c>
      <c r="B5" s="118">
        <v>3</v>
      </c>
      <c r="C5" s="56">
        <f>'invoer &amp; resultaat'!C69</f>
        <v>0.15</v>
      </c>
      <c r="D5" s="119">
        <f>'invoer &amp; resultaat'!C70</f>
        <v>600</v>
      </c>
      <c r="E5" s="120">
        <f>'invoer &amp; resultaat'!C71</f>
        <v>1200</v>
      </c>
    </row>
    <row r="6" spans="1:13" x14ac:dyDescent="0.15">
      <c r="A6" s="110" t="s">
        <v>283</v>
      </c>
      <c r="B6" s="113">
        <v>1</v>
      </c>
      <c r="C6" s="111">
        <f>'invoer &amp; resultaat'!C69</f>
        <v>0.15</v>
      </c>
      <c r="D6" s="116">
        <f>'invoer &amp; resultaat'!C70</f>
        <v>600</v>
      </c>
      <c r="E6" s="117">
        <f>'invoer &amp; resultaat'!C71</f>
        <v>1200</v>
      </c>
    </row>
    <row r="7" spans="1:13" x14ac:dyDescent="0.15">
      <c r="A7" s="88" t="s">
        <v>250</v>
      </c>
      <c r="B7" s="118">
        <v>2</v>
      </c>
      <c r="C7" s="56">
        <f>'invoer &amp; resultaat'!D69</f>
        <v>0.15</v>
      </c>
      <c r="D7" s="119">
        <f>'invoer &amp; resultaat'!D70</f>
        <v>600</v>
      </c>
      <c r="E7" s="120">
        <f>'invoer &amp; resultaat'!D71</f>
        <v>1200</v>
      </c>
    </row>
    <row r="8" spans="1:13" x14ac:dyDescent="0.15">
      <c r="A8" s="88" t="s">
        <v>289</v>
      </c>
      <c r="B8" s="118">
        <v>3</v>
      </c>
      <c r="C8" s="56">
        <f>'invoer &amp; resultaat'!D69</f>
        <v>0.15</v>
      </c>
      <c r="D8" s="119">
        <f>'invoer &amp; resultaat'!D70</f>
        <v>600</v>
      </c>
      <c r="E8" s="120">
        <f>'invoer &amp; resultaat'!D71</f>
        <v>1200</v>
      </c>
    </row>
    <row r="9" spans="1:13" x14ac:dyDescent="0.15">
      <c r="A9" s="110" t="s">
        <v>284</v>
      </c>
      <c r="B9" s="113">
        <v>1</v>
      </c>
      <c r="C9" s="111">
        <f>'invoer &amp; resultaat'!D69</f>
        <v>0.15</v>
      </c>
      <c r="D9" s="116">
        <f>'invoer &amp; resultaat'!D70</f>
        <v>600</v>
      </c>
      <c r="E9" s="117">
        <f>'invoer &amp; resultaat'!D71</f>
        <v>1200</v>
      </c>
    </row>
    <row r="10" spans="1:13" x14ac:dyDescent="0.15">
      <c r="A10" s="88" t="s">
        <v>252</v>
      </c>
      <c r="B10" s="118">
        <v>2</v>
      </c>
      <c r="C10" s="56">
        <f>'invoer &amp; resultaat'!E69</f>
        <v>0.15</v>
      </c>
      <c r="D10" s="119">
        <f>'invoer &amp; resultaat'!E70</f>
        <v>600</v>
      </c>
      <c r="E10" s="120">
        <f>'invoer &amp; resultaat'!E71</f>
        <v>1200</v>
      </c>
    </row>
    <row r="11" spans="1:13" x14ac:dyDescent="0.15">
      <c r="A11" s="88" t="s">
        <v>285</v>
      </c>
      <c r="B11" s="118">
        <v>3</v>
      </c>
      <c r="C11" s="56">
        <f>'invoer &amp; resultaat'!E69</f>
        <v>0.15</v>
      </c>
      <c r="D11" s="119">
        <f>'invoer &amp; resultaat'!E70</f>
        <v>600</v>
      </c>
      <c r="E11" s="120">
        <f>'invoer &amp; resultaat'!E71</f>
        <v>1200</v>
      </c>
    </row>
    <row r="12" spans="1:13" x14ac:dyDescent="0.15">
      <c r="A12" s="88" t="s">
        <v>286</v>
      </c>
      <c r="B12" s="118">
        <v>1</v>
      </c>
      <c r="C12" s="56">
        <f>'invoer &amp; resultaat'!E69</f>
        <v>0.15</v>
      </c>
      <c r="D12" s="119">
        <f>'invoer &amp; resultaat'!E70</f>
        <v>600</v>
      </c>
      <c r="E12" s="120">
        <f>'invoer &amp; resultaat'!E71</f>
        <v>1200</v>
      </c>
    </row>
    <row r="13" spans="1:13" x14ac:dyDescent="0.15">
      <c r="A13" s="88" t="s">
        <v>251</v>
      </c>
      <c r="B13" s="118">
        <v>2</v>
      </c>
      <c r="C13" s="56">
        <f>'invoer &amp; resultaat'!F69</f>
        <v>0.15</v>
      </c>
      <c r="D13" s="119">
        <f>'invoer &amp; resultaat'!F70</f>
        <v>600</v>
      </c>
      <c r="E13" s="120">
        <f>'invoer &amp; resultaat'!F71</f>
        <v>1200</v>
      </c>
    </row>
    <row r="14" spans="1:13" x14ac:dyDescent="0.15">
      <c r="A14" s="88" t="s">
        <v>287</v>
      </c>
      <c r="B14" s="118">
        <v>3</v>
      </c>
      <c r="C14" s="56">
        <f>'invoer &amp; resultaat'!F69</f>
        <v>0.15</v>
      </c>
      <c r="D14" s="119">
        <f>'invoer &amp; resultaat'!F70</f>
        <v>600</v>
      </c>
      <c r="E14" s="120">
        <f>'invoer &amp; resultaat'!F71</f>
        <v>1200</v>
      </c>
      <c r="K14" s="46"/>
      <c r="L14" s="2"/>
      <c r="M14" s="2"/>
    </row>
    <row r="15" spans="1:13" x14ac:dyDescent="0.15">
      <c r="A15" s="88" t="s">
        <v>288</v>
      </c>
      <c r="B15" s="118">
        <v>1</v>
      </c>
      <c r="C15" s="56">
        <f>'invoer &amp; resultaat'!F69</f>
        <v>0.15</v>
      </c>
      <c r="D15" s="119">
        <f>'invoer &amp; resultaat'!F70</f>
        <v>600</v>
      </c>
      <c r="E15" s="120">
        <f>'invoer &amp; resultaat'!F71</f>
        <v>1200</v>
      </c>
    </row>
    <row r="16" spans="1:13" x14ac:dyDescent="0.15">
      <c r="A16" s="110" t="s">
        <v>175</v>
      </c>
      <c r="B16" s="113">
        <v>0</v>
      </c>
      <c r="C16" s="114" t="s">
        <v>220</v>
      </c>
      <c r="D16" s="114" t="s">
        <v>220</v>
      </c>
      <c r="E16" s="115" t="s">
        <v>220</v>
      </c>
    </row>
    <row r="17" spans="1:5" x14ac:dyDescent="0.15">
      <c r="A17" s="88" t="s">
        <v>293</v>
      </c>
      <c r="B17" s="118">
        <v>3</v>
      </c>
      <c r="C17" s="63">
        <v>0.2</v>
      </c>
      <c r="D17" s="121">
        <v>1700</v>
      </c>
      <c r="E17" s="122">
        <v>800</v>
      </c>
    </row>
    <row r="18" spans="1:5" x14ac:dyDescent="0.15">
      <c r="A18" s="88" t="s">
        <v>296</v>
      </c>
      <c r="B18" s="118">
        <v>1</v>
      </c>
      <c r="C18" s="63">
        <v>0.12</v>
      </c>
      <c r="D18" s="121">
        <v>1200</v>
      </c>
      <c r="E18" s="122">
        <v>300</v>
      </c>
    </row>
    <row r="19" spans="1:5" x14ac:dyDescent="0.15">
      <c r="A19" s="88" t="s">
        <v>235</v>
      </c>
      <c r="B19" s="118">
        <v>3</v>
      </c>
      <c r="C19" s="63">
        <v>0.15</v>
      </c>
      <c r="D19" s="121">
        <v>1200</v>
      </c>
      <c r="E19" s="122">
        <v>600</v>
      </c>
    </row>
    <row r="20" spans="1:5" x14ac:dyDescent="0.15">
      <c r="A20" s="88" t="s">
        <v>236</v>
      </c>
      <c r="B20" s="118">
        <v>3</v>
      </c>
      <c r="C20" s="63">
        <v>0.2</v>
      </c>
      <c r="D20" s="121">
        <v>1200</v>
      </c>
      <c r="E20" s="122">
        <v>150</v>
      </c>
    </row>
    <row r="21" spans="1:5" x14ac:dyDescent="0.15">
      <c r="A21" s="88" t="s">
        <v>294</v>
      </c>
      <c r="B21" s="118">
        <v>3</v>
      </c>
      <c r="C21" s="133">
        <v>0.15</v>
      </c>
      <c r="D21" s="135">
        <v>1200</v>
      </c>
      <c r="E21" s="137">
        <v>800</v>
      </c>
    </row>
    <row r="22" spans="1:5" ht="14" thickBot="1" x14ac:dyDescent="0.2">
      <c r="A22" s="112" t="s">
        <v>295</v>
      </c>
      <c r="B22" s="123">
        <v>1</v>
      </c>
      <c r="C22" s="134">
        <v>0.12</v>
      </c>
      <c r="D22" s="136">
        <v>1100</v>
      </c>
      <c r="E22" s="138">
        <v>550</v>
      </c>
    </row>
    <row r="26" spans="1:5" x14ac:dyDescent="0.15">
      <c r="A26" s="14"/>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4</vt:i4>
      </vt:variant>
      <vt:variant>
        <vt:lpstr>Benoemde bereiken</vt:lpstr>
      </vt:variant>
      <vt:variant>
        <vt:i4>3</vt:i4>
      </vt:variant>
    </vt:vector>
  </HeadingPairs>
  <TitlesOfParts>
    <vt:vector size="7" baseType="lpstr">
      <vt:lpstr>invoer &amp; resultaat</vt:lpstr>
      <vt:lpstr>calculatie</vt:lpstr>
      <vt:lpstr>profiel</vt:lpstr>
      <vt:lpstr>bescherming</vt:lpstr>
      <vt:lpstr>calculatie!Afdrukbereik</vt:lpstr>
      <vt:lpstr>'invoer &amp; resultaat'!Afdrukbereik</vt:lpstr>
      <vt:lpstr>profiel!Afdruktitels</vt:lpstr>
    </vt:vector>
  </TitlesOfParts>
  <Company>Adviesbureau Hamerlinck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Ralph</dc:creator>
  <cp:lastModifiedBy>Facturatie </cp:lastModifiedBy>
  <cp:lastPrinted>2022-11-24T17:36:41Z</cp:lastPrinted>
  <dcterms:created xsi:type="dcterms:W3CDTF">2013-02-06T09:46:49Z</dcterms:created>
  <dcterms:modified xsi:type="dcterms:W3CDTF">2022-11-24T17:39:40Z</dcterms:modified>
</cp:coreProperties>
</file>