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defaultThemeVersion="166925"/>
  <mc:AlternateContent xmlns:mc="http://schemas.openxmlformats.org/markup-compatibility/2006">
    <mc:Choice Requires="x15">
      <x15ac:absPath xmlns:x15ac="http://schemas.microsoft.com/office/spreadsheetml/2010/11/ac" url="https://bouwenmetstaal-my.sharepoint.com/personal/bennie_bouwenmetstaal_nl/Documents/Brandinformatiesysteem/Cannelurevulling/"/>
    </mc:Choice>
  </mc:AlternateContent>
  <xr:revisionPtr revIDLastSave="0" documentId="8_{38A38205-E6C1-7E44-953A-E6FC05C893F2}" xr6:coauthVersionLast="47" xr6:coauthVersionMax="47" xr10:uidLastSave="{00000000-0000-0000-0000-000000000000}"/>
  <workbookProtection workbookAlgorithmName="SHA-512" workbookHashValue="dCWswHmnbIi4DlyWjq/h5rDFBFjVgo3i/8qY8sQexFYOzLuMxKq/Nxi/ASlCIPxbZT6UFYacUP3zfTZlNkM0sA==" workbookSaltValue="1yCWrrkSeAtGuesqmYoK6Q==" workbookSpinCount="100000" lockStructure="1"/>
  <bookViews>
    <workbookView xWindow="22600" yWindow="0" windowWidth="22200" windowHeight="25200" xr2:uid="{BE09AD8B-3872-6C48-95FA-7A8F9767C267}"/>
  </bookViews>
  <sheets>
    <sheet name="Invoer &amp; Resultaat" sheetId="1" r:id="rId1"/>
    <sheet name="Database" sheetId="8" state="hidden" r:id="rId2"/>
  </sheets>
  <definedNames>
    <definedName name="_xlnm.Print_Area" localSheetId="0">'Invoer &amp; Resultaat'!$A:$I</definedName>
    <definedName name="_xlnm.Print_Titles" localSheetId="1">Database!$1:$2</definedName>
    <definedName name="CFCHS">Database!#REF!</definedName>
    <definedName name="CFSHS">Database!#REF!</definedName>
    <definedName name="_xlnm.Database">Database!$A$3:$T$116</definedName>
    <definedName name="DBASE">Database!$A$3:$T$116</definedName>
    <definedName name="heaa">Database!$B$3:$T$26</definedName>
    <definedName name="HFCHS">Database!#REF!</definedName>
    <definedName name="HFSHS">Database!#REF!</definedName>
    <definedName name="Z_56E0D05E_C3B0_4A86_B9AD_C3673A46D46E_.wvu.PrintTitles" localSheetId="1" hidden="1">Database!$1:$2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4" i="1" l="1"/>
  <c r="F98" i="1"/>
  <c r="F27" i="1"/>
  <c r="F110" i="1"/>
  <c r="F131" i="1"/>
  <c r="F121" i="1"/>
  <c r="E24" i="1"/>
  <c r="E23" i="1"/>
  <c r="E25" i="1"/>
  <c r="F2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Bennie Potjes</author>
  </authors>
  <commentList>
    <comment ref="B25" authorId="0" shapeId="0" xr:uid="{4033E02F-BFB4-3B4D-9835-BE856D66889F}">
      <text>
        <r>
          <rPr>
            <b/>
            <sz val="10"/>
            <color rgb="FF000000"/>
            <rFont val="+mn-lt"/>
            <charset val="1"/>
          </rPr>
          <t xml:space="preserve">Brandwerende beplating:
</t>
        </r>
        <r>
          <rPr>
            <sz val="10"/>
            <color rgb="FF000000"/>
            <rFont val="+mn-lt"/>
            <charset val="1"/>
          </rPr>
          <t xml:space="preserve">Voor een ligger met 3-zijdige beplating is dit 2 keer de profiielhoogte plus de breedte van de onderflens.
</t>
        </r>
        <r>
          <rPr>
            <sz val="10"/>
            <color rgb="FF000000"/>
            <rFont val="+mn-lt"/>
            <charset val="1"/>
          </rPr>
          <t xml:space="preserve">
</t>
        </r>
        <r>
          <rPr>
            <b/>
            <sz val="10"/>
            <color rgb="FF000000"/>
            <rFont val="+mn-lt"/>
            <charset val="1"/>
          </rPr>
          <t xml:space="preserve">Brandwerende bespuiting/coating:
</t>
        </r>
        <r>
          <rPr>
            <sz val="10"/>
            <color rgb="FF000000"/>
            <rFont val="+mn-lt"/>
            <charset val="1"/>
          </rPr>
          <t xml:space="preserve">Voor een ligger met 3-zijdig profielvolgende bekleding is dit de profielomtrek minus de breedte van de bovenflens.
</t>
        </r>
      </text>
    </comment>
  </commentList>
</comments>
</file>

<file path=xl/sharedStrings.xml><?xml version="1.0" encoding="utf-8"?>
<sst xmlns="http://schemas.openxmlformats.org/spreadsheetml/2006/main" count="325" uniqueCount="205">
  <si>
    <t xml:space="preserve"> </t>
  </si>
  <si>
    <t>IPE 600</t>
  </si>
  <si>
    <t>IPE 550</t>
  </si>
  <si>
    <t>IPE 500</t>
  </si>
  <si>
    <t>IPE 450</t>
  </si>
  <si>
    <t>IPE 400</t>
  </si>
  <si>
    <t>IPE 360</t>
  </si>
  <si>
    <t>IPE 330</t>
  </si>
  <si>
    <t>IPE 300</t>
  </si>
  <si>
    <t>IPE 270</t>
  </si>
  <si>
    <t>IPE 240</t>
  </si>
  <si>
    <t>IPE 220</t>
  </si>
  <si>
    <t>IPE 200</t>
  </si>
  <si>
    <t>IPE 180</t>
  </si>
  <si>
    <t>IPE 160</t>
  </si>
  <si>
    <t>IPE 140</t>
  </si>
  <si>
    <t>IPE 120</t>
  </si>
  <si>
    <t>HEM 180</t>
  </si>
  <si>
    <t>HEM 160</t>
  </si>
  <si>
    <t>HEM 140</t>
  </si>
  <si>
    <t>HEM 120</t>
  </si>
  <si>
    <t>HEM 100</t>
  </si>
  <si>
    <t>HEB 400</t>
  </si>
  <si>
    <t>HEB 360</t>
  </si>
  <si>
    <t>HEB 340</t>
  </si>
  <si>
    <t>HEB 320</t>
  </si>
  <si>
    <t>HEB 300</t>
  </si>
  <si>
    <t>HEB 280</t>
  </si>
  <si>
    <t>HEB 260</t>
  </si>
  <si>
    <t>HEB 240</t>
  </si>
  <si>
    <t>HEB 220</t>
  </si>
  <si>
    <t>HEB 200</t>
  </si>
  <si>
    <t>HEB 180</t>
  </si>
  <si>
    <t>HEB 160</t>
  </si>
  <si>
    <t>HEB 140</t>
  </si>
  <si>
    <t>HEB 120</t>
  </si>
  <si>
    <t>HEB 100</t>
  </si>
  <si>
    <t>HEA 650</t>
  </si>
  <si>
    <t>HEA 600</t>
  </si>
  <si>
    <t>HEA 550</t>
  </si>
  <si>
    <t>HEA 500</t>
  </si>
  <si>
    <t>HEA 450</t>
  </si>
  <si>
    <t>HEA 400</t>
  </si>
  <si>
    <t>HEA 360</t>
  </si>
  <si>
    <t>HEA 340</t>
  </si>
  <si>
    <t>HEA 320</t>
  </si>
  <si>
    <t>HEA 300</t>
  </si>
  <si>
    <t>HEA 280</t>
  </si>
  <si>
    <t>HEA 260</t>
  </si>
  <si>
    <t>HEA 240</t>
  </si>
  <si>
    <t>HEA 220</t>
  </si>
  <si>
    <t>HEA 200</t>
  </si>
  <si>
    <t>HEA 180</t>
  </si>
  <si>
    <t>HEA 160</t>
  </si>
  <si>
    <t>HEA 140</t>
  </si>
  <si>
    <t>HEA 120</t>
  </si>
  <si>
    <t>HEA 100</t>
  </si>
  <si>
    <t>h/d</t>
  </si>
  <si>
    <t>A</t>
  </si>
  <si>
    <t>r</t>
  </si>
  <si>
    <t>b</t>
  </si>
  <si>
    <t>Profielfactor</t>
  </si>
  <si>
    <t>Profiel</t>
  </si>
  <si>
    <t>beplating</t>
  </si>
  <si>
    <t>rechtstreeks</t>
  </si>
  <si>
    <t>Bescherming</t>
  </si>
  <si>
    <t>bespuiting/coating</t>
  </si>
  <si>
    <t>Brandwerendheidsduur</t>
  </si>
  <si>
    <t>HEA</t>
  </si>
  <si>
    <t>HEB</t>
  </si>
  <si>
    <t>HEM</t>
  </si>
  <si>
    <t>IPE</t>
  </si>
  <si>
    <t>Profielsoort</t>
  </si>
  <si>
    <t>Profielsoort:</t>
  </si>
  <si>
    <t>Profiel:</t>
  </si>
  <si>
    <t>Beschermingsmateriaal:</t>
  </si>
  <si>
    <r>
      <t>m</t>
    </r>
    <r>
      <rPr>
        <vertAlign val="superscript"/>
        <sz val="12"/>
        <color theme="1"/>
        <rFont val="Calibri (Hoofdtekst)"/>
      </rPr>
      <t>-1</t>
    </r>
  </si>
  <si>
    <t>HEA 700</t>
  </si>
  <si>
    <t>HEA 800</t>
  </si>
  <si>
    <t>HEA 900</t>
  </si>
  <si>
    <t>HEA 1000</t>
  </si>
  <si>
    <t>HEB 450</t>
  </si>
  <si>
    <t>HEB 500</t>
  </si>
  <si>
    <t>HEB 550</t>
  </si>
  <si>
    <t>HEB 600</t>
  </si>
  <si>
    <t>HEB 650</t>
  </si>
  <si>
    <t>HEB 700</t>
  </si>
  <si>
    <t>HEB 800</t>
  </si>
  <si>
    <t>HEB 900</t>
  </si>
  <si>
    <t>HEB 1000</t>
  </si>
  <si>
    <t>HEM 200</t>
  </si>
  <si>
    <t>HEM 220</t>
  </si>
  <si>
    <t>HEM 240</t>
  </si>
  <si>
    <t>HEM 260</t>
  </si>
  <si>
    <t>HEM 280</t>
  </si>
  <si>
    <t>HEM 300</t>
  </si>
  <si>
    <t>HEM 320</t>
  </si>
  <si>
    <t>HEM 340</t>
  </si>
  <si>
    <t>HEM 360</t>
  </si>
  <si>
    <t>HEM 400</t>
  </si>
  <si>
    <t>HEM 450</t>
  </si>
  <si>
    <t>HEM 500</t>
  </si>
  <si>
    <t>HEM 550</t>
  </si>
  <si>
    <t>HEM 600</t>
  </si>
  <si>
    <t>HEM 650</t>
  </si>
  <si>
    <t>HEM 700</t>
  </si>
  <si>
    <t>HEM 800</t>
  </si>
  <si>
    <t>HEM 900</t>
  </si>
  <si>
    <t>HEM 1000</t>
  </si>
  <si>
    <t>IPE 80</t>
  </si>
  <si>
    <t>IPE 100</t>
  </si>
  <si>
    <t xml:space="preserve">HEB </t>
  </si>
  <si>
    <t xml:space="preserve">HEA </t>
  </si>
  <si>
    <t xml:space="preserve">HEM </t>
  </si>
  <si>
    <t xml:space="preserve">IPE </t>
  </si>
  <si>
    <t xml:space="preserve">  </t>
  </si>
  <si>
    <t>Cannelurevulling staalplaat-betonvloeren</t>
  </si>
  <si>
    <t>Stalen ligger</t>
  </si>
  <si>
    <t>Staalplaat-betonvloer</t>
  </si>
  <si>
    <t>Brandwerende bekleding</t>
  </si>
  <si>
    <t>Resultaat</t>
  </si>
  <si>
    <t>Rechtstreekse invoer profielgegevens of via menu?</t>
  </si>
  <si>
    <t>menu</t>
  </si>
  <si>
    <t>Eigen invoer</t>
  </si>
  <si>
    <t>b = breedte bovenflens =</t>
  </si>
  <si>
    <t>A = oppervlakte staaldoorsnede =</t>
  </si>
  <si>
    <t>Uit database</t>
  </si>
  <si>
    <t>mm</t>
  </si>
  <si>
    <r>
      <t>mm</t>
    </r>
    <r>
      <rPr>
        <vertAlign val="superscript"/>
        <sz val="12"/>
        <color theme="1"/>
        <rFont val="Calibri (Hoofdtekst)"/>
      </rPr>
      <t>2</t>
    </r>
  </si>
  <si>
    <t>HEAA 1000</t>
  </si>
  <si>
    <t>HEAA 900</t>
  </si>
  <si>
    <t>HEAA 800</t>
  </si>
  <si>
    <t>HEAA 700</t>
  </si>
  <si>
    <t>HEAA 650</t>
  </si>
  <si>
    <t>HEAA 600</t>
  </si>
  <si>
    <t>HEAA 550</t>
  </si>
  <si>
    <t>HEAA 500</t>
  </si>
  <si>
    <t>HEAA 450</t>
  </si>
  <si>
    <t>HEAA 400</t>
  </si>
  <si>
    <t>HEAA 360</t>
  </si>
  <si>
    <t>HEAA 340</t>
  </si>
  <si>
    <t>HEAA 320</t>
  </si>
  <si>
    <t>HEAA 300</t>
  </si>
  <si>
    <t>HEAA 280</t>
  </si>
  <si>
    <t>HEAA 260</t>
  </si>
  <si>
    <t>HEAA 240</t>
  </si>
  <si>
    <t>HEAA 220</t>
  </si>
  <si>
    <t>HEAA 200</t>
  </si>
  <si>
    <t>HEAA 180</t>
  </si>
  <si>
    <t>HEAA 160</t>
  </si>
  <si>
    <t>HEAA 140</t>
  </si>
  <si>
    <t>HEAA 120</t>
  </si>
  <si>
    <t>HEAA 100</t>
  </si>
  <si>
    <r>
      <t>[mm</t>
    </r>
    <r>
      <rPr>
        <vertAlign val="superscript"/>
        <sz val="9"/>
        <rFont val="Arial"/>
        <family val="2"/>
      </rPr>
      <t>3</t>
    </r>
    <r>
      <rPr>
        <sz val="9"/>
        <rFont val="Arial"/>
        <family val="2"/>
      </rPr>
      <t>]</t>
    </r>
  </si>
  <si>
    <t>[mm]</t>
  </si>
  <si>
    <r>
      <t>[mm</t>
    </r>
    <r>
      <rPr>
        <vertAlign val="superscript"/>
        <sz val="9"/>
        <rFont val="Arial"/>
        <family val="2"/>
      </rPr>
      <t>6</t>
    </r>
    <r>
      <rPr>
        <sz val="9"/>
        <rFont val="Arial"/>
        <family val="2"/>
      </rPr>
      <t>]</t>
    </r>
  </si>
  <si>
    <r>
      <t>[mm</t>
    </r>
    <r>
      <rPr>
        <vertAlign val="superscript"/>
        <sz val="9"/>
        <rFont val="Arial"/>
        <family val="2"/>
      </rPr>
      <t>4</t>
    </r>
    <r>
      <rPr>
        <sz val="9"/>
        <rFont val="Arial"/>
        <family val="2"/>
      </rPr>
      <t>]</t>
    </r>
  </si>
  <si>
    <r>
      <t>[m</t>
    </r>
    <r>
      <rPr>
        <vertAlign val="superscript"/>
        <sz val="9"/>
        <rFont val="Arial"/>
        <family val="2"/>
      </rPr>
      <t>2</t>
    </r>
    <r>
      <rPr>
        <sz val="9"/>
        <rFont val="Arial"/>
        <family val="2"/>
      </rPr>
      <t>/m]</t>
    </r>
  </si>
  <si>
    <r>
      <t>[mm</t>
    </r>
    <r>
      <rPr>
        <vertAlign val="superscript"/>
        <sz val="9"/>
        <rFont val="Arial"/>
        <family val="2"/>
      </rPr>
      <t>2</t>
    </r>
    <r>
      <rPr>
        <sz val="9"/>
        <rFont val="Arial"/>
        <family val="2"/>
      </rPr>
      <t>]</t>
    </r>
  </si>
  <si>
    <t>[kg/m]</t>
  </si>
  <si>
    <r>
      <t>I</t>
    </r>
    <r>
      <rPr>
        <b/>
        <vertAlign val="subscript"/>
        <sz val="10"/>
        <rFont val="Arial"/>
        <family val="2"/>
      </rPr>
      <t>wa</t>
    </r>
  </si>
  <si>
    <r>
      <t>I</t>
    </r>
    <r>
      <rPr>
        <b/>
        <vertAlign val="subscript"/>
        <sz val="10"/>
        <rFont val="Arial"/>
        <family val="2"/>
      </rPr>
      <t>t</t>
    </r>
  </si>
  <si>
    <r>
      <t>i</t>
    </r>
    <r>
      <rPr>
        <b/>
        <vertAlign val="subscript"/>
        <sz val="10"/>
        <rFont val="Arial"/>
        <family val="2"/>
      </rPr>
      <t>z</t>
    </r>
  </si>
  <si>
    <r>
      <t>W</t>
    </r>
    <r>
      <rPr>
        <b/>
        <vertAlign val="subscript"/>
        <sz val="10"/>
        <rFont val="Arial"/>
        <family val="2"/>
      </rPr>
      <t>z;pl</t>
    </r>
  </si>
  <si>
    <r>
      <t>W</t>
    </r>
    <r>
      <rPr>
        <b/>
        <vertAlign val="subscript"/>
        <sz val="10"/>
        <rFont val="Arial"/>
        <family val="2"/>
      </rPr>
      <t>z;el</t>
    </r>
  </si>
  <si>
    <r>
      <t>I</t>
    </r>
    <r>
      <rPr>
        <b/>
        <vertAlign val="subscript"/>
        <sz val="10"/>
        <rFont val="Arial"/>
        <family val="2"/>
      </rPr>
      <t>z</t>
    </r>
  </si>
  <si>
    <r>
      <t>i</t>
    </r>
    <r>
      <rPr>
        <b/>
        <vertAlign val="subscript"/>
        <sz val="10"/>
        <rFont val="Arial"/>
        <family val="2"/>
      </rPr>
      <t>y</t>
    </r>
  </si>
  <si>
    <r>
      <t>W</t>
    </r>
    <r>
      <rPr>
        <b/>
        <vertAlign val="subscript"/>
        <sz val="10"/>
        <rFont val="Arial"/>
        <family val="2"/>
      </rPr>
      <t>y;pl</t>
    </r>
  </si>
  <si>
    <r>
      <t>W</t>
    </r>
    <r>
      <rPr>
        <b/>
        <vertAlign val="subscript"/>
        <sz val="10"/>
        <rFont val="Arial"/>
        <family val="2"/>
      </rPr>
      <t>y;el</t>
    </r>
  </si>
  <si>
    <r>
      <t>I</t>
    </r>
    <r>
      <rPr>
        <b/>
        <vertAlign val="subscript"/>
        <sz val="10"/>
        <rFont val="Arial"/>
        <family val="2"/>
      </rPr>
      <t>y</t>
    </r>
  </si>
  <si>
    <r>
      <t>A</t>
    </r>
    <r>
      <rPr>
        <b/>
        <vertAlign val="subscript"/>
        <sz val="10"/>
        <rFont val="Arial"/>
        <family val="2"/>
      </rPr>
      <t>L</t>
    </r>
  </si>
  <si>
    <r>
      <t>G</t>
    </r>
    <r>
      <rPr>
        <b/>
        <vertAlign val="subscript"/>
        <sz val="10"/>
        <rFont val="Arial"/>
        <family val="2"/>
      </rPr>
      <t>8</t>
    </r>
  </si>
  <si>
    <t>G</t>
  </si>
  <si>
    <r>
      <t>t</t>
    </r>
    <r>
      <rPr>
        <b/>
        <vertAlign val="subscript"/>
        <sz val="10"/>
        <rFont val="Arial"/>
        <family val="2"/>
      </rPr>
      <t>f</t>
    </r>
  </si>
  <si>
    <r>
      <t>t</t>
    </r>
    <r>
      <rPr>
        <b/>
        <vertAlign val="subscript"/>
        <sz val="10"/>
        <rFont val="Arial"/>
        <family val="2"/>
      </rPr>
      <t>w</t>
    </r>
    <r>
      <rPr>
        <b/>
        <sz val="10"/>
        <rFont val="Arial"/>
        <family val="2"/>
      </rPr>
      <t>/t</t>
    </r>
  </si>
  <si>
    <r>
      <t>F</t>
    </r>
    <r>
      <rPr>
        <vertAlign val="subscript"/>
        <sz val="12"/>
        <color theme="1"/>
        <rFont val="Calibri (Hoofdtekst)"/>
      </rPr>
      <t>2</t>
    </r>
    <r>
      <rPr>
        <sz val="12"/>
        <color theme="1"/>
        <rFont val="Calibri"/>
        <family val="2"/>
        <scheme val="minor"/>
      </rPr>
      <t>/A = A</t>
    </r>
    <r>
      <rPr>
        <vertAlign val="subscript"/>
        <sz val="12"/>
        <color theme="1"/>
        <rFont val="Calibri (Hoofdtekst)"/>
      </rPr>
      <t>p</t>
    </r>
    <r>
      <rPr>
        <sz val="12"/>
        <color theme="1"/>
        <rFont val="Calibri"/>
        <family val="2"/>
        <scheme val="minor"/>
      </rPr>
      <t xml:space="preserve">/V = profielfactor 3-zijdig verhit = </t>
    </r>
  </si>
  <si>
    <t>Geef geometrie staalplaat van staalplaat-betonvloer:</t>
  </si>
  <si>
    <t>Toelichting geometrie:</t>
  </si>
  <si>
    <r>
      <t>l</t>
    </r>
    <r>
      <rPr>
        <vertAlign val="subscript"/>
        <sz val="12"/>
        <color theme="1"/>
        <rFont val="Calibri (Hoofdtekst)"/>
      </rPr>
      <t>1</t>
    </r>
    <r>
      <rPr>
        <sz val="12"/>
        <color theme="1"/>
        <rFont val="Calibri"/>
        <family val="2"/>
        <scheme val="minor"/>
      </rPr>
      <t>+l</t>
    </r>
    <r>
      <rPr>
        <vertAlign val="subscript"/>
        <sz val="12"/>
        <color theme="1"/>
        <rFont val="Calibri (Hoofdtekst)"/>
      </rPr>
      <t>3</t>
    </r>
    <r>
      <rPr>
        <sz val="12"/>
        <color theme="1"/>
        <rFont val="Calibri"/>
        <family val="2"/>
        <scheme val="minor"/>
      </rPr>
      <t xml:space="preserve"> =</t>
    </r>
  </si>
  <si>
    <r>
      <t>l</t>
    </r>
    <r>
      <rPr>
        <vertAlign val="subscript"/>
        <sz val="12"/>
        <color theme="1"/>
        <rFont val="Calibri (Hoofdtekst)"/>
      </rPr>
      <t>2</t>
    </r>
    <r>
      <rPr>
        <sz val="12"/>
        <color theme="1"/>
        <rFont val="Calibri"/>
        <family val="2"/>
        <scheme val="minor"/>
      </rPr>
      <t xml:space="preserve"> =</t>
    </r>
  </si>
  <si>
    <r>
      <t>h</t>
    </r>
    <r>
      <rPr>
        <vertAlign val="subscript"/>
        <sz val="12"/>
        <color theme="1"/>
        <rFont val="Calibri (Hoofdtekst)"/>
      </rPr>
      <t>2</t>
    </r>
    <r>
      <rPr>
        <sz val="12"/>
        <color theme="1"/>
        <rFont val="Calibri"/>
        <family val="2"/>
        <scheme val="minor"/>
      </rPr>
      <t xml:space="preserve"> = </t>
    </r>
  </si>
  <si>
    <r>
      <t>l</t>
    </r>
    <r>
      <rPr>
        <vertAlign val="subscript"/>
        <sz val="12"/>
        <color theme="1"/>
        <rFont val="Calibri (Hoofdtekst)"/>
      </rPr>
      <t>2</t>
    </r>
    <r>
      <rPr>
        <sz val="12"/>
        <color theme="1"/>
        <rFont val="Calibri"/>
        <family val="2"/>
        <scheme val="minor"/>
      </rPr>
      <t xml:space="preserve"> = breedte onderflens = </t>
    </r>
  </si>
  <si>
    <r>
      <t>l</t>
    </r>
    <r>
      <rPr>
        <vertAlign val="subscript"/>
        <sz val="12"/>
        <color theme="1"/>
        <rFont val="Calibri (Hoofdtekst)"/>
      </rPr>
      <t>1</t>
    </r>
    <r>
      <rPr>
        <sz val="12"/>
        <color theme="1"/>
        <rFont val="Calibri"/>
        <family val="2"/>
        <scheme val="minor"/>
      </rPr>
      <t>+l</t>
    </r>
    <r>
      <rPr>
        <vertAlign val="subscript"/>
        <sz val="12"/>
        <color theme="1"/>
        <rFont val="Calibri (Hoofdtekst)"/>
      </rPr>
      <t>3</t>
    </r>
    <r>
      <rPr>
        <sz val="12"/>
        <color theme="1"/>
        <rFont val="Calibri"/>
        <family val="2"/>
        <scheme val="minor"/>
      </rPr>
      <t xml:space="preserve"> = breedte cannelure = </t>
    </r>
  </si>
  <si>
    <r>
      <t>h</t>
    </r>
    <r>
      <rPr>
        <vertAlign val="subscript"/>
        <sz val="12"/>
        <color theme="1"/>
        <rFont val="Calibri (Hoofdtekst)"/>
      </rPr>
      <t>2</t>
    </r>
    <r>
      <rPr>
        <sz val="12"/>
        <color theme="1"/>
        <rFont val="Calibri"/>
        <family val="2"/>
        <scheme val="minor"/>
      </rPr>
      <t xml:space="preserve"> = hoogte = </t>
    </r>
  </si>
  <si>
    <t>W/(m·K)</t>
  </si>
  <si>
    <r>
      <t>F</t>
    </r>
    <r>
      <rPr>
        <vertAlign val="subscript"/>
        <sz val="12"/>
        <color theme="1"/>
        <rFont val="Calibri (Hoofdtekst)"/>
      </rPr>
      <t>2</t>
    </r>
    <r>
      <rPr>
        <sz val="12"/>
        <color theme="1"/>
        <rFont val="Calibri"/>
        <family val="2"/>
        <scheme val="minor"/>
      </rPr>
      <t xml:space="preserve"> = lengte binnenzijde bekleding =</t>
    </r>
  </si>
  <si>
    <r>
      <t>(F</t>
    </r>
    <r>
      <rPr>
        <vertAlign val="subscript"/>
        <sz val="12"/>
        <color theme="1"/>
        <rFont val="Calibri (Hoofdtekst)"/>
      </rPr>
      <t>1</t>
    </r>
    <r>
      <rPr>
        <sz val="12"/>
        <color theme="1"/>
        <rFont val="Calibri"/>
        <family val="2"/>
        <scheme val="minor"/>
      </rPr>
      <t>/A)</t>
    </r>
    <r>
      <rPr>
        <vertAlign val="subscript"/>
        <sz val="10"/>
        <rFont val="Verdana"/>
        <family val="2"/>
      </rPr>
      <t>cor</t>
    </r>
    <r>
      <rPr>
        <sz val="10"/>
        <rFont val="Verdana"/>
        <family val="2"/>
      </rPr>
      <t xml:space="preserve"> = d</t>
    </r>
    <r>
      <rPr>
        <vertAlign val="subscript"/>
        <sz val="10"/>
        <rFont val="Verdana"/>
        <family val="2"/>
      </rPr>
      <t>i</t>
    </r>
    <r>
      <rPr>
        <sz val="10"/>
        <rFont val="Verdana"/>
        <family val="2"/>
      </rPr>
      <t>/</t>
    </r>
    <r>
      <rPr>
        <sz val="10"/>
        <rFont val="Symbol"/>
        <charset val="2"/>
      </rPr>
      <t>l</t>
    </r>
    <r>
      <rPr>
        <vertAlign val="subscript"/>
        <sz val="10"/>
        <rFont val="Verdana"/>
        <family val="2"/>
      </rPr>
      <t xml:space="preserve">i </t>
    </r>
    <r>
      <rPr>
        <sz val="10"/>
        <rFont val="Verdana"/>
        <family val="2"/>
      </rPr>
      <t xml:space="preserve">· </t>
    </r>
    <r>
      <rPr>
        <sz val="10"/>
        <rFont val="Symbol"/>
        <charset val="2"/>
      </rPr>
      <t>a</t>
    </r>
    <r>
      <rPr>
        <sz val="10"/>
        <rFont val="Verdana"/>
        <family val="2"/>
      </rPr>
      <t>·F</t>
    </r>
    <r>
      <rPr>
        <vertAlign val="subscript"/>
        <sz val="10"/>
        <rFont val="Verdana"/>
        <family val="2"/>
      </rPr>
      <t>1</t>
    </r>
    <r>
      <rPr>
        <sz val="10"/>
        <rFont val="Verdana"/>
        <family val="2"/>
      </rPr>
      <t>/A + F</t>
    </r>
    <r>
      <rPr>
        <vertAlign val="subscript"/>
        <sz val="10"/>
        <rFont val="Verdana"/>
        <family val="2"/>
      </rPr>
      <t>2</t>
    </r>
    <r>
      <rPr>
        <sz val="10"/>
        <rFont val="Verdana"/>
        <family val="2"/>
      </rPr>
      <t>/A</t>
    </r>
  </si>
  <si>
    <r>
      <rPr>
        <sz val="10"/>
        <rFont val="Verdana"/>
        <family val="2"/>
      </rPr>
      <t>d</t>
    </r>
    <r>
      <rPr>
        <vertAlign val="subscript"/>
        <sz val="10"/>
        <rFont val="Verdana"/>
        <family val="2"/>
      </rPr>
      <t>i</t>
    </r>
    <r>
      <rPr>
        <sz val="10"/>
        <rFont val="Verdana"/>
        <family val="2"/>
      </rPr>
      <t>/</t>
    </r>
    <r>
      <rPr>
        <sz val="10"/>
        <rFont val="Symbol"/>
        <charset val="2"/>
      </rPr>
      <t>l</t>
    </r>
    <r>
      <rPr>
        <vertAlign val="subscript"/>
        <sz val="10"/>
        <rFont val="Verdana"/>
        <family val="2"/>
      </rPr>
      <t>i</t>
    </r>
    <r>
      <rPr>
        <sz val="10"/>
        <rFont val="Calibri"/>
        <family val="2"/>
      </rPr>
      <t xml:space="preserve"> =</t>
    </r>
  </si>
  <si>
    <r>
      <t>m</t>
    </r>
    <r>
      <rPr>
        <vertAlign val="superscript"/>
        <sz val="12"/>
        <color theme="1"/>
        <rFont val="Calibri (Hoofdtekst)"/>
      </rPr>
      <t>2</t>
    </r>
    <r>
      <rPr>
        <sz val="12"/>
        <color theme="1"/>
        <rFont val="Calibri"/>
        <family val="2"/>
        <scheme val="minor"/>
      </rPr>
      <t>K/W</t>
    </r>
  </si>
  <si>
    <r>
      <t>(F/A)</t>
    </r>
    <r>
      <rPr>
        <vertAlign val="subscript"/>
        <sz val="10"/>
        <rFont val="Verdana"/>
        <family val="2"/>
      </rPr>
      <t>reken</t>
    </r>
    <r>
      <rPr>
        <sz val="10"/>
        <rFont val="Verdana"/>
        <family val="2"/>
      </rPr>
      <t xml:space="preserve"> = 0,5 [(F</t>
    </r>
    <r>
      <rPr>
        <vertAlign val="subscript"/>
        <sz val="10"/>
        <rFont val="Verdana"/>
        <family val="2"/>
      </rPr>
      <t>1</t>
    </r>
    <r>
      <rPr>
        <sz val="10"/>
        <rFont val="Verdana"/>
        <family val="2"/>
      </rPr>
      <t>/A)</t>
    </r>
    <r>
      <rPr>
        <vertAlign val="subscript"/>
        <sz val="10"/>
        <rFont val="Verdana"/>
        <family val="2"/>
      </rPr>
      <t>cor</t>
    </r>
    <r>
      <rPr>
        <sz val="10"/>
        <rFont val="Verdana"/>
        <family val="2"/>
      </rPr>
      <t xml:space="preserve"> + F</t>
    </r>
    <r>
      <rPr>
        <vertAlign val="subscript"/>
        <sz val="10"/>
        <rFont val="Verdana"/>
        <family val="2"/>
      </rPr>
      <t>2</t>
    </r>
    <r>
      <rPr>
        <sz val="10"/>
        <rFont val="Verdana"/>
        <family val="2"/>
      </rPr>
      <t>/A]</t>
    </r>
    <r>
      <rPr>
        <sz val="12"/>
        <color theme="1"/>
        <rFont val="Calibri"/>
        <family val="2"/>
        <scheme val="minor"/>
      </rPr>
      <t xml:space="preserve"> = </t>
    </r>
  </si>
  <si>
    <r>
      <t>m</t>
    </r>
    <r>
      <rPr>
        <vertAlign val="superscript"/>
        <sz val="12"/>
        <color rgb="FF000000"/>
        <rFont val="Calibri"/>
        <family val="2"/>
        <scheme val="minor"/>
      </rPr>
      <t>-1</t>
    </r>
  </si>
  <si>
    <r>
      <t>(F/A)</t>
    </r>
    <r>
      <rPr>
        <vertAlign val="subscript"/>
        <sz val="10"/>
        <rFont val="Verdana"/>
        <family val="2"/>
      </rPr>
      <t>reken</t>
    </r>
    <r>
      <rPr>
        <sz val="10"/>
        <rFont val="Verdana"/>
        <family val="2"/>
      </rPr>
      <t xml:space="preserve"> = [(l</t>
    </r>
    <r>
      <rPr>
        <vertAlign val="subscript"/>
        <sz val="10"/>
        <rFont val="Verdana"/>
        <family val="2"/>
      </rPr>
      <t>1</t>
    </r>
    <r>
      <rPr>
        <sz val="10"/>
        <rFont val="Verdana"/>
        <family val="2"/>
      </rPr>
      <t>+l</t>
    </r>
    <r>
      <rPr>
        <vertAlign val="subscript"/>
        <sz val="10"/>
        <rFont val="Verdana"/>
        <family val="2"/>
      </rPr>
      <t>3</t>
    </r>
    <r>
      <rPr>
        <sz val="10"/>
        <rFont val="Verdana"/>
        <family val="2"/>
      </rPr>
      <t>-l</t>
    </r>
    <r>
      <rPr>
        <vertAlign val="subscript"/>
        <sz val="10"/>
        <rFont val="Verdana"/>
        <family val="2"/>
      </rPr>
      <t>2</t>
    </r>
    <r>
      <rPr>
        <sz val="10"/>
        <rFont val="Verdana"/>
        <family val="2"/>
      </rPr>
      <t>)·(F</t>
    </r>
    <r>
      <rPr>
        <vertAlign val="subscript"/>
        <sz val="10"/>
        <rFont val="Verdana"/>
        <family val="2"/>
      </rPr>
      <t>1</t>
    </r>
    <r>
      <rPr>
        <sz val="10"/>
        <rFont val="Verdana"/>
        <family val="2"/>
      </rPr>
      <t>/A)</t>
    </r>
    <r>
      <rPr>
        <vertAlign val="subscript"/>
        <sz val="10"/>
        <rFont val="Verdana"/>
        <family val="2"/>
      </rPr>
      <t>cor</t>
    </r>
    <r>
      <rPr>
        <sz val="10"/>
        <rFont val="Verdana"/>
        <family val="2"/>
      </rPr>
      <t xml:space="preserve"> + l</t>
    </r>
    <r>
      <rPr>
        <vertAlign val="subscript"/>
        <sz val="10"/>
        <rFont val="Verdana"/>
        <family val="2"/>
      </rPr>
      <t>2</t>
    </r>
    <r>
      <rPr>
        <sz val="10"/>
        <rFont val="Verdana"/>
        <family val="2"/>
      </rPr>
      <t>·F</t>
    </r>
    <r>
      <rPr>
        <vertAlign val="subscript"/>
        <sz val="10"/>
        <rFont val="Verdana"/>
        <family val="2"/>
      </rPr>
      <t>2</t>
    </r>
    <r>
      <rPr>
        <sz val="10"/>
        <rFont val="Verdana"/>
        <family val="2"/>
      </rPr>
      <t>/A] / (l</t>
    </r>
    <r>
      <rPr>
        <vertAlign val="subscript"/>
        <sz val="10"/>
        <rFont val="Verdana"/>
        <family val="2"/>
      </rPr>
      <t>1</t>
    </r>
    <r>
      <rPr>
        <sz val="10"/>
        <rFont val="Verdana"/>
        <family val="2"/>
      </rPr>
      <t>+l</t>
    </r>
    <r>
      <rPr>
        <vertAlign val="subscript"/>
        <sz val="10"/>
        <rFont val="Verdana"/>
        <family val="2"/>
      </rPr>
      <t>3</t>
    </r>
    <r>
      <rPr>
        <sz val="10"/>
        <rFont val="Verdana"/>
        <family val="2"/>
      </rPr>
      <t>)</t>
    </r>
    <r>
      <rPr>
        <sz val="12"/>
        <color theme="1"/>
        <rFont val="Calibri"/>
        <family val="2"/>
        <scheme val="minor"/>
      </rPr>
      <t xml:space="preserve"> =</t>
    </r>
  </si>
  <si>
    <r>
      <t>F</t>
    </r>
    <r>
      <rPr>
        <vertAlign val="subscript"/>
        <sz val="12"/>
        <color theme="1"/>
        <rFont val="Calibri (Hoofdtekst)"/>
      </rPr>
      <t>1</t>
    </r>
    <r>
      <rPr>
        <sz val="12"/>
        <color theme="1"/>
        <rFont val="Calibri"/>
        <family val="2"/>
        <scheme val="minor"/>
      </rPr>
      <t xml:space="preserve"> = onbeschermde deel bovenzijde bovenflens =</t>
    </r>
  </si>
  <si>
    <r>
      <t>d</t>
    </r>
    <r>
      <rPr>
        <vertAlign val="subscript"/>
        <sz val="12"/>
        <color theme="1"/>
        <rFont val="Calibri (Hoofdtekst)"/>
      </rPr>
      <t>i</t>
    </r>
    <r>
      <rPr>
        <sz val="12"/>
        <color theme="1"/>
        <rFont val="Calibri"/>
        <family val="2"/>
        <scheme val="minor"/>
      </rPr>
      <t xml:space="preserve"> = dikte bekleding =</t>
    </r>
  </si>
  <si>
    <r>
      <rPr>
        <sz val="12"/>
        <color theme="1"/>
        <rFont val="Symbol"/>
        <charset val="2"/>
      </rPr>
      <t>l</t>
    </r>
    <r>
      <rPr>
        <vertAlign val="subscript"/>
        <sz val="12"/>
        <color theme="1"/>
        <rFont val="Calibri (Hoofdtekst)"/>
      </rPr>
      <t>i</t>
    </r>
    <r>
      <rPr>
        <sz val="12"/>
        <color theme="1"/>
        <rFont val="Calibri"/>
        <family val="2"/>
        <scheme val="minor"/>
      </rPr>
      <t xml:space="preserve"> = warmtegeleidingscoëffient bekleding</t>
    </r>
    <r>
      <rPr>
        <sz val="12"/>
        <color theme="1"/>
        <rFont val="Calibri"/>
        <family val="2"/>
        <charset val="2"/>
        <scheme val="minor"/>
      </rPr>
      <t xml:space="preserve"> =</t>
    </r>
  </si>
  <si>
    <r>
      <t>Bij een brandwerendheid van 60 minuten en een kritieke staaltemperatuur van 
575 °C kan worden afgelezen dat A</t>
    </r>
    <r>
      <rPr>
        <vertAlign val="subscript"/>
        <sz val="12"/>
        <color theme="1"/>
        <rFont val="Calibri (Hoofdtekst)"/>
      </rPr>
      <t>p</t>
    </r>
    <r>
      <rPr>
        <sz val="12"/>
        <color theme="1"/>
        <rFont val="Calibri"/>
        <family val="2"/>
        <scheme val="minor"/>
      </rPr>
      <t xml:space="preserve">/V · </t>
    </r>
    <r>
      <rPr>
        <sz val="12"/>
        <color theme="1"/>
        <rFont val="Symbol"/>
        <charset val="2"/>
      </rPr>
      <t>l</t>
    </r>
    <r>
      <rPr>
        <vertAlign val="subscript"/>
        <sz val="12"/>
        <color theme="1"/>
        <rFont val="Calibri (Hoofdtekst)"/>
      </rPr>
      <t>p</t>
    </r>
    <r>
      <rPr>
        <sz val="12"/>
        <color theme="1"/>
        <rFont val="Calibri"/>
        <family val="2"/>
        <scheme val="minor"/>
      </rPr>
      <t>/d</t>
    </r>
    <r>
      <rPr>
        <vertAlign val="subscript"/>
        <sz val="12"/>
        <color theme="1"/>
        <rFont val="Calibri (Hoofdtekst)"/>
      </rPr>
      <t>p</t>
    </r>
    <r>
      <rPr>
        <sz val="12"/>
        <color theme="1"/>
        <rFont val="Calibri"/>
        <family val="2"/>
        <scheme val="minor"/>
      </rPr>
      <t xml:space="preserve"> = 1500 W/(m</t>
    </r>
    <r>
      <rPr>
        <vertAlign val="superscript"/>
        <sz val="12"/>
        <color theme="1"/>
        <rFont val="Calibri (Hoofdtekst)"/>
      </rPr>
      <t>3</t>
    </r>
    <r>
      <rPr>
        <sz val="12"/>
        <color theme="1"/>
        <rFont val="Calibri"/>
        <family val="2"/>
        <scheme val="minor"/>
      </rPr>
      <t>K). Bij een A</t>
    </r>
    <r>
      <rPr>
        <vertAlign val="subscript"/>
        <sz val="12"/>
        <color theme="1"/>
        <rFont val="Calibri (Hoofdtekst)"/>
      </rPr>
      <t>p</t>
    </r>
    <r>
      <rPr>
        <sz val="12"/>
        <color theme="1"/>
        <rFont val="Calibri"/>
        <family val="2"/>
        <scheme val="minor"/>
      </rPr>
      <t>/V van 
90 m</t>
    </r>
    <r>
      <rPr>
        <vertAlign val="superscript"/>
        <sz val="12"/>
        <color theme="1"/>
        <rFont val="Calibri (Hoofdtekst)"/>
      </rPr>
      <t>-1</t>
    </r>
    <r>
      <rPr>
        <sz val="12"/>
        <color theme="1"/>
        <rFont val="Calibri"/>
        <family val="2"/>
        <scheme val="minor"/>
      </rPr>
      <t xml:space="preserve"> en een warmtegeleidingscoëffient </t>
    </r>
    <r>
      <rPr>
        <sz val="12"/>
        <color theme="1"/>
        <rFont val="Symbol"/>
        <charset val="2"/>
      </rPr>
      <t>l</t>
    </r>
    <r>
      <rPr>
        <vertAlign val="subscript"/>
        <sz val="12"/>
        <color theme="1"/>
        <rFont val="Calibri (Hoofdtekst)"/>
      </rPr>
      <t>p</t>
    </r>
    <r>
      <rPr>
        <sz val="12"/>
        <color theme="1"/>
        <rFont val="Calibri"/>
        <family val="2"/>
        <scheme val="minor"/>
      </rPr>
      <t xml:space="preserve"> van 0,1 W/(m·K) is de dikte van de bekleding d</t>
    </r>
    <r>
      <rPr>
        <vertAlign val="subscript"/>
        <sz val="12"/>
        <color theme="1"/>
        <rFont val="Calibri (Hoofdtekst)"/>
      </rPr>
      <t>p</t>
    </r>
    <r>
      <rPr>
        <sz val="12"/>
        <color theme="1"/>
        <rFont val="Calibri"/>
        <family val="2"/>
        <scheme val="minor"/>
      </rPr>
      <t xml:space="preserve"> gelijk aan 6 mm.</t>
    </r>
  </si>
  <si>
    <t>Berekening van het effect van het niet vullen van de cannelures op de staaltemperatuur van de brandwerend beschermde ligger op basis van de rekenregel in 
TNO-rapport 98-CVB-R012 'Beoordeling brandwerendheid stalen liggers met geprofileerde staalplaat'.
Benaderingsmethode van TNO in het kader van gelijkwaardigheid (gevalideerd voor brandwerendheden tot en met 90 minuten). Hierbij wordt een gecorrigeerde profielfactor vastgesteld voor een 3-zijdig verhit en bekleed profiel met een ónbeklede bovenflens.</t>
  </si>
  <si>
    <r>
      <t xml:space="preserve">Voer de dikte d en effectieve constante </t>
    </r>
    <r>
      <rPr>
        <sz val="12"/>
        <color theme="1"/>
        <rFont val="Symbol"/>
        <charset val="2"/>
      </rPr>
      <t>l</t>
    </r>
    <r>
      <rPr>
        <sz val="12"/>
        <color theme="1"/>
        <rFont val="Calibri"/>
        <family val="2"/>
        <scheme val="minor"/>
      </rPr>
      <t xml:space="preserve"> in van de brandwerende bekleding, waarbij voor de brandwerendheidsduur de opgegeven kritieke staaltemperatuur bereikt wordt:</t>
    </r>
  </si>
  <si>
    <r>
      <t xml:space="preserve">Het is mogelijk om de bepaling van de dikte en eigenschappen van de bekleding te ontlenen aan onderstaande nomogram (afb. 2.14 uit boek </t>
    </r>
    <r>
      <rPr>
        <sz val="12"/>
        <color theme="1"/>
        <rFont val="Calibri"/>
        <family val="2"/>
        <scheme val="minor"/>
      </rPr>
      <t>Fire</t>
    </r>
    <r>
      <rPr>
        <i/>
        <sz val="12"/>
        <color theme="1"/>
        <rFont val="Calibri"/>
        <family val="2"/>
        <scheme val="minor"/>
      </rPr>
      <t>):</t>
    </r>
  </si>
  <si>
    <r>
      <t>m</t>
    </r>
    <r>
      <rPr>
        <vertAlign val="superscript"/>
        <sz val="12"/>
        <color theme="1"/>
        <rFont val="Calibri"/>
        <family val="2"/>
      </rPr>
      <t>2</t>
    </r>
    <r>
      <rPr>
        <sz val="12"/>
        <color theme="1"/>
        <rFont val="Calibri"/>
        <family val="2"/>
      </rPr>
      <t>/m</t>
    </r>
    <r>
      <rPr>
        <vertAlign val="superscript"/>
        <sz val="12"/>
        <color theme="1"/>
        <rFont val="Calibri"/>
        <family val="2"/>
      </rPr>
      <t>1</t>
    </r>
    <r>
      <rPr>
        <sz val="12"/>
        <color theme="1"/>
        <rFont val="Calibri"/>
        <family val="2"/>
      </rPr>
      <t xml:space="preserve"> ligger</t>
    </r>
  </si>
  <si>
    <r>
      <t xml:space="preserve">Dit is een maat voor de isolatiegraad van de 3-zijdige bekleding, ook terug te rekenen </t>
    </r>
    <r>
      <rPr>
        <sz val="10"/>
        <color rgb="FF000000"/>
        <rFont val="Calibri (Hoofdtekst)"/>
      </rPr>
      <t>uit de ETA</t>
    </r>
    <r>
      <rPr>
        <sz val="10"/>
        <color rgb="FF000000"/>
        <rFont val="Calibri"/>
        <family val="2"/>
        <scheme val="minor"/>
      </rPr>
      <t>-tabellen, in combinatie met de tool 'gevelkolom'.</t>
    </r>
  </si>
  <si>
    <r>
      <t>Dit is de gecorrigeerde profielfactor voor het bovenflensdeel waar geen betonribbe van de sb-vloer zit en waar de cannelurevulling wordt weggelaten.
Hierin is alfa de convectieve warmte-overgangscoëfficiënt, deze is 25 W/(m</t>
    </r>
    <r>
      <rPr>
        <vertAlign val="superscript"/>
        <sz val="10"/>
        <color theme="1"/>
        <rFont val="Calibri (Hoofdtekst)"/>
      </rPr>
      <t>2</t>
    </r>
    <r>
      <rPr>
        <sz val="10"/>
        <color theme="1"/>
        <rFont val="Calibri"/>
        <family val="2"/>
        <scheme val="minor"/>
      </rPr>
      <t>K).</t>
    </r>
  </si>
  <si>
    <r>
      <t>F</t>
    </r>
    <r>
      <rPr>
        <vertAlign val="subscript"/>
        <sz val="10"/>
        <color theme="1"/>
        <rFont val="Calibri (Hoofdtekst)"/>
      </rPr>
      <t>1</t>
    </r>
    <r>
      <rPr>
        <sz val="10"/>
        <color theme="1"/>
        <rFont val="Calibri"/>
        <family val="2"/>
        <scheme val="minor"/>
      </rPr>
      <t xml:space="preserve"> is de onbeschermde cannelureoppervlakte per m</t>
    </r>
    <r>
      <rPr>
        <vertAlign val="superscript"/>
        <sz val="10"/>
        <color theme="1"/>
        <rFont val="Calibri (Hoofdtekst)"/>
      </rPr>
      <t>1</t>
    </r>
    <r>
      <rPr>
        <sz val="10"/>
        <color theme="1"/>
        <rFont val="Calibri"/>
        <family val="2"/>
        <scheme val="minor"/>
      </rPr>
      <t xml:space="preserve"> ligger ((cannelurebreedte minus de onderflens van de staalplaat) * bovenflensbreedte staalprofiel, omgerekend van per cannelurebreedte naar m</t>
    </r>
    <r>
      <rPr>
        <vertAlign val="superscript"/>
        <sz val="10"/>
        <color theme="1"/>
        <rFont val="Calibri (Hoofdtekst)"/>
      </rPr>
      <t>1</t>
    </r>
    <r>
      <rPr>
        <sz val="10"/>
        <color theme="1"/>
        <rFont val="Calibri"/>
        <family val="2"/>
        <scheme val="minor"/>
      </rPr>
      <t xml:space="preserve"> ligger).</t>
    </r>
  </si>
  <si>
    <r>
      <t xml:space="preserve">Rekenwaarde profielfactor volgens TNO-rapport, indien de gemiddelde breedte van de open cannelure </t>
    </r>
    <r>
      <rPr>
        <i/>
        <u/>
        <sz val="12"/>
        <color theme="1"/>
        <rFont val="Calibri (Hoofdtekst)"/>
      </rPr>
      <t>kleiner dan of gelijk</t>
    </r>
    <r>
      <rPr>
        <sz val="12"/>
        <color theme="1"/>
        <rFont val="Calibri"/>
        <family val="2"/>
        <scheme val="minor"/>
      </rPr>
      <t xml:space="preserve"> is aan de gemiddelde breedte van de ribben (over de lengte van de stalen ligger is dan maximaal de helft van de bovenflens onbeschermd).</t>
    </r>
  </si>
  <si>
    <r>
      <t>Rekenwaarde profielfactor waarbij (F/A)</t>
    </r>
    <r>
      <rPr>
        <vertAlign val="subscript"/>
        <sz val="12"/>
        <color theme="1"/>
        <rFont val="Calibri"/>
        <family val="2"/>
      </rPr>
      <t>reken</t>
    </r>
    <r>
      <rPr>
        <sz val="12"/>
        <color theme="1"/>
        <rFont val="Calibri"/>
        <family val="2"/>
      </rPr>
      <t xml:space="preserve"> is geschaald op de dimensies van de cannelure, indien de gemiddelde breedte van de open cannelure </t>
    </r>
    <r>
      <rPr>
        <i/>
        <u/>
        <sz val="12"/>
        <color theme="1"/>
        <rFont val="Calibri"/>
        <family val="2"/>
      </rPr>
      <t>groter</t>
    </r>
    <r>
      <rPr>
        <sz val="12"/>
        <color theme="1"/>
        <rFont val="Calibri"/>
        <family val="2"/>
      </rPr>
      <t xml:space="preserve"> is dan de gemiddelde breedte van de ribben (over de lengte van de stalen ligger is dan meer dan de helft van de bovenflens onbeschermd). Hiermee kan de benodigde laagdikte van de driezijdige bekleding bepaald worden met behulp van de laagdiktetabellen uit het het ETA-rapport van de leverancier.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</si>
</sst>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4">
    <font>
      <sz val="12"/>
      <color theme="1"/>
      <name val="Calibri"/>
      <family val="2"/>
      <scheme val="minor"/>
    </font>
    <font>
      <sz val="12"/>
      <color rgb="FFFF0000"/>
      <name val="Calibri"/>
      <family val="2"/>
      <scheme val="minor"/>
    </font>
    <font>
      <sz val="10"/>
      <name val="Arial"/>
      <family val="2"/>
    </font>
    <font>
      <b/>
      <sz val="10"/>
      <name val="Arial"/>
      <family val="2"/>
    </font>
    <font>
      <sz val="10"/>
      <name val="Verdana"/>
      <family val="2"/>
    </font>
    <font>
      <sz val="12"/>
      <name val="Calibri"/>
      <family val="2"/>
      <scheme val="minor"/>
    </font>
    <font>
      <vertAlign val="superscript"/>
      <sz val="12"/>
      <color theme="1"/>
      <name val="Calibri (Hoofdtekst)"/>
    </font>
    <font>
      <sz val="12"/>
      <color rgb="FF000000"/>
      <name val="Calibri"/>
      <family val="2"/>
      <scheme val="minor"/>
    </font>
    <font>
      <b/>
      <sz val="16"/>
      <color theme="1"/>
      <name val="Calibri"/>
      <family val="2"/>
      <scheme val="minor"/>
    </font>
    <font>
      <sz val="12"/>
      <color rgb="FF0000FF"/>
      <name val="Calibri"/>
      <family val="2"/>
      <scheme val="minor"/>
    </font>
    <font>
      <b/>
      <sz val="14"/>
      <color theme="1"/>
      <name val="Calibri"/>
      <family val="2"/>
      <scheme val="minor"/>
    </font>
    <font>
      <i/>
      <sz val="12"/>
      <color theme="1"/>
      <name val="Calibri"/>
      <family val="2"/>
      <scheme val="minor"/>
    </font>
    <font>
      <sz val="9"/>
      <name val="Arial"/>
      <family val="2"/>
    </font>
    <font>
      <vertAlign val="superscript"/>
      <sz val="9"/>
      <name val="Arial"/>
      <family val="2"/>
    </font>
    <font>
      <b/>
      <vertAlign val="subscript"/>
      <sz val="10"/>
      <name val="Arial"/>
      <family val="2"/>
    </font>
    <font>
      <b/>
      <sz val="10"/>
      <color rgb="FF000000"/>
      <name val="+mn-lt"/>
      <charset val="1"/>
    </font>
    <font>
      <sz val="10"/>
      <color rgb="FF000000"/>
      <name val="+mn-lt"/>
      <charset val="1"/>
    </font>
    <font>
      <vertAlign val="subscript"/>
      <sz val="12"/>
      <color theme="1"/>
      <name val="Calibri (Hoofdtekst)"/>
    </font>
    <font>
      <sz val="12"/>
      <color theme="1"/>
      <name val="Symbol"/>
      <charset val="2"/>
    </font>
    <font>
      <sz val="12"/>
      <color theme="1"/>
      <name val="Calibri"/>
      <family val="2"/>
      <charset val="2"/>
      <scheme val="minor"/>
    </font>
    <font>
      <vertAlign val="subscript"/>
      <sz val="10"/>
      <name val="Verdana"/>
      <family val="2"/>
    </font>
    <font>
      <sz val="10"/>
      <name val="Symbol"/>
      <charset val="2"/>
    </font>
    <font>
      <sz val="10"/>
      <name val="Calibri"/>
      <family val="2"/>
    </font>
    <font>
      <i/>
      <u/>
      <sz val="12"/>
      <color theme="1"/>
      <name val="Calibri (Hoofdtekst)"/>
    </font>
    <font>
      <sz val="12"/>
      <color theme="1"/>
      <name val="Calibri"/>
      <family val="2"/>
    </font>
    <font>
      <vertAlign val="subscript"/>
      <sz val="12"/>
      <color theme="1"/>
      <name val="Calibri"/>
      <family val="2"/>
    </font>
    <font>
      <vertAlign val="superscript"/>
      <sz val="12"/>
      <color rgb="FF000000"/>
      <name val="Calibri"/>
      <family val="2"/>
      <scheme val="minor"/>
    </font>
    <font>
      <vertAlign val="superscript"/>
      <sz val="12"/>
      <color theme="1"/>
      <name val="Calibri"/>
      <family val="2"/>
    </font>
    <font>
      <sz val="10"/>
      <color theme="1"/>
      <name val="Calibri"/>
      <family val="2"/>
      <scheme val="minor"/>
    </font>
    <font>
      <vertAlign val="subscript"/>
      <sz val="10"/>
      <color theme="1"/>
      <name val="Calibri (Hoofdtekst)"/>
    </font>
    <font>
      <sz val="10"/>
      <color rgb="FF000000"/>
      <name val="Calibri"/>
      <family val="2"/>
      <scheme val="minor"/>
    </font>
    <font>
      <sz val="10"/>
      <color rgb="FF000000"/>
      <name val="Calibri (Hoofdtekst)"/>
    </font>
    <font>
      <vertAlign val="superscript"/>
      <sz val="10"/>
      <color theme="1"/>
      <name val="Calibri (Hoofdtekst)"/>
    </font>
    <font>
      <i/>
      <u/>
      <sz val="12"/>
      <color theme="1"/>
      <name val="Calibri"/>
      <family val="2"/>
    </font>
  </fonts>
  <fills count="6">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indexed="22"/>
        <bgColor indexed="64"/>
      </patternFill>
    </fill>
  </fills>
  <borders count="24">
    <border>
      <left/>
      <right/>
      <top/>
      <bottom/>
      <diagonal/>
    </border>
    <border>
      <left/>
      <right/>
      <top/>
      <bottom style="medium">
        <color indexed="64"/>
      </bottom>
      <diagonal/>
    </border>
    <border>
      <left style="thin">
        <color indexed="64"/>
      </left>
      <right/>
      <top/>
      <bottom style="medium">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thin">
        <color indexed="64"/>
      </left>
      <right/>
      <top/>
      <bottom/>
      <diagonal/>
    </border>
    <border>
      <left style="hair">
        <color indexed="64"/>
      </left>
      <right/>
      <top/>
      <bottom/>
      <diagonal/>
    </border>
    <border>
      <left/>
      <right style="hair">
        <color indexed="64"/>
      </right>
      <top/>
      <bottom/>
      <diagonal/>
    </border>
    <border>
      <left/>
      <right/>
      <top/>
      <bottom style="thin">
        <color indexed="64"/>
      </bottom>
      <diagonal/>
    </border>
    <border>
      <left style="thin">
        <color indexed="64"/>
      </left>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hair">
        <color indexed="64"/>
      </left>
      <right/>
      <top style="medium">
        <color indexed="64"/>
      </top>
      <bottom/>
      <diagonal/>
    </border>
    <border>
      <left/>
      <right style="hair">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bottom/>
      <diagonal/>
    </border>
    <border>
      <left/>
      <right style="medium">
        <color indexed="64"/>
      </right>
      <top/>
      <bottom style="medium">
        <color indexed="64"/>
      </bottom>
      <diagonal/>
    </border>
  </borders>
  <cellStyleXfs count="4">
    <xf numFmtId="0" fontId="0" fillId="0" borderId="0"/>
    <xf numFmtId="0" fontId="2" fillId="0" borderId="0"/>
    <xf numFmtId="0" fontId="4" fillId="0" borderId="0"/>
    <xf numFmtId="0" fontId="2" fillId="0" borderId="0"/>
  </cellStyleXfs>
  <cellXfs count="82">
    <xf numFmtId="0" fontId="0" fillId="0" borderId="0" xfId="0"/>
    <xf numFmtId="0" fontId="2" fillId="0" borderId="0" xfId="1"/>
    <xf numFmtId="0" fontId="0" fillId="0" borderId="0" xfId="0" quotePrefix="1"/>
    <xf numFmtId="164" fontId="5" fillId="0" borderId="0" xfId="0" applyNumberFormat="1" applyFont="1" applyAlignment="1">
      <alignment horizontal="right"/>
    </xf>
    <xf numFmtId="0" fontId="1" fillId="0" borderId="0" xfId="0" applyFont="1"/>
    <xf numFmtId="0" fontId="2" fillId="0" borderId="0" xfId="1" applyAlignment="1">
      <alignment horizontal="right"/>
    </xf>
    <xf numFmtId="0" fontId="7" fillId="0" borderId="0" xfId="0" applyFont="1"/>
    <xf numFmtId="0" fontId="8" fillId="0" borderId="0" xfId="0" applyFont="1"/>
    <xf numFmtId="0" fontId="9" fillId="3" borderId="0" xfId="0" applyFont="1" applyFill="1" applyProtection="1">
      <protection locked="0"/>
    </xf>
    <xf numFmtId="0" fontId="9" fillId="4" borderId="0" xfId="0" applyFont="1" applyFill="1" applyProtection="1">
      <protection locked="0"/>
    </xf>
    <xf numFmtId="0" fontId="9" fillId="0" borderId="0" xfId="0" applyFont="1" applyProtection="1">
      <protection locked="0"/>
    </xf>
    <xf numFmtId="0" fontId="10" fillId="0" borderId="0" xfId="0" applyFont="1"/>
    <xf numFmtId="0" fontId="11" fillId="0" borderId="0" xfId="0" applyFont="1"/>
    <xf numFmtId="0" fontId="9" fillId="3" borderId="0" xfId="0" applyFont="1" applyFill="1" applyAlignment="1" applyProtection="1">
      <alignment horizontal="left"/>
      <protection locked="0"/>
    </xf>
    <xf numFmtId="11" fontId="2" fillId="0" borderId="0" xfId="1" applyNumberFormat="1"/>
    <xf numFmtId="11" fontId="2" fillId="0" borderId="3" xfId="3" applyNumberFormat="1" applyBorder="1"/>
    <xf numFmtId="11" fontId="2" fillId="0" borderId="1" xfId="3" applyNumberFormat="1" applyBorder="1"/>
    <xf numFmtId="11" fontId="2" fillId="0" borderId="4" xfId="3" applyNumberFormat="1" applyBorder="1"/>
    <xf numFmtId="11" fontId="2" fillId="0" borderId="2" xfId="3" applyNumberFormat="1" applyBorder="1"/>
    <xf numFmtId="0" fontId="2" fillId="0" borderId="1" xfId="3" applyBorder="1"/>
    <xf numFmtId="0" fontId="2" fillId="0" borderId="1" xfId="3" applyBorder="1" applyAlignment="1">
      <alignment horizontal="right"/>
    </xf>
    <xf numFmtId="11" fontId="2" fillId="0" borderId="6" xfId="3" applyNumberFormat="1" applyBorder="1"/>
    <xf numFmtId="11" fontId="2" fillId="0" borderId="7" xfId="3" applyNumberFormat="1" applyBorder="1"/>
    <xf numFmtId="11" fontId="2" fillId="0" borderId="5" xfId="3" applyNumberFormat="1" applyBorder="1"/>
    <xf numFmtId="11" fontId="2" fillId="5" borderId="6" xfId="3" applyNumberFormat="1" applyFill="1" applyBorder="1"/>
    <xf numFmtId="11" fontId="2" fillId="5" borderId="7" xfId="3" applyNumberFormat="1" applyFill="1" applyBorder="1"/>
    <xf numFmtId="11" fontId="2" fillId="5" borderId="5" xfId="3" applyNumberFormat="1" applyFill="1" applyBorder="1"/>
    <xf numFmtId="11" fontId="2" fillId="2" borderId="6" xfId="3" applyNumberFormat="1" applyFill="1" applyBorder="1"/>
    <xf numFmtId="11" fontId="2" fillId="2" borderId="7" xfId="3" applyNumberFormat="1" applyFill="1" applyBorder="1"/>
    <xf numFmtId="11" fontId="2" fillId="2" borderId="5" xfId="3" applyNumberFormat="1" applyFill="1" applyBorder="1"/>
    <xf numFmtId="11" fontId="12" fillId="0" borderId="8" xfId="3" applyNumberFormat="1" applyFont="1" applyBorder="1" applyAlignment="1">
      <alignment horizontal="right"/>
    </xf>
    <xf numFmtId="11" fontId="12" fillId="0" borderId="10" xfId="3" applyNumberFormat="1" applyFont="1" applyBorder="1" applyAlignment="1">
      <alignment horizontal="right"/>
    </xf>
    <xf numFmtId="11" fontId="12" fillId="0" borderId="11" xfId="3" applyNumberFormat="1" applyFont="1" applyBorder="1" applyAlignment="1">
      <alignment horizontal="right"/>
    </xf>
    <xf numFmtId="11" fontId="12" fillId="0" borderId="9" xfId="3" applyNumberFormat="1" applyFont="1" applyBorder="1" applyAlignment="1">
      <alignment horizontal="right"/>
    </xf>
    <xf numFmtId="0" fontId="12" fillId="0" borderId="8" xfId="3" applyFont="1" applyBorder="1" applyAlignment="1">
      <alignment horizontal="right"/>
    </xf>
    <xf numFmtId="0" fontId="12" fillId="0" borderId="12" xfId="3" applyFont="1" applyBorder="1"/>
    <xf numFmtId="0" fontId="2" fillId="2" borderId="13" xfId="3" applyFill="1" applyBorder="1"/>
    <xf numFmtId="0" fontId="2" fillId="5" borderId="13" xfId="3" applyFill="1" applyBorder="1"/>
    <xf numFmtId="0" fontId="2" fillId="0" borderId="13" xfId="3" applyBorder="1"/>
    <xf numFmtId="0" fontId="2" fillId="0" borderId="14" xfId="3" applyBorder="1"/>
    <xf numFmtId="0" fontId="3" fillId="0" borderId="15" xfId="3" applyFont="1" applyBorder="1"/>
    <xf numFmtId="0" fontId="3" fillId="0" borderId="16" xfId="3" applyFont="1" applyBorder="1" applyAlignment="1">
      <alignment horizontal="right"/>
    </xf>
    <xf numFmtId="11" fontId="3" fillId="0" borderId="17" xfId="3" applyNumberFormat="1" applyFont="1" applyBorder="1" applyAlignment="1">
      <alignment horizontal="right"/>
    </xf>
    <xf numFmtId="11" fontId="3" fillId="0" borderId="16" xfId="3" applyNumberFormat="1" applyFont="1" applyBorder="1" applyAlignment="1">
      <alignment horizontal="right"/>
    </xf>
    <xf numFmtId="11" fontId="3" fillId="0" borderId="18" xfId="3" applyNumberFormat="1" applyFont="1" applyBorder="1" applyAlignment="1">
      <alignment horizontal="right"/>
    </xf>
    <xf numFmtId="11" fontId="3" fillId="0" borderId="19" xfId="3" applyNumberFormat="1" applyFont="1" applyBorder="1" applyAlignment="1">
      <alignment horizontal="right"/>
    </xf>
    <xf numFmtId="11" fontId="3" fillId="0" borderId="20" xfId="3" applyNumberFormat="1" applyFont="1" applyBorder="1" applyAlignment="1">
      <alignment horizontal="right"/>
    </xf>
    <xf numFmtId="11" fontId="12" fillId="0" borderId="21" xfId="3" applyNumberFormat="1" applyFont="1" applyBorder="1" applyAlignment="1">
      <alignment horizontal="right"/>
    </xf>
    <xf numFmtId="0" fontId="2" fillId="2" borderId="0" xfId="3" applyFill="1"/>
    <xf numFmtId="0" fontId="2" fillId="2" borderId="0" xfId="3" applyFill="1" applyAlignment="1">
      <alignment horizontal="right"/>
    </xf>
    <xf numFmtId="11" fontId="2" fillId="2" borderId="0" xfId="3" applyNumberFormat="1" applyFill="1"/>
    <xf numFmtId="11" fontId="2" fillId="2" borderId="22" xfId="3" applyNumberFormat="1" applyFill="1" applyBorder="1"/>
    <xf numFmtId="0" fontId="2" fillId="5" borderId="0" xfId="3" applyFill="1"/>
    <xf numFmtId="0" fontId="2" fillId="5" borderId="0" xfId="3" applyFill="1" applyAlignment="1">
      <alignment horizontal="right"/>
    </xf>
    <xf numFmtId="11" fontId="2" fillId="5" borderId="0" xfId="3" applyNumberFormat="1" applyFill="1"/>
    <xf numFmtId="11" fontId="2" fillId="5" borderId="22" xfId="3" applyNumberFormat="1" applyFill="1" applyBorder="1"/>
    <xf numFmtId="0" fontId="2" fillId="0" borderId="0" xfId="3"/>
    <xf numFmtId="0" fontId="2" fillId="0" borderId="0" xfId="3" applyAlignment="1">
      <alignment horizontal="right"/>
    </xf>
    <xf numFmtId="11" fontId="2" fillId="0" borderId="0" xfId="3" applyNumberFormat="1"/>
    <xf numFmtId="11" fontId="2" fillId="0" borderId="22" xfId="3" applyNumberFormat="1" applyBorder="1"/>
    <xf numFmtId="11" fontId="2" fillId="0" borderId="23" xfId="3" applyNumberFormat="1" applyBorder="1"/>
    <xf numFmtId="3" fontId="0" fillId="0" borderId="0" xfId="0" applyNumberFormat="1"/>
    <xf numFmtId="3" fontId="9" fillId="4" borderId="0" xfId="0" applyNumberFormat="1" applyFont="1" applyFill="1" applyProtection="1">
      <protection locked="0"/>
    </xf>
    <xf numFmtId="0" fontId="11" fillId="0" borderId="0" xfId="0" applyFont="1" applyAlignment="1">
      <alignment horizontal="right"/>
    </xf>
    <xf numFmtId="0" fontId="0" fillId="0" borderId="0" xfId="0" applyAlignment="1">
      <alignment horizontal="left" vertical="top" wrapText="1"/>
    </xf>
    <xf numFmtId="0" fontId="19" fillId="0" borderId="0" xfId="0" applyFont="1"/>
    <xf numFmtId="0" fontId="22" fillId="0" borderId="0" xfId="0" applyFont="1"/>
    <xf numFmtId="164" fontId="0" fillId="0" borderId="0" xfId="0" applyNumberFormat="1"/>
    <xf numFmtId="0" fontId="0" fillId="0" borderId="0" xfId="0" applyAlignment="1">
      <alignment wrapText="1"/>
    </xf>
    <xf numFmtId="0" fontId="24" fillId="0" borderId="0" xfId="0" applyFont="1"/>
    <xf numFmtId="0" fontId="0" fillId="0" borderId="0" xfId="0" applyAlignment="1">
      <alignment horizontal="left" vertical="top" wrapText="1"/>
    </xf>
    <xf numFmtId="0" fontId="9" fillId="3" borderId="0" xfId="0" applyFont="1" applyFill="1" applyAlignment="1" applyProtection="1">
      <alignment horizontal="left"/>
      <protection locked="0"/>
    </xf>
    <xf numFmtId="0" fontId="0" fillId="0" borderId="0" xfId="0" applyAlignment="1">
      <alignment horizontal="left"/>
    </xf>
    <xf numFmtId="0" fontId="0" fillId="0" borderId="0" xfId="0" applyAlignment="1">
      <alignment vertical="top" wrapText="1"/>
    </xf>
    <xf numFmtId="0" fontId="24" fillId="0" borderId="0" xfId="0" applyFont="1" applyAlignment="1">
      <alignment vertical="top" wrapText="1"/>
    </xf>
    <xf numFmtId="0" fontId="0" fillId="0" borderId="0" xfId="0" applyAlignment="1">
      <alignment vertical="top"/>
    </xf>
    <xf numFmtId="0" fontId="0" fillId="0" borderId="0" xfId="0"/>
    <xf numFmtId="0" fontId="11" fillId="0" borderId="0" xfId="0" applyFont="1" applyAlignment="1">
      <alignment wrapText="1"/>
    </xf>
    <xf numFmtId="0" fontId="0" fillId="0" borderId="0" xfId="0" applyAlignment="1">
      <alignment wrapText="1"/>
    </xf>
    <xf numFmtId="0" fontId="28" fillId="0" borderId="0" xfId="0" applyFont="1" applyAlignment="1">
      <alignment wrapText="1"/>
    </xf>
    <xf numFmtId="0" fontId="30" fillId="0" borderId="0" xfId="0" applyFont="1" applyAlignment="1">
      <alignment horizontal="left" vertical="center" wrapText="1" readingOrder="1"/>
    </xf>
    <xf numFmtId="0" fontId="28" fillId="0" borderId="0" xfId="0" applyFont="1" applyAlignment="1">
      <alignment horizontal="left" vertical="top" wrapText="1"/>
    </xf>
  </cellXfs>
  <cellStyles count="4">
    <cellStyle name="Standaard" xfId="0" builtinId="0"/>
    <cellStyle name="Standaard 2" xfId="1" xr:uid="{59EEFFFF-B92E-D249-A2BE-B36F6BAE4395}"/>
    <cellStyle name="Standaard 3" xfId="2" xr:uid="{648BEAB8-2D58-F44F-BA81-54DEC00AA977}"/>
    <cellStyle name="Standaard_opmaak warm (2)" xfId="3" xr:uid="{A39586F7-7FF0-0247-9308-E9BF33957F99}"/>
  </cellStyles>
  <dxfs count="3">
    <dxf>
      <numFmt numFmtId="165" formatCode=";;;"/>
      <fill>
        <patternFill>
          <fgColor theme="0"/>
          <bgColor theme="0"/>
        </patternFill>
      </fill>
    </dxf>
    <dxf>
      <font>
        <color theme="0" tint="-0.24994659260841701"/>
      </font>
    </dxf>
    <dxf>
      <font>
        <color theme="0" tint="-0.24994659260841701"/>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177800</xdr:colOff>
      <xdr:row>38</xdr:row>
      <xdr:rowOff>50800</xdr:rowOff>
    </xdr:from>
    <xdr:to>
      <xdr:col>6</xdr:col>
      <xdr:colOff>6411</xdr:colOff>
      <xdr:row>46</xdr:row>
      <xdr:rowOff>25400</xdr:rowOff>
    </xdr:to>
    <xdr:pic>
      <xdr:nvPicPr>
        <xdr:cNvPr id="4" name="Afbeelding 3">
          <a:extLst>
            <a:ext uri="{FF2B5EF4-FFF2-40B4-BE49-F238E27FC236}">
              <a16:creationId xmlns:a16="http://schemas.microsoft.com/office/drawing/2014/main" id="{00288D8E-AAE7-C84A-8B96-DA3E63FE5809}"/>
            </a:ext>
          </a:extLst>
        </xdr:cNvPr>
        <xdr:cNvPicPr>
          <a:picLocks noChangeAspect="1"/>
        </xdr:cNvPicPr>
      </xdr:nvPicPr>
      <xdr:blipFill>
        <a:blip xmlns:r="http://schemas.openxmlformats.org/officeDocument/2006/relationships" r:embed="rId1"/>
        <a:stretch>
          <a:fillRect/>
        </a:stretch>
      </xdr:blipFill>
      <xdr:spPr>
        <a:xfrm>
          <a:off x="177800" y="8119533"/>
          <a:ext cx="3901078" cy="1600200"/>
        </a:xfrm>
        <a:prstGeom prst="rect">
          <a:avLst/>
        </a:prstGeom>
      </xdr:spPr>
    </xdr:pic>
    <xdr:clientData/>
  </xdr:twoCellAnchor>
  <xdr:twoCellAnchor editAs="oneCell">
    <xdr:from>
      <xdr:col>0</xdr:col>
      <xdr:colOff>152400</xdr:colOff>
      <xdr:row>60</xdr:row>
      <xdr:rowOff>25398</xdr:rowOff>
    </xdr:from>
    <xdr:to>
      <xdr:col>8</xdr:col>
      <xdr:colOff>596135</xdr:colOff>
      <xdr:row>88</xdr:row>
      <xdr:rowOff>135465</xdr:rowOff>
    </xdr:to>
    <xdr:pic>
      <xdr:nvPicPr>
        <xdr:cNvPr id="3" name="Afbeelding 2">
          <a:extLst>
            <a:ext uri="{FF2B5EF4-FFF2-40B4-BE49-F238E27FC236}">
              <a16:creationId xmlns:a16="http://schemas.microsoft.com/office/drawing/2014/main" id="{D8C0BFE0-ADAC-1641-82FD-887E887A4E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1692465"/>
          <a:ext cx="5913202" cy="5799667"/>
        </a:xfrm>
        <a:prstGeom prst="rect">
          <a:avLst/>
        </a:prstGeom>
      </xdr:spPr>
    </xdr:pic>
    <xdr:clientData/>
  </xdr:twoCellAnchor>
  <xdr:twoCellAnchor editAs="oneCell">
    <xdr:from>
      <xdr:col>8</xdr:col>
      <xdr:colOff>0</xdr:colOff>
      <xdr:row>0</xdr:row>
      <xdr:rowOff>0</xdr:rowOff>
    </xdr:from>
    <xdr:to>
      <xdr:col>8</xdr:col>
      <xdr:colOff>1114698</xdr:colOff>
      <xdr:row>5</xdr:row>
      <xdr:rowOff>31615</xdr:rowOff>
    </xdr:to>
    <xdr:pic>
      <xdr:nvPicPr>
        <xdr:cNvPr id="13" name="Afbeelding 12" descr="logo BIS.jpg">
          <a:extLst>
            <a:ext uri="{FF2B5EF4-FFF2-40B4-BE49-F238E27FC236}">
              <a16:creationId xmlns:a16="http://schemas.microsoft.com/office/drawing/2014/main" id="{225A0D7E-9C4E-D74F-B408-A78EAE6D1C93}"/>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82267" y="0"/>
          <a:ext cx="1114698" cy="111534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4D63FCD-8A09-FD44-9DA6-F94871FCA563}" name="Profielfactor" displayName="Profielfactor" ref="K1:K3" totalsRowShown="0">
  <autoFilter ref="K1:K3" xr:uid="{A0E10DE9-9B51-D24E-B145-A85074A29E06}"/>
  <tableColumns count="1">
    <tableColumn id="1" xr3:uid="{BB9CB7F1-EED8-0A4F-BFD4-FAE6F48E3252}" name="Profielfactor"/>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556F0FA-C9DE-6145-8467-D22A777B67EB}" name="Bescherming" displayName="Bescherming" ref="M1:M3" totalsRowShown="0">
  <autoFilter ref="M1:M3" xr:uid="{A1F6820D-41C4-634F-8325-7E6A107D9691}"/>
  <tableColumns count="1">
    <tableColumn id="1" xr3:uid="{918EAC25-428E-FE45-983A-6601A72D4BF8}" name="Bescherming"/>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213E428-0746-5747-8B0C-F77F47DDEA3C}" name="Profiel" displayName="Profiel" ref="O1:O5" totalsRowShown="0">
  <autoFilter ref="O1:O5" xr:uid="{B155F536-12FD-364D-AC2D-689546B5056A}"/>
  <tableColumns count="1">
    <tableColumn id="1" xr3:uid="{6BAEF3CB-EFA7-9043-B76E-D3EC2FFF5609}" name="Profielsoort"/>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53D3658-15CE-AA4B-BB1E-F64B8AA3A3F4}" name="Brandwerendheidsduur" displayName="Brandwerendheidsduur" ref="R1:R5" totalsRowShown="0">
  <autoFilter ref="R1:R5" xr:uid="{D53D3658-15CE-AA4B-BB1E-F64B8AA3A3F4}"/>
  <tableColumns count="1">
    <tableColumn id="1" xr3:uid="{51EDB29E-18E3-3D46-AF4F-7CAE3A56F76C}" name="Brandwerendheidsduur"/>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F829360-39D3-3F41-9A71-CB16EE1D76B3}" name="HEA" displayName="HEA" ref="T1:T25" totalsRowShown="0">
  <autoFilter ref="T1:T25" xr:uid="{2618FDD4-1F70-544F-A871-F0EECF44B716}"/>
  <tableColumns count="1">
    <tableColumn id="1" xr3:uid="{12874A05-219B-B243-9B5A-E0CD233C664C}" name="HEA"/>
  </tableColumns>
  <tableStyleInfo name="TableStyleMedium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77423C8-0296-EE45-9AB4-78952791266C}" name="HEB" displayName="HEB" ref="V1:V25" totalsRowShown="0">
  <autoFilter ref="V1:V25" xr:uid="{2D92ADAF-1DF3-AE43-9B28-5FB5F141DCEF}"/>
  <tableColumns count="1">
    <tableColumn id="1" xr3:uid="{A7E5D1F2-EEDD-654B-99B1-176EF568D880}" name="HEB"/>
  </tableColumns>
  <tableStyleInfo name="TableStyleMedium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D0671A8-D0FE-E745-86BF-4E77FE148FE4}" name="IPE" displayName="IPE" ref="Z1:Z19" totalsRowShown="0">
  <autoFilter ref="Z1:Z19" xr:uid="{678C94CD-B339-F44E-AECA-57C9127CD702}"/>
  <tableColumns count="1">
    <tableColumn id="1" xr3:uid="{CEB93A4A-CD00-D84C-A1F8-DF0CCE899918}" name="IPE"/>
  </tableColumns>
  <tableStyleInfo name="TableStyleMedium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72501C1-CD66-614F-86A3-1D5A894A20F2}" name="HEM" displayName="HEM" ref="X1:X25" totalsRowShown="0">
  <autoFilter ref="X1:X25" xr:uid="{844B4A28-82BD-1948-9B01-DEB655DEBA3B}"/>
  <tableColumns count="1">
    <tableColumn id="1" xr3:uid="{88C8AB77-E931-2542-8318-2E8DA913EEA3}" name="HEM"/>
  </tableColumns>
  <tableStyleInfo name="TableStyleMedium3"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vmlDrawing" Target="../drawings/vmlDrawing2.vml"/><Relationship Id="rId7" Type="http://schemas.openxmlformats.org/officeDocument/2006/relationships/table" Target="../tables/table4.xml"/><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table" Target="../tables/table3.xml"/><Relationship Id="rId11" Type="http://schemas.openxmlformats.org/officeDocument/2006/relationships/table" Target="../tables/table8.xml"/><Relationship Id="rId5" Type="http://schemas.openxmlformats.org/officeDocument/2006/relationships/table" Target="../tables/table2.xml"/><Relationship Id="rId10" Type="http://schemas.openxmlformats.org/officeDocument/2006/relationships/table" Target="../tables/table7.xml"/><Relationship Id="rId4" Type="http://schemas.openxmlformats.org/officeDocument/2006/relationships/table" Target="../tables/table1.xml"/><Relationship Id="rId9"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48DE0-38BF-1C41-82B6-BE19A21BF654}">
  <dimension ref="A1:Z131"/>
  <sheetViews>
    <sheetView showGridLines="0" tabSelected="1" zoomScale="150" zoomScaleNormal="150" workbookViewId="0"/>
  </sheetViews>
  <sheetFormatPr baseColWidth="10" defaultRowHeight="16"/>
  <cols>
    <col min="1" max="1" width="2.5" customWidth="1"/>
    <col min="2" max="2" width="10.5" customWidth="1"/>
    <col min="3" max="3" width="9.6640625" customWidth="1"/>
    <col min="4" max="4" width="10" customWidth="1"/>
    <col min="5" max="5" width="9.6640625" customWidth="1"/>
    <col min="6" max="6" width="11" customWidth="1"/>
    <col min="7" max="7" width="9.6640625" customWidth="1"/>
    <col min="8" max="8" width="8.6640625" customWidth="1"/>
    <col min="9" max="9" width="14.83203125" customWidth="1"/>
    <col min="10" max="10" width="11" customWidth="1"/>
    <col min="11" max="11" width="14.83203125" hidden="1" customWidth="1"/>
    <col min="12" max="12" width="3.33203125" hidden="1" customWidth="1"/>
    <col min="13" max="13" width="18.6640625" hidden="1" customWidth="1"/>
    <col min="14" max="14" width="3.33203125" hidden="1" customWidth="1"/>
    <col min="15" max="15" width="13.1640625" hidden="1" customWidth="1"/>
    <col min="16" max="16" width="3.1640625" hidden="1" customWidth="1"/>
    <col min="17" max="17" width="3.33203125" hidden="1" customWidth="1"/>
    <col min="18" max="18" width="22.6640625" hidden="1" customWidth="1"/>
    <col min="19" max="19" width="3.33203125" hidden="1" customWidth="1"/>
    <col min="20" max="20" width="11" hidden="1" customWidth="1"/>
    <col min="21" max="21" width="3.33203125" hidden="1" customWidth="1"/>
    <col min="22" max="22" width="11" hidden="1" customWidth="1"/>
    <col min="23" max="23" width="3.33203125" hidden="1" customWidth="1"/>
    <col min="24" max="24" width="11" hidden="1" customWidth="1"/>
    <col min="25" max="25" width="3.33203125" hidden="1" customWidth="1"/>
    <col min="26" max="26" width="11" hidden="1" customWidth="1"/>
  </cols>
  <sheetData>
    <row r="1" spans="1:26" ht="21">
      <c r="A1" s="7" t="s">
        <v>116</v>
      </c>
      <c r="K1" t="s">
        <v>61</v>
      </c>
      <c r="M1" t="s">
        <v>65</v>
      </c>
      <c r="O1" t="s">
        <v>72</v>
      </c>
      <c r="R1" t="s">
        <v>67</v>
      </c>
      <c r="T1" t="s">
        <v>68</v>
      </c>
      <c r="V1" t="s">
        <v>69</v>
      </c>
      <c r="X1" t="s">
        <v>70</v>
      </c>
      <c r="Z1" t="s">
        <v>71</v>
      </c>
    </row>
    <row r="2" spans="1:26">
      <c r="H2" t="s">
        <v>0</v>
      </c>
      <c r="K2" t="s">
        <v>122</v>
      </c>
      <c r="M2" t="s">
        <v>63</v>
      </c>
      <c r="O2" t="s">
        <v>112</v>
      </c>
      <c r="R2">
        <v>30</v>
      </c>
      <c r="T2" t="s">
        <v>56</v>
      </c>
      <c r="V2" t="s">
        <v>36</v>
      </c>
      <c r="X2" t="s">
        <v>21</v>
      </c>
      <c r="Z2" t="s">
        <v>109</v>
      </c>
    </row>
    <row r="3" spans="1:26">
      <c r="A3" s="70" t="s">
        <v>196</v>
      </c>
      <c r="B3" s="70"/>
      <c r="C3" s="70"/>
      <c r="D3" s="70"/>
      <c r="E3" s="70"/>
      <c r="F3" s="70"/>
      <c r="G3" s="70"/>
      <c r="H3" s="70"/>
      <c r="K3" t="s">
        <v>64</v>
      </c>
      <c r="M3" t="s">
        <v>66</v>
      </c>
      <c r="O3" t="s">
        <v>111</v>
      </c>
      <c r="R3">
        <v>60</v>
      </c>
      <c r="T3" t="s">
        <v>55</v>
      </c>
      <c r="V3" t="s">
        <v>35</v>
      </c>
      <c r="X3" t="s">
        <v>20</v>
      </c>
      <c r="Z3" t="s">
        <v>110</v>
      </c>
    </row>
    <row r="4" spans="1:26">
      <c r="A4" s="70"/>
      <c r="B4" s="70"/>
      <c r="C4" s="70"/>
      <c r="D4" s="70"/>
      <c r="E4" s="70"/>
      <c r="F4" s="70"/>
      <c r="G4" s="70"/>
      <c r="H4" s="70"/>
      <c r="O4" t="s">
        <v>113</v>
      </c>
      <c r="R4">
        <v>90</v>
      </c>
      <c r="T4" t="s">
        <v>54</v>
      </c>
      <c r="V4" t="s">
        <v>34</v>
      </c>
      <c r="X4" t="s">
        <v>19</v>
      </c>
      <c r="Z4" t="s">
        <v>16</v>
      </c>
    </row>
    <row r="5" spans="1:26">
      <c r="A5" s="70"/>
      <c r="B5" s="70"/>
      <c r="C5" s="70"/>
      <c r="D5" s="70"/>
      <c r="E5" s="70"/>
      <c r="F5" s="70"/>
      <c r="G5" s="70"/>
      <c r="H5" s="70"/>
      <c r="O5" t="s">
        <v>114</v>
      </c>
      <c r="R5">
        <v>120</v>
      </c>
      <c r="T5" t="s">
        <v>53</v>
      </c>
      <c r="V5" t="s">
        <v>33</v>
      </c>
      <c r="X5" t="s">
        <v>18</v>
      </c>
      <c r="Z5" t="s">
        <v>15</v>
      </c>
    </row>
    <row r="6" spans="1:26">
      <c r="A6" s="70"/>
      <c r="B6" s="70"/>
      <c r="C6" s="70"/>
      <c r="D6" s="70"/>
      <c r="E6" s="70"/>
      <c r="F6" s="70"/>
      <c r="G6" s="70"/>
      <c r="H6" s="70"/>
      <c r="T6" t="s">
        <v>52</v>
      </c>
      <c r="V6" t="s">
        <v>32</v>
      </c>
      <c r="X6" t="s">
        <v>17</v>
      </c>
      <c r="Z6" t="s">
        <v>14</v>
      </c>
    </row>
    <row r="7" spans="1:26">
      <c r="A7" s="70"/>
      <c r="B7" s="70"/>
      <c r="C7" s="70"/>
      <c r="D7" s="70"/>
      <c r="E7" s="70"/>
      <c r="F7" s="70"/>
      <c r="G7" s="70"/>
      <c r="H7" s="70"/>
      <c r="T7" t="s">
        <v>51</v>
      </c>
      <c r="V7" t="s">
        <v>31</v>
      </c>
      <c r="X7" t="s">
        <v>90</v>
      </c>
      <c r="Z7" t="s">
        <v>13</v>
      </c>
    </row>
    <row r="8" spans="1:26">
      <c r="A8" s="70"/>
      <c r="B8" s="70"/>
      <c r="C8" s="70"/>
      <c r="D8" s="70"/>
      <c r="E8" s="70"/>
      <c r="F8" s="70"/>
      <c r="G8" s="70"/>
      <c r="H8" s="70"/>
      <c r="T8" t="s">
        <v>50</v>
      </c>
      <c r="V8" t="s">
        <v>30</v>
      </c>
      <c r="X8" t="s">
        <v>91</v>
      </c>
      <c r="Z8" t="s">
        <v>12</v>
      </c>
    </row>
    <row r="9" spans="1:26">
      <c r="A9" s="70"/>
      <c r="B9" s="70"/>
      <c r="C9" s="70"/>
      <c r="D9" s="70"/>
      <c r="E9" s="70"/>
      <c r="F9" s="70"/>
      <c r="G9" s="70"/>
      <c r="H9" s="70"/>
      <c r="T9" t="s">
        <v>49</v>
      </c>
      <c r="V9" t="s">
        <v>29</v>
      </c>
      <c r="X9" t="s">
        <v>92</v>
      </c>
      <c r="Z9" t="s">
        <v>11</v>
      </c>
    </row>
    <row r="10" spans="1:26">
      <c r="A10" s="70"/>
      <c r="B10" s="70"/>
      <c r="C10" s="70"/>
      <c r="D10" s="70"/>
      <c r="E10" s="70"/>
      <c r="F10" s="70"/>
      <c r="G10" s="70"/>
      <c r="H10" s="70"/>
      <c r="T10" t="s">
        <v>48</v>
      </c>
      <c r="V10" t="s">
        <v>28</v>
      </c>
      <c r="X10" t="s">
        <v>93</v>
      </c>
      <c r="Z10" t="s">
        <v>10</v>
      </c>
    </row>
    <row r="11" spans="1:26">
      <c r="A11" s="70"/>
      <c r="B11" s="70"/>
      <c r="C11" s="70"/>
      <c r="D11" s="70"/>
      <c r="E11" s="70"/>
      <c r="F11" s="70"/>
      <c r="G11" s="70"/>
      <c r="H11" s="70"/>
      <c r="T11" t="s">
        <v>47</v>
      </c>
      <c r="V11" t="s">
        <v>27</v>
      </c>
      <c r="X11" t="s">
        <v>94</v>
      </c>
      <c r="Z11" t="s">
        <v>9</v>
      </c>
    </row>
    <row r="12" spans="1:26">
      <c r="A12" s="64"/>
      <c r="B12" s="64"/>
      <c r="C12" s="64"/>
      <c r="D12" s="64"/>
      <c r="E12" s="64"/>
      <c r="F12" s="64"/>
      <c r="G12" s="64"/>
      <c r="H12" s="64"/>
      <c r="T12" t="s">
        <v>46</v>
      </c>
      <c r="V12" t="s">
        <v>26</v>
      </c>
      <c r="X12" t="s">
        <v>95</v>
      </c>
      <c r="Z12" t="s">
        <v>8</v>
      </c>
    </row>
    <row r="13" spans="1:26">
      <c r="T13" t="s">
        <v>45</v>
      </c>
      <c r="V13" t="s">
        <v>25</v>
      </c>
      <c r="X13" t="s">
        <v>96</v>
      </c>
      <c r="Z13" t="s">
        <v>7</v>
      </c>
    </row>
    <row r="14" spans="1:26" ht="19">
      <c r="A14" s="11" t="s">
        <v>117</v>
      </c>
      <c r="T14" t="s">
        <v>44</v>
      </c>
      <c r="V14" t="s">
        <v>24</v>
      </c>
      <c r="X14" t="s">
        <v>97</v>
      </c>
      <c r="Z14" t="s">
        <v>6</v>
      </c>
    </row>
    <row r="15" spans="1:26">
      <c r="T15" t="s">
        <v>43</v>
      </c>
      <c r="V15" t="s">
        <v>23</v>
      </c>
      <c r="X15" t="s">
        <v>98</v>
      </c>
      <c r="Z15" t="s">
        <v>5</v>
      </c>
    </row>
    <row r="16" spans="1:26">
      <c r="A16" t="s">
        <v>75</v>
      </c>
      <c r="D16" s="71" t="s">
        <v>63</v>
      </c>
      <c r="E16" s="72"/>
      <c r="T16" t="s">
        <v>42</v>
      </c>
      <c r="V16" t="s">
        <v>22</v>
      </c>
      <c r="X16" t="s">
        <v>99</v>
      </c>
      <c r="Z16" t="s">
        <v>4</v>
      </c>
    </row>
    <row r="17" spans="1:26">
      <c r="T17" t="s">
        <v>41</v>
      </c>
      <c r="V17" t="s">
        <v>81</v>
      </c>
      <c r="X17" t="s">
        <v>100</v>
      </c>
      <c r="Z17" t="s">
        <v>3</v>
      </c>
    </row>
    <row r="18" spans="1:26">
      <c r="A18" t="s">
        <v>121</v>
      </c>
      <c r="F18" s="13" t="s">
        <v>64</v>
      </c>
      <c r="T18" t="s">
        <v>40</v>
      </c>
      <c r="V18" t="s">
        <v>82</v>
      </c>
      <c r="X18" t="s">
        <v>101</v>
      </c>
      <c r="Z18" t="s">
        <v>2</v>
      </c>
    </row>
    <row r="19" spans="1:26">
      <c r="T19" t="s">
        <v>39</v>
      </c>
      <c r="V19" t="s">
        <v>83</v>
      </c>
      <c r="X19" t="s">
        <v>102</v>
      </c>
      <c r="Z19" t="s">
        <v>1</v>
      </c>
    </row>
    <row r="20" spans="1:26">
      <c r="B20" t="s">
        <v>73</v>
      </c>
      <c r="C20" t="s">
        <v>115</v>
      </c>
      <c r="D20" s="9" t="s">
        <v>112</v>
      </c>
      <c r="F20" s="4" t="str">
        <f>IF(LEFT(D21,4)=LEFT(D20,4),"","Kies het juiste profiel.")</f>
        <v/>
      </c>
      <c r="T20" t="s">
        <v>38</v>
      </c>
      <c r="V20" t="s">
        <v>84</v>
      </c>
      <c r="X20" t="s">
        <v>103</v>
      </c>
    </row>
    <row r="21" spans="1:26">
      <c r="B21" t="s">
        <v>74</v>
      </c>
      <c r="D21" s="8" t="s">
        <v>53</v>
      </c>
      <c r="E21" s="10"/>
      <c r="K21" s="2"/>
      <c r="T21" t="s">
        <v>37</v>
      </c>
      <c r="V21" t="s">
        <v>85</v>
      </c>
      <c r="X21" t="s">
        <v>104</v>
      </c>
    </row>
    <row r="22" spans="1:26">
      <c r="E22" s="63" t="s">
        <v>126</v>
      </c>
      <c r="G22" s="63" t="s">
        <v>123</v>
      </c>
      <c r="T22" t="s">
        <v>77</v>
      </c>
      <c r="V22" t="s">
        <v>86</v>
      </c>
      <c r="X22" t="s">
        <v>105</v>
      </c>
    </row>
    <row r="23" spans="1:26">
      <c r="B23" s="76" t="s">
        <v>124</v>
      </c>
      <c r="C23" s="76"/>
      <c r="D23" s="76"/>
      <c r="E23">
        <f>VLOOKUP(D21,_xlnm.Database,3,0)</f>
        <v>160</v>
      </c>
      <c r="F23" t="s">
        <v>127</v>
      </c>
      <c r="G23" s="62">
        <v>200</v>
      </c>
      <c r="H23" t="s">
        <v>127</v>
      </c>
      <c r="T23" t="s">
        <v>78</v>
      </c>
      <c r="V23" t="s">
        <v>87</v>
      </c>
      <c r="X23" t="s">
        <v>106</v>
      </c>
    </row>
    <row r="24" spans="1:26" ht="19">
      <c r="B24" s="76" t="s">
        <v>125</v>
      </c>
      <c r="C24" s="76"/>
      <c r="D24" s="76"/>
      <c r="E24" s="61">
        <f>VLOOKUP(D21,_xlnm.Database,9,0)</f>
        <v>3877.1416529422968</v>
      </c>
      <c r="F24" t="s">
        <v>128</v>
      </c>
      <c r="G24" s="62">
        <v>14800</v>
      </c>
      <c r="H24" t="s">
        <v>128</v>
      </c>
      <c r="T24" t="s">
        <v>79</v>
      </c>
      <c r="V24" t="s">
        <v>88</v>
      </c>
      <c r="X24" t="s">
        <v>107</v>
      </c>
    </row>
    <row r="25" spans="1:26" ht="18">
      <c r="B25" s="76" t="s">
        <v>185</v>
      </c>
      <c r="C25" s="76"/>
      <c r="D25" s="76"/>
      <c r="E25" s="61">
        <f>IF(D16="beplating",2*VLOOKUP(D21,_xlnm.Database,2,0)+VLOOKUP(D21,_xlnm.Database,3,0),VLOOKUP(D21,_xlnm.Database,10,0)*1000-E23)</f>
        <v>464</v>
      </c>
      <c r="F25" t="s">
        <v>127</v>
      </c>
      <c r="G25" s="62">
        <v>1320</v>
      </c>
      <c r="H25" t="s">
        <v>127</v>
      </c>
      <c r="T25" t="s">
        <v>80</v>
      </c>
      <c r="V25" t="s">
        <v>89</v>
      </c>
      <c r="X25" t="s">
        <v>108</v>
      </c>
    </row>
    <row r="26" spans="1:26">
      <c r="G26" s="4"/>
      <c r="H26" s="4"/>
      <c r="X26" t="s">
        <v>0</v>
      </c>
    </row>
    <row r="27" spans="1:26" ht="20">
      <c r="A27" t="s">
        <v>175</v>
      </c>
      <c r="F27" s="3">
        <f>IF(F18="menu",E25/E24*1000,G25/G24*1000)</f>
        <v>89.189189189189193</v>
      </c>
      <c r="G27" t="s">
        <v>76</v>
      </c>
    </row>
    <row r="30" spans="1:26" ht="19">
      <c r="A30" s="11" t="s">
        <v>118</v>
      </c>
    </row>
    <row r="32" spans="1:26">
      <c r="A32" t="s">
        <v>176</v>
      </c>
    </row>
    <row r="34" spans="1:7" ht="18">
      <c r="A34" t="s">
        <v>182</v>
      </c>
      <c r="D34" s="62">
        <v>300</v>
      </c>
      <c r="E34" t="s">
        <v>127</v>
      </c>
    </row>
    <row r="35" spans="1:7" ht="18">
      <c r="A35" t="s">
        <v>181</v>
      </c>
      <c r="D35" s="62">
        <v>120</v>
      </c>
      <c r="E35" t="s">
        <v>127</v>
      </c>
    </row>
    <row r="36" spans="1:7" ht="18">
      <c r="A36" t="s">
        <v>183</v>
      </c>
      <c r="D36" s="62">
        <v>80</v>
      </c>
      <c r="E36" t="s">
        <v>127</v>
      </c>
    </row>
    <row r="38" spans="1:7">
      <c r="B38" s="12" t="s">
        <v>177</v>
      </c>
    </row>
    <row r="47" spans="1:7" ht="18">
      <c r="B47" t="s">
        <v>178</v>
      </c>
      <c r="C47">
        <v>300</v>
      </c>
      <c r="D47" t="s">
        <v>127</v>
      </c>
      <c r="E47" t="s">
        <v>180</v>
      </c>
      <c r="F47">
        <v>80</v>
      </c>
      <c r="G47" t="s">
        <v>127</v>
      </c>
    </row>
    <row r="48" spans="1:7" ht="18">
      <c r="B48" t="s">
        <v>179</v>
      </c>
      <c r="C48">
        <v>120</v>
      </c>
      <c r="D48" t="s">
        <v>127</v>
      </c>
    </row>
    <row r="50" spans="1:9" ht="19">
      <c r="A50" s="11" t="s">
        <v>119</v>
      </c>
    </row>
    <row r="51" spans="1:9" ht="19">
      <c r="A51" s="11"/>
    </row>
    <row r="52" spans="1:9">
      <c r="A52" s="73" t="s">
        <v>197</v>
      </c>
      <c r="B52" s="73"/>
      <c r="C52" s="73"/>
      <c r="D52" s="73"/>
      <c r="E52" s="73"/>
      <c r="F52" s="73"/>
      <c r="G52" s="73"/>
      <c r="H52" s="73"/>
      <c r="I52" s="73"/>
    </row>
    <row r="53" spans="1:9">
      <c r="A53" s="73"/>
      <c r="B53" s="73"/>
      <c r="C53" s="73"/>
      <c r="D53" s="73"/>
      <c r="E53" s="73"/>
      <c r="F53" s="73"/>
      <c r="G53" s="73"/>
      <c r="H53" s="73"/>
      <c r="I53" s="73"/>
    </row>
    <row r="55" spans="1:9" ht="18">
      <c r="A55" t="s">
        <v>193</v>
      </c>
      <c r="F55" s="9">
        <v>6</v>
      </c>
      <c r="G55" t="s">
        <v>127</v>
      </c>
    </row>
    <row r="56" spans="1:9" ht="18">
      <c r="A56" s="65" t="s">
        <v>194</v>
      </c>
      <c r="F56" s="9">
        <v>0.1</v>
      </c>
      <c r="G56" t="s">
        <v>184</v>
      </c>
    </row>
    <row r="58" spans="1:9">
      <c r="B58" s="77" t="s">
        <v>198</v>
      </c>
      <c r="C58" s="78"/>
      <c r="D58" s="78"/>
      <c r="E58" s="78"/>
      <c r="F58" s="78"/>
      <c r="G58" s="78"/>
      <c r="H58" s="78"/>
      <c r="I58" s="78"/>
    </row>
    <row r="59" spans="1:9">
      <c r="B59" s="78"/>
      <c r="C59" s="78"/>
      <c r="D59" s="78"/>
      <c r="E59" s="78"/>
      <c r="F59" s="78"/>
      <c r="G59" s="78"/>
      <c r="H59" s="78"/>
      <c r="I59" s="78"/>
    </row>
    <row r="60" spans="1:9">
      <c r="B60" s="12"/>
    </row>
    <row r="90" spans="1:8">
      <c r="B90" s="73" t="s">
        <v>195</v>
      </c>
      <c r="C90" s="73"/>
      <c r="D90" s="73"/>
      <c r="E90" s="73"/>
      <c r="F90" s="73"/>
      <c r="G90" s="73"/>
      <c r="H90" s="73"/>
    </row>
    <row r="91" spans="1:8">
      <c r="B91" s="73"/>
      <c r="C91" s="73"/>
      <c r="D91" s="73"/>
      <c r="E91" s="73"/>
      <c r="F91" s="73"/>
      <c r="G91" s="73"/>
      <c r="H91" s="73"/>
    </row>
    <row r="92" spans="1:8">
      <c r="B92" s="73"/>
      <c r="C92" s="73"/>
      <c r="D92" s="73"/>
      <c r="E92" s="73"/>
      <c r="F92" s="73"/>
      <c r="G92" s="73"/>
      <c r="H92" s="73"/>
    </row>
    <row r="93" spans="1:8">
      <c r="B93" s="73"/>
      <c r="C93" s="73"/>
      <c r="D93" s="73"/>
      <c r="E93" s="73"/>
      <c r="F93" s="73"/>
      <c r="G93" s="73"/>
      <c r="H93" s="73"/>
    </row>
    <row r="94" spans="1:8">
      <c r="B94" s="73"/>
      <c r="C94" s="73"/>
      <c r="D94" s="73"/>
      <c r="E94" s="73"/>
      <c r="F94" s="73"/>
      <c r="G94" s="73"/>
      <c r="H94" s="73"/>
    </row>
    <row r="96" spans="1:8" ht="19">
      <c r="A96" s="11" t="s">
        <v>120</v>
      </c>
    </row>
    <row r="98" spans="1:9" ht="20">
      <c r="A98" t="s">
        <v>192</v>
      </c>
      <c r="F98">
        <f>IF(F18="menu",(D34-D35)/D34*E23,(D34-D35)/D34*G23)*0.001</f>
        <v>0.12</v>
      </c>
      <c r="G98" s="69" t="s">
        <v>199</v>
      </c>
    </row>
    <row r="99" spans="1:9">
      <c r="G99" s="69"/>
    </row>
    <row r="100" spans="1:9">
      <c r="A100" s="79" t="s">
        <v>202</v>
      </c>
      <c r="B100" s="78"/>
      <c r="C100" s="78"/>
      <c r="D100" s="78"/>
      <c r="E100" s="78"/>
      <c r="F100" s="78"/>
      <c r="G100" s="78"/>
      <c r="H100" s="78"/>
      <c r="I100" s="78"/>
    </row>
    <row r="101" spans="1:9">
      <c r="A101" s="78"/>
      <c r="B101" s="78"/>
      <c r="C101" s="78"/>
      <c r="D101" s="78"/>
      <c r="E101" s="78"/>
      <c r="F101" s="78"/>
      <c r="G101" s="78"/>
      <c r="H101" s="78"/>
      <c r="I101" s="78"/>
    </row>
    <row r="102" spans="1:9">
      <c r="A102" s="68"/>
      <c r="B102" s="68"/>
      <c r="C102" s="68"/>
      <c r="D102" s="68"/>
      <c r="E102" s="68"/>
      <c r="F102" s="68"/>
      <c r="G102" s="68"/>
      <c r="H102" s="68"/>
      <c r="I102" s="68"/>
    </row>
    <row r="104" spans="1:9" ht="19">
      <c r="A104" s="66" t="s">
        <v>187</v>
      </c>
      <c r="F104">
        <f>(F55/1000)/F56</f>
        <v>0.06</v>
      </c>
      <c r="G104" t="s">
        <v>188</v>
      </c>
    </row>
    <row r="105" spans="1:9">
      <c r="A105" s="66"/>
    </row>
    <row r="106" spans="1:9">
      <c r="A106" s="80" t="s">
        <v>200</v>
      </c>
      <c r="B106" s="78"/>
      <c r="C106" s="78"/>
      <c r="D106" s="78"/>
      <c r="E106" s="78"/>
      <c r="F106" s="78"/>
      <c r="G106" s="78"/>
      <c r="H106" s="78"/>
      <c r="I106" s="78"/>
    </row>
    <row r="107" spans="1:9">
      <c r="A107" s="78"/>
      <c r="B107" s="78"/>
      <c r="C107" s="78"/>
      <c r="D107" s="78"/>
      <c r="E107" s="78"/>
      <c r="F107" s="78"/>
      <c r="G107" s="78"/>
      <c r="H107" s="78"/>
      <c r="I107" s="78"/>
    </row>
    <row r="108" spans="1:9">
      <c r="A108" s="68"/>
      <c r="B108" s="68"/>
      <c r="C108" s="68"/>
      <c r="D108" s="68"/>
      <c r="E108" s="68"/>
      <c r="F108" s="68"/>
      <c r="G108" s="68"/>
      <c r="H108" s="68"/>
      <c r="I108" s="68"/>
    </row>
    <row r="110" spans="1:9" ht="20">
      <c r="A110" t="s">
        <v>186</v>
      </c>
      <c r="F110" s="67">
        <f>F104*25*F98/(G24*0.000001)+F27</f>
        <v>101.35135135135135</v>
      </c>
      <c r="G110" t="s">
        <v>76</v>
      </c>
    </row>
    <row r="111" spans="1:9">
      <c r="F111" s="67"/>
    </row>
    <row r="112" spans="1:9">
      <c r="A112" s="81" t="s">
        <v>201</v>
      </c>
      <c r="B112" s="81"/>
      <c r="C112" s="81"/>
      <c r="D112" s="81"/>
      <c r="E112" s="81"/>
      <c r="F112" s="81"/>
      <c r="G112" s="81"/>
      <c r="H112" s="81"/>
      <c r="I112" s="81"/>
    </row>
    <row r="113" spans="1:9">
      <c r="A113" s="81"/>
      <c r="B113" s="81"/>
      <c r="C113" s="81"/>
      <c r="D113" s="81"/>
      <c r="E113" s="81"/>
      <c r="F113" s="81"/>
      <c r="G113" s="81"/>
      <c r="H113" s="81"/>
      <c r="I113" s="81"/>
    </row>
    <row r="114" spans="1:9">
      <c r="A114" s="81"/>
      <c r="B114" s="81"/>
      <c r="C114" s="81"/>
      <c r="D114" s="81"/>
      <c r="E114" s="81"/>
      <c r="F114" s="81"/>
      <c r="G114" s="81"/>
      <c r="H114" s="81"/>
      <c r="I114" s="81"/>
    </row>
    <row r="117" spans="1:9">
      <c r="A117" s="73" t="s">
        <v>203</v>
      </c>
      <c r="B117" s="73"/>
      <c r="C117" s="73"/>
      <c r="D117" s="73"/>
      <c r="E117" s="73"/>
      <c r="F117" s="73"/>
      <c r="G117" s="73"/>
      <c r="H117" s="73"/>
    </row>
    <row r="118" spans="1:9">
      <c r="A118" s="73"/>
      <c r="B118" s="73"/>
      <c r="C118" s="73"/>
      <c r="D118" s="73"/>
      <c r="E118" s="73"/>
      <c r="F118" s="73"/>
      <c r="G118" s="73"/>
      <c r="H118" s="73"/>
    </row>
    <row r="119" spans="1:9">
      <c r="A119" s="73"/>
      <c r="B119" s="73"/>
      <c r="C119" s="73"/>
      <c r="D119" s="73"/>
      <c r="E119" s="73"/>
      <c r="F119" s="73"/>
      <c r="G119" s="73"/>
      <c r="H119" s="73"/>
    </row>
    <row r="120" spans="1:9">
      <c r="A120" s="75"/>
      <c r="B120" s="75"/>
      <c r="C120" s="75"/>
      <c r="D120" s="75"/>
      <c r="E120" s="75"/>
      <c r="F120" s="75"/>
      <c r="G120" s="75"/>
      <c r="H120" s="75"/>
    </row>
    <row r="121" spans="1:9" ht="19">
      <c r="A121" t="s">
        <v>189</v>
      </c>
      <c r="F121" s="67">
        <f>0.5*(F110+F27)</f>
        <v>95.270270270270274</v>
      </c>
      <c r="G121" s="6" t="s">
        <v>190</v>
      </c>
    </row>
    <row r="124" spans="1:9">
      <c r="A124" s="74" t="s">
        <v>204</v>
      </c>
      <c r="B124" s="74"/>
      <c r="C124" s="74"/>
      <c r="D124" s="74"/>
      <c r="E124" s="74"/>
      <c r="F124" s="74"/>
      <c r="G124" s="74"/>
      <c r="H124" s="74"/>
    </row>
    <row r="125" spans="1:9">
      <c r="A125" s="74"/>
      <c r="B125" s="74"/>
      <c r="C125" s="74"/>
      <c r="D125" s="74"/>
      <c r="E125" s="74"/>
      <c r="F125" s="74"/>
      <c r="G125" s="74"/>
      <c r="H125" s="74"/>
    </row>
    <row r="126" spans="1:9">
      <c r="A126" s="74"/>
      <c r="B126" s="74"/>
      <c r="C126" s="74"/>
      <c r="D126" s="74"/>
      <c r="E126" s="74"/>
      <c r="F126" s="74"/>
      <c r="G126" s="74"/>
      <c r="H126" s="74"/>
    </row>
    <row r="127" spans="1:9">
      <c r="A127" s="74"/>
      <c r="B127" s="74"/>
      <c r="C127" s="74"/>
      <c r="D127" s="74"/>
      <c r="E127" s="74"/>
      <c r="F127" s="74"/>
      <c r="G127" s="74"/>
      <c r="H127" s="74"/>
    </row>
    <row r="128" spans="1:9">
      <c r="A128" s="74"/>
      <c r="B128" s="74"/>
      <c r="C128" s="74"/>
      <c r="D128" s="74"/>
      <c r="E128" s="74"/>
      <c r="F128" s="74"/>
      <c r="G128" s="74"/>
      <c r="H128" s="74"/>
    </row>
    <row r="129" spans="1:8">
      <c r="A129" s="74"/>
      <c r="B129" s="74"/>
      <c r="C129" s="74"/>
      <c r="D129" s="74"/>
      <c r="E129" s="74"/>
      <c r="F129" s="74"/>
      <c r="G129" s="74"/>
      <c r="H129" s="74"/>
    </row>
    <row r="130" spans="1:8">
      <c r="A130" s="74"/>
      <c r="B130" s="74"/>
      <c r="C130" s="74"/>
      <c r="D130" s="74"/>
      <c r="E130" s="74"/>
      <c r="F130" s="74"/>
      <c r="G130" s="74"/>
      <c r="H130" s="74"/>
    </row>
    <row r="131" spans="1:8" ht="19">
      <c r="A131" t="s">
        <v>191</v>
      </c>
      <c r="F131" s="67">
        <f>((D34-D35)*F110+D35*F27)/C47</f>
        <v>96.486486486486484</v>
      </c>
      <c r="G131" s="6" t="s">
        <v>190</v>
      </c>
    </row>
  </sheetData>
  <sheetProtection algorithmName="SHA-512" hashValue="GyYiNczxFVN1Y6odG4b7G77fhJYjdY65qmuEy7dwOfGD9VnTwCdP1Ih/uQilFKN4q/ErZHdAWvtZp33W38PLKA==" saltValue="BjE1VivjT+4SPqp6/7cghA==" spinCount="100000" sheet="1" objects="1" scenarios="1"/>
  <mergeCells count="13">
    <mergeCell ref="A3:H11"/>
    <mergeCell ref="D16:E16"/>
    <mergeCell ref="B90:H94"/>
    <mergeCell ref="A124:H130"/>
    <mergeCell ref="A117:H120"/>
    <mergeCell ref="B25:D25"/>
    <mergeCell ref="B23:D23"/>
    <mergeCell ref="B24:D24"/>
    <mergeCell ref="A52:I53"/>
    <mergeCell ref="B58:I59"/>
    <mergeCell ref="A100:I101"/>
    <mergeCell ref="A106:I107"/>
    <mergeCell ref="A112:I114"/>
  </mergeCells>
  <conditionalFormatting sqref="D20:D21 E22:F25">
    <cfRule type="expression" dxfId="2" priority="2">
      <formula>$F$18="rechtstreeks"</formula>
    </cfRule>
  </conditionalFormatting>
  <conditionalFormatting sqref="G22:H25">
    <cfRule type="expression" dxfId="1" priority="1">
      <formula>$F$18="menu"</formula>
    </cfRule>
  </conditionalFormatting>
  <conditionalFormatting sqref="H18">
    <cfRule type="expression" dxfId="0" priority="22">
      <formula>$F$18="via profiel"</formula>
    </cfRule>
  </conditionalFormatting>
  <dataValidations count="6">
    <dataValidation type="list" allowBlank="1" showInputMessage="1" showErrorMessage="1" sqref="F18" xr:uid="{C3455DC6-B332-2042-BF14-7A37DF7E4B4F}">
      <formula1>$K$2:$K$3</formula1>
    </dataValidation>
    <dataValidation type="list" allowBlank="1" showInputMessage="1" showErrorMessage="1" sqref="E39" xr:uid="{B1735348-4106-9041-937F-C224681F1A16}">
      <formula1>$R$2:$R$5</formula1>
    </dataValidation>
    <dataValidation type="list" allowBlank="1" showInputMessage="1" showErrorMessage="1" sqref="D16" xr:uid="{D024AD27-2205-7646-8D43-AFFD3CD63B5F}">
      <formula1>$M$2:$M$3</formula1>
    </dataValidation>
    <dataValidation type="list" allowBlank="1" showInputMessage="1" showErrorMessage="1" sqref="D20" xr:uid="{9229A6C5-CF83-444E-B0DA-BE41F8E199DA}">
      <formula1>$O$2:$O$5</formula1>
    </dataValidation>
    <dataValidation type="list" allowBlank="1" showInputMessage="1" showErrorMessage="1" sqref="D30" xr:uid="{6E790C51-81FD-9B4C-A185-36A8BFF2AD71}">
      <formula1>#REF!</formula1>
    </dataValidation>
    <dataValidation type="list" allowBlank="1" showInputMessage="1" showErrorMessage="1" sqref="D21:E21" xr:uid="{97AAAFD9-70DD-7B4C-B5EC-2CFA790FC51F}">
      <formula1>IF($D$20="CF SHS",#REF!,IF($D$20="HF SHS",#REF!,IF($D$20="HEA ",$T$2:$T$25,IF($D$20="HEB ",$V$2:$V$25,IF($D$20="CF CHS",#REF!,IF($D$20="HF CHS",#REF!,IF($D$20="HEM ",$X$2:$X$25,$Z$2:$Z$19)))))))</formula1>
    </dataValidation>
  </dataValidations>
  <pageMargins left="0.70866141732283472" right="0.70866141732283472" top="0.74803149606299213" bottom="0.74803149606299213" header="0.31496062992125984" footer="0.31496062992125984"/>
  <pageSetup paperSize="8" scale="140" orientation="portrait" horizontalDpi="0" verticalDpi="0"/>
  <headerFooter>
    <oddFooter>&amp;L&amp;"Calibri (Hoofdtekst),Standaard"&amp;10&amp;D&amp;R&amp;G</oddFooter>
  </headerFooter>
  <rowBreaks count="2" manualBreakCount="2">
    <brk id="49" max="16383" man="1"/>
    <brk id="95" max="16383" man="1"/>
  </rowBreaks>
  <drawing r:id="rId1"/>
  <legacyDrawing r:id="rId2"/>
  <legacyDrawingHF r:id="rId3"/>
  <tableParts count="8">
    <tablePart r:id="rId4"/>
    <tablePart r:id="rId5"/>
    <tablePart r:id="rId6"/>
    <tablePart r:id="rId7"/>
    <tablePart r:id="rId8"/>
    <tablePart r:id="rId9"/>
    <tablePart r:id="rId10"/>
    <tablePart r:id="rId1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8A63A-189A-4640-BD29-DA342B4D121C}">
  <sheetPr>
    <pageSetUpPr fitToPage="1"/>
  </sheetPr>
  <dimension ref="A1:T116"/>
  <sheetViews>
    <sheetView showGridLines="0" zoomScale="125" zoomScaleNormal="125" workbookViewId="0"/>
  </sheetViews>
  <sheetFormatPr baseColWidth="10" defaultColWidth="8.83203125" defaultRowHeight="13"/>
  <cols>
    <col min="1" max="1" width="17.5" style="1" bestFit="1" customWidth="1"/>
    <col min="2" max="2" width="9.5" style="1" customWidth="1"/>
    <col min="3" max="3" width="5.1640625" style="1" customWidth="1"/>
    <col min="4" max="4" width="5.33203125" style="5" customWidth="1"/>
    <col min="5" max="6" width="5.1640625" style="1" customWidth="1"/>
    <col min="7" max="20" width="10.6640625" style="14" customWidth="1"/>
    <col min="21" max="16384" width="8.83203125" style="1"/>
  </cols>
  <sheetData>
    <row r="1" spans="1:20" ht="15">
      <c r="A1" s="40" t="s">
        <v>62</v>
      </c>
      <c r="B1" s="41" t="s">
        <v>57</v>
      </c>
      <c r="C1" s="41" t="s">
        <v>60</v>
      </c>
      <c r="D1" s="41" t="s">
        <v>174</v>
      </c>
      <c r="E1" s="41" t="s">
        <v>173</v>
      </c>
      <c r="F1" s="41" t="s">
        <v>59</v>
      </c>
      <c r="G1" s="42" t="s">
        <v>172</v>
      </c>
      <c r="H1" s="43" t="s">
        <v>171</v>
      </c>
      <c r="I1" s="43" t="s">
        <v>58</v>
      </c>
      <c r="J1" s="43" t="s">
        <v>170</v>
      </c>
      <c r="K1" s="44" t="s">
        <v>169</v>
      </c>
      <c r="L1" s="43" t="s">
        <v>168</v>
      </c>
      <c r="M1" s="43" t="s">
        <v>167</v>
      </c>
      <c r="N1" s="45" t="s">
        <v>166</v>
      </c>
      <c r="O1" s="43" t="s">
        <v>165</v>
      </c>
      <c r="P1" s="43" t="s">
        <v>164</v>
      </c>
      <c r="Q1" s="43" t="s">
        <v>163</v>
      </c>
      <c r="R1" s="43" t="s">
        <v>162</v>
      </c>
      <c r="S1" s="44" t="s">
        <v>161</v>
      </c>
      <c r="T1" s="46" t="s">
        <v>160</v>
      </c>
    </row>
    <row r="2" spans="1:20">
      <c r="A2" s="35"/>
      <c r="B2" s="34" t="s">
        <v>154</v>
      </c>
      <c r="C2" s="34" t="s">
        <v>154</v>
      </c>
      <c r="D2" s="34" t="s">
        <v>154</v>
      </c>
      <c r="E2" s="34" t="s">
        <v>154</v>
      </c>
      <c r="F2" s="34" t="s">
        <v>154</v>
      </c>
      <c r="G2" s="33" t="s">
        <v>159</v>
      </c>
      <c r="H2" s="30" t="s">
        <v>159</v>
      </c>
      <c r="I2" s="30" t="s">
        <v>158</v>
      </c>
      <c r="J2" s="30" t="s">
        <v>157</v>
      </c>
      <c r="K2" s="31" t="s">
        <v>156</v>
      </c>
      <c r="L2" s="30" t="s">
        <v>153</v>
      </c>
      <c r="M2" s="30" t="s">
        <v>153</v>
      </c>
      <c r="N2" s="32" t="s">
        <v>154</v>
      </c>
      <c r="O2" s="30" t="s">
        <v>156</v>
      </c>
      <c r="P2" s="30" t="s">
        <v>153</v>
      </c>
      <c r="Q2" s="30" t="s">
        <v>153</v>
      </c>
      <c r="R2" s="30" t="s">
        <v>154</v>
      </c>
      <c r="S2" s="31" t="s">
        <v>156</v>
      </c>
      <c r="T2" s="47" t="s">
        <v>155</v>
      </c>
    </row>
    <row r="3" spans="1:20">
      <c r="A3" s="36" t="s">
        <v>56</v>
      </c>
      <c r="B3" s="48">
        <v>96</v>
      </c>
      <c r="C3" s="48">
        <v>100</v>
      </c>
      <c r="D3" s="49">
        <v>5</v>
      </c>
      <c r="E3" s="48">
        <v>8</v>
      </c>
      <c r="F3" s="48">
        <v>12</v>
      </c>
      <c r="G3" s="29">
        <v>16.670343664382099</v>
      </c>
      <c r="H3" s="50">
        <v>16.98888526306456</v>
      </c>
      <c r="I3" s="50">
        <v>2123.61065788307</v>
      </c>
      <c r="J3" s="50">
        <v>0.561398223686155</v>
      </c>
      <c r="K3" s="27">
        <v>3492251.4061307837</v>
      </c>
      <c r="L3" s="50">
        <v>72755.237627724666</v>
      </c>
      <c r="M3" s="50">
        <v>83013.098420725961</v>
      </c>
      <c r="N3" s="28">
        <v>40.552282372974467</v>
      </c>
      <c r="O3" s="50">
        <v>1338109.7911703724</v>
      </c>
      <c r="P3" s="50">
        <v>26762.195823407448</v>
      </c>
      <c r="Q3" s="50">
        <v>41140.354539304506</v>
      </c>
      <c r="R3" s="50">
        <v>25.10200583032579</v>
      </c>
      <c r="S3" s="27">
        <v>52011.697653646901</v>
      </c>
      <c r="T3" s="51">
        <v>2475143467.2709398</v>
      </c>
    </row>
    <row r="4" spans="1:20">
      <c r="A4" s="36" t="s">
        <v>55</v>
      </c>
      <c r="B4" s="48">
        <v>114</v>
      </c>
      <c r="C4" s="48">
        <v>120</v>
      </c>
      <c r="D4" s="49">
        <v>5</v>
      </c>
      <c r="E4" s="48">
        <v>8</v>
      </c>
      <c r="F4" s="48">
        <v>12</v>
      </c>
      <c r="G4" s="29">
        <v>19.888843664382101</v>
      </c>
      <c r="H4" s="50">
        <v>20.268885263064561</v>
      </c>
      <c r="I4" s="50">
        <v>2533.61065788307</v>
      </c>
      <c r="J4" s="50">
        <v>0.67739822368615499</v>
      </c>
      <c r="K4" s="27">
        <v>6061516.3076590467</v>
      </c>
      <c r="L4" s="50">
        <v>106342.39136243942</v>
      </c>
      <c r="M4" s="50">
        <v>119490.59434167358</v>
      </c>
      <c r="N4" s="28">
        <v>48.912594538834639</v>
      </c>
      <c r="O4" s="50">
        <v>2308963.9578370391</v>
      </c>
      <c r="P4" s="50">
        <v>38482.73263061732</v>
      </c>
      <c r="Q4" s="50">
        <v>58852.854539304506</v>
      </c>
      <c r="R4" s="50">
        <v>30.188298683246121</v>
      </c>
      <c r="S4" s="27">
        <v>59588.778493453501</v>
      </c>
      <c r="T4" s="51">
        <v>6284343369.73808</v>
      </c>
    </row>
    <row r="5" spans="1:20">
      <c r="A5" s="36" t="s">
        <v>54</v>
      </c>
      <c r="B5" s="48">
        <v>133</v>
      </c>
      <c r="C5" s="48">
        <v>140</v>
      </c>
      <c r="D5" s="49">
        <v>5.5</v>
      </c>
      <c r="E5" s="48">
        <v>8.5</v>
      </c>
      <c r="F5" s="48">
        <v>12</v>
      </c>
      <c r="G5" s="29">
        <v>24.661643664382101</v>
      </c>
      <c r="H5" s="50">
        <v>25.132885263064559</v>
      </c>
      <c r="I5" s="50">
        <v>3141.61065788307</v>
      </c>
      <c r="J5" s="50">
        <v>0.79439822368615498</v>
      </c>
      <c r="K5" s="27">
        <v>10331295.135764366</v>
      </c>
      <c r="L5" s="50">
        <v>155357.8215904416</v>
      </c>
      <c r="M5" s="50">
        <v>173495.0902626212</v>
      </c>
      <c r="N5" s="28">
        <v>57.345745547401073</v>
      </c>
      <c r="O5" s="50">
        <v>3893212.652439476</v>
      </c>
      <c r="P5" s="50">
        <v>55617.323606278231</v>
      </c>
      <c r="Q5" s="50">
        <v>84848.507203775269</v>
      </c>
      <c r="R5" s="50">
        <v>35.202854632344852</v>
      </c>
      <c r="S5" s="27">
        <v>80341.112844012096</v>
      </c>
      <c r="T5" s="51">
        <v>14728365041.2337</v>
      </c>
    </row>
    <row r="6" spans="1:20">
      <c r="A6" s="36" t="s">
        <v>53</v>
      </c>
      <c r="B6" s="48">
        <v>152</v>
      </c>
      <c r="C6" s="48">
        <v>160</v>
      </c>
      <c r="D6" s="49">
        <v>6</v>
      </c>
      <c r="E6" s="48">
        <v>9</v>
      </c>
      <c r="F6" s="48">
        <v>15</v>
      </c>
      <c r="G6" s="29">
        <v>30.435561975597032</v>
      </c>
      <c r="H6" s="50">
        <v>31.017133223538373</v>
      </c>
      <c r="I6" s="50">
        <v>3877.1416529422968</v>
      </c>
      <c r="J6" s="50">
        <v>0.90624777960769376</v>
      </c>
      <c r="K6" s="27">
        <v>16729766.247533973</v>
      </c>
      <c r="L6" s="50">
        <v>220128.50325702596</v>
      </c>
      <c r="M6" s="50">
        <v>245147.36595299942</v>
      </c>
      <c r="N6" s="28">
        <v>65.688463307454938</v>
      </c>
      <c r="O6" s="50">
        <v>6155729.1135313082</v>
      </c>
      <c r="P6" s="50">
        <v>76946.613919141353</v>
      </c>
      <c r="Q6" s="50">
        <v>117632.54975296133</v>
      </c>
      <c r="R6" s="50">
        <v>39.845925249088701</v>
      </c>
      <c r="S6" s="27">
        <v>118438.61391652199</v>
      </c>
      <c r="T6" s="51">
        <v>30613902817.192902</v>
      </c>
    </row>
    <row r="7" spans="1:20">
      <c r="A7" s="36" t="s">
        <v>52</v>
      </c>
      <c r="B7" s="48">
        <v>171</v>
      </c>
      <c r="C7" s="48">
        <v>180</v>
      </c>
      <c r="D7" s="49">
        <v>6</v>
      </c>
      <c r="E7" s="48">
        <v>9.5</v>
      </c>
      <c r="F7" s="48">
        <v>15</v>
      </c>
      <c r="G7" s="29">
        <v>35.522361975597029</v>
      </c>
      <c r="H7" s="50">
        <v>36.201133223538378</v>
      </c>
      <c r="I7" s="50">
        <v>4525.1416529422968</v>
      </c>
      <c r="J7" s="50">
        <v>1.0242477796076936</v>
      </c>
      <c r="K7" s="27">
        <v>25102868.30857629</v>
      </c>
      <c r="L7" s="50">
        <v>293600.79893071682</v>
      </c>
      <c r="M7" s="50">
        <v>324852.64082948008</v>
      </c>
      <c r="N7" s="28">
        <v>74.481014674610591</v>
      </c>
      <c r="O7" s="50">
        <v>9246053.1135313082</v>
      </c>
      <c r="P7" s="50">
        <v>102733.9234836812</v>
      </c>
      <c r="Q7" s="50">
        <v>156494.54975296135</v>
      </c>
      <c r="R7" s="50">
        <v>45.202463335210901</v>
      </c>
      <c r="S7" s="27">
        <v>146601.964447659</v>
      </c>
      <c r="T7" s="51">
        <v>59012432423.846001</v>
      </c>
    </row>
    <row r="8" spans="1:20">
      <c r="A8" s="36" t="s">
        <v>51</v>
      </c>
      <c r="B8" s="48">
        <v>190</v>
      </c>
      <c r="C8" s="48">
        <v>200</v>
      </c>
      <c r="D8" s="49">
        <v>6.5</v>
      </c>
      <c r="E8" s="48">
        <v>10</v>
      </c>
      <c r="F8" s="48">
        <v>18</v>
      </c>
      <c r="G8" s="29">
        <v>42.257523244859726</v>
      </c>
      <c r="H8" s="50">
        <v>43.064991841895257</v>
      </c>
      <c r="I8" s="50">
        <v>5383.1239802369073</v>
      </c>
      <c r="J8" s="50">
        <v>1.1360973355292325</v>
      </c>
      <c r="K8" s="27">
        <v>36921552.256349325</v>
      </c>
      <c r="L8" s="50">
        <v>388647.91848788765</v>
      </c>
      <c r="M8" s="50">
        <v>429484.80667587277</v>
      </c>
      <c r="N8" s="28">
        <v>82.817627412986894</v>
      </c>
      <c r="O8" s="50">
        <v>13355094.256391585</v>
      </c>
      <c r="P8" s="50">
        <v>133550.94256391586</v>
      </c>
      <c r="Q8" s="50">
        <v>203817.7595800343</v>
      </c>
      <c r="R8" s="50">
        <v>49.808823949600452</v>
      </c>
      <c r="S8" s="27">
        <v>204400.521071225</v>
      </c>
      <c r="T8" s="51">
        <v>105574896985.228</v>
      </c>
    </row>
    <row r="9" spans="1:20">
      <c r="A9" s="36" t="s">
        <v>50</v>
      </c>
      <c r="B9" s="48">
        <v>210</v>
      </c>
      <c r="C9" s="48">
        <v>220</v>
      </c>
      <c r="D9" s="49">
        <v>7</v>
      </c>
      <c r="E9" s="48">
        <v>11</v>
      </c>
      <c r="F9" s="48">
        <v>18</v>
      </c>
      <c r="G9" s="29">
        <v>50.507873244859724</v>
      </c>
      <c r="H9" s="50">
        <v>51.472991841895258</v>
      </c>
      <c r="I9" s="50">
        <v>6434.1239802369073</v>
      </c>
      <c r="J9" s="50">
        <v>1.2550973355292325</v>
      </c>
      <c r="K9" s="27">
        <v>54097012.152247563</v>
      </c>
      <c r="L9" s="50">
        <v>515209.63954521494</v>
      </c>
      <c r="M9" s="50">
        <v>568457.42249800498</v>
      </c>
      <c r="N9" s="28">
        <v>91.694212920945688</v>
      </c>
      <c r="O9" s="50">
        <v>19545605.8522637</v>
      </c>
      <c r="P9" s="50">
        <v>177687.32592967001</v>
      </c>
      <c r="Q9" s="50">
        <v>270594.66557509347</v>
      </c>
      <c r="R9" s="50">
        <v>55.11627467466031</v>
      </c>
      <c r="S9" s="27">
        <v>280991.04778856802</v>
      </c>
      <c r="T9" s="51">
        <v>189608148809.23199</v>
      </c>
    </row>
    <row r="10" spans="1:20">
      <c r="A10" s="36" t="s">
        <v>49</v>
      </c>
      <c r="B10" s="48">
        <v>230</v>
      </c>
      <c r="C10" s="48">
        <v>240</v>
      </c>
      <c r="D10" s="49">
        <v>7.5</v>
      </c>
      <c r="E10" s="48">
        <v>12</v>
      </c>
      <c r="F10" s="48">
        <v>21</v>
      </c>
      <c r="G10" s="29">
        <v>60.315927472170173</v>
      </c>
      <c r="H10" s="50">
        <v>61.46846111813521</v>
      </c>
      <c r="I10" s="50">
        <v>7683.557639766901</v>
      </c>
      <c r="J10" s="50">
        <v>1.3689468914507714</v>
      </c>
      <c r="K10" s="27">
        <v>77631835.549576938</v>
      </c>
      <c r="L10" s="50">
        <v>675059.43956153863</v>
      </c>
      <c r="M10" s="50">
        <v>744623.22646088596</v>
      </c>
      <c r="N10" s="28">
        <v>100.51682233023634</v>
      </c>
      <c r="O10" s="50">
        <v>27688082.381494008</v>
      </c>
      <c r="P10" s="50">
        <v>230734.01984578342</v>
      </c>
      <c r="Q10" s="50">
        <v>351692.17658423079</v>
      </c>
      <c r="R10" s="50">
        <v>60.029574145360144</v>
      </c>
      <c r="S10" s="27">
        <v>410532.84167974902</v>
      </c>
      <c r="T10" s="51">
        <v>321632921889.30701</v>
      </c>
    </row>
    <row r="11" spans="1:20">
      <c r="A11" s="36" t="s">
        <v>48</v>
      </c>
      <c r="B11" s="48">
        <v>250</v>
      </c>
      <c r="C11" s="48">
        <v>260</v>
      </c>
      <c r="D11" s="49">
        <v>7.5</v>
      </c>
      <c r="E11" s="48">
        <v>12.5</v>
      </c>
      <c r="F11" s="48">
        <v>24</v>
      </c>
      <c r="G11" s="29">
        <v>68.153249657528406</v>
      </c>
      <c r="H11" s="50">
        <v>69.455541052258241</v>
      </c>
      <c r="I11" s="50">
        <v>8681.9426315322798</v>
      </c>
      <c r="J11" s="50">
        <v>1.48379644737231</v>
      </c>
      <c r="K11" s="27">
        <v>104549554.33142599</v>
      </c>
      <c r="L11" s="50">
        <v>836396.434651408</v>
      </c>
      <c r="M11" s="50">
        <v>919771.04789060669</v>
      </c>
      <c r="N11" s="28">
        <v>109.73688725516251</v>
      </c>
      <c r="O11" s="50">
        <v>36675632.290801637</v>
      </c>
      <c r="P11" s="50">
        <v>282120.24839078181</v>
      </c>
      <c r="Q11" s="50">
        <v>430168.84552502073</v>
      </c>
      <c r="R11" s="50">
        <v>64.995060003779187</v>
      </c>
      <c r="S11" s="27">
        <v>520318.92016946204</v>
      </c>
      <c r="T11" s="51">
        <v>504968898475.961</v>
      </c>
    </row>
    <row r="12" spans="1:20">
      <c r="A12" s="36" t="s">
        <v>47</v>
      </c>
      <c r="B12" s="48">
        <v>270</v>
      </c>
      <c r="C12" s="48">
        <v>280</v>
      </c>
      <c r="D12" s="49">
        <v>8</v>
      </c>
      <c r="E12" s="48">
        <v>13</v>
      </c>
      <c r="F12" s="48">
        <v>24</v>
      </c>
      <c r="G12" s="29">
        <v>76.352574657528407</v>
      </c>
      <c r="H12" s="50">
        <v>77.811541052258235</v>
      </c>
      <c r="I12" s="50">
        <v>9726.4426315322798</v>
      </c>
      <c r="J12" s="50">
        <v>1.60279644737231</v>
      </c>
      <c r="K12" s="27">
        <v>136732984.10551</v>
      </c>
      <c r="L12" s="50">
        <v>1012836.919300074</v>
      </c>
      <c r="M12" s="50">
        <v>1112223.3778901633</v>
      </c>
      <c r="N12" s="28">
        <v>118.56585331516249</v>
      </c>
      <c r="O12" s="50">
        <v>47626416.095395282</v>
      </c>
      <c r="P12" s="50">
        <v>340188.68639568059</v>
      </c>
      <c r="Q12" s="50">
        <v>518132.39368290373</v>
      </c>
      <c r="R12" s="50">
        <v>69.9756491748565</v>
      </c>
      <c r="S12" s="27">
        <v>614237.66016005201</v>
      </c>
      <c r="T12" s="51">
        <v>770111985661.77905</v>
      </c>
    </row>
    <row r="13" spans="1:20">
      <c r="A13" s="36" t="s">
        <v>46</v>
      </c>
      <c r="B13" s="48">
        <v>290</v>
      </c>
      <c r="C13" s="48">
        <v>300</v>
      </c>
      <c r="D13" s="49">
        <v>8.5</v>
      </c>
      <c r="E13" s="48">
        <v>14</v>
      </c>
      <c r="F13" s="48">
        <v>27</v>
      </c>
      <c r="G13" s="29">
        <v>88.334314800934365</v>
      </c>
      <c r="H13" s="50">
        <v>90.022231644264323</v>
      </c>
      <c r="I13" s="50">
        <v>11252.77895553304</v>
      </c>
      <c r="J13" s="50">
        <v>1.7166460032938489</v>
      </c>
      <c r="K13" s="27">
        <v>182634978.73102456</v>
      </c>
      <c r="L13" s="50">
        <v>1259551.5774553418</v>
      </c>
      <c r="M13" s="50">
        <v>1383271.5113754363</v>
      </c>
      <c r="N13" s="28">
        <v>127.39784602954393</v>
      </c>
      <c r="O13" s="50">
        <v>63095590.871741958</v>
      </c>
      <c r="P13" s="50">
        <v>420637.27247827972</v>
      </c>
      <c r="Q13" s="50">
        <v>641165.96736040746</v>
      </c>
      <c r="R13" s="50">
        <v>74.880651087555648</v>
      </c>
      <c r="S13" s="27">
        <v>842865.06005215202</v>
      </c>
      <c r="T13" s="51">
        <v>1174664602889.02</v>
      </c>
    </row>
    <row r="14" spans="1:20">
      <c r="A14" s="36" t="s">
        <v>45</v>
      </c>
      <c r="B14" s="48">
        <v>310</v>
      </c>
      <c r="C14" s="48">
        <v>300</v>
      </c>
      <c r="D14" s="49">
        <v>9</v>
      </c>
      <c r="E14" s="48">
        <v>15.5</v>
      </c>
      <c r="F14" s="48">
        <v>27</v>
      </c>
      <c r="G14" s="29">
        <v>97.628714800934361</v>
      </c>
      <c r="H14" s="50">
        <v>99.494231644264332</v>
      </c>
      <c r="I14" s="50">
        <v>12436.77895553304</v>
      </c>
      <c r="J14" s="50">
        <v>1.755646003293849</v>
      </c>
      <c r="K14" s="27">
        <v>229285914.37061092</v>
      </c>
      <c r="L14" s="50">
        <v>1479263.9636813607</v>
      </c>
      <c r="M14" s="50">
        <v>1628089.3824974671</v>
      </c>
      <c r="N14" s="28">
        <v>135.77966414914602</v>
      </c>
      <c r="O14" s="50">
        <v>69852387.633273557</v>
      </c>
      <c r="P14" s="50">
        <v>465682.58422182372</v>
      </c>
      <c r="Q14" s="50">
        <v>709739.78709929076</v>
      </c>
      <c r="R14" s="50">
        <v>74.943965640628292</v>
      </c>
      <c r="S14" s="27">
        <v>1088778.6014992499</v>
      </c>
      <c r="T14" s="51">
        <v>1482525583561.53</v>
      </c>
    </row>
    <row r="15" spans="1:20">
      <c r="A15" s="36" t="s">
        <v>44</v>
      </c>
      <c r="B15" s="48">
        <v>330</v>
      </c>
      <c r="C15" s="48">
        <v>300</v>
      </c>
      <c r="D15" s="49">
        <v>9.5</v>
      </c>
      <c r="E15" s="48">
        <v>16.5</v>
      </c>
      <c r="F15" s="48">
        <v>27</v>
      </c>
      <c r="G15" s="29">
        <v>104.77613980093436</v>
      </c>
      <c r="H15" s="50">
        <v>106.77823164426432</v>
      </c>
      <c r="I15" s="50">
        <v>13347.27895553304</v>
      </c>
      <c r="J15" s="50">
        <v>1.7946460032938489</v>
      </c>
      <c r="K15" s="27">
        <v>276931062.72596353</v>
      </c>
      <c r="L15" s="50">
        <v>1678370.0771270518</v>
      </c>
      <c r="M15" s="50">
        <v>1850475.5180972645</v>
      </c>
      <c r="N15" s="28">
        <v>144.04210768744375</v>
      </c>
      <c r="O15" s="50">
        <v>74359992.544257924</v>
      </c>
      <c r="P15" s="50">
        <v>495733.28362838615</v>
      </c>
      <c r="Q15" s="50">
        <v>755947.54433817405</v>
      </c>
      <c r="R15" s="50">
        <v>74.640286915810847</v>
      </c>
      <c r="S15" s="27">
        <v>1287720.31542385</v>
      </c>
      <c r="T15" s="51">
        <v>1790163326292.1201</v>
      </c>
    </row>
    <row r="16" spans="1:20">
      <c r="A16" s="36" t="s">
        <v>43</v>
      </c>
      <c r="B16" s="48">
        <v>350</v>
      </c>
      <c r="C16" s="48">
        <v>300</v>
      </c>
      <c r="D16" s="49">
        <v>10</v>
      </c>
      <c r="E16" s="48">
        <v>17.5</v>
      </c>
      <c r="F16" s="48">
        <v>27</v>
      </c>
      <c r="G16" s="29">
        <v>112.06486480093436</v>
      </c>
      <c r="H16" s="50">
        <v>114.20623164426432</v>
      </c>
      <c r="I16" s="50">
        <v>14275.77895553304</v>
      </c>
      <c r="J16" s="50">
        <v>1.8336460032938489</v>
      </c>
      <c r="K16" s="27">
        <v>330897896.77211249</v>
      </c>
      <c r="L16" s="50">
        <v>1890845.1244120714</v>
      </c>
      <c r="M16" s="50">
        <v>2088473.6536970618</v>
      </c>
      <c r="N16" s="28">
        <v>152.2464223771355</v>
      </c>
      <c r="O16" s="50">
        <v>78868434.865111738</v>
      </c>
      <c r="P16" s="50">
        <v>525789.56576741161</v>
      </c>
      <c r="Q16" s="50">
        <v>802277.92657705722</v>
      </c>
      <c r="R16" s="50">
        <v>74.327872793724495</v>
      </c>
      <c r="S16" s="27">
        <v>1510703.4781973199</v>
      </c>
      <c r="T16" s="51">
        <v>2137653130202.47</v>
      </c>
    </row>
    <row r="17" spans="1:20">
      <c r="A17" s="36" t="s">
        <v>42</v>
      </c>
      <c r="B17" s="48">
        <v>390</v>
      </c>
      <c r="C17" s="48">
        <v>300</v>
      </c>
      <c r="D17" s="49">
        <v>11</v>
      </c>
      <c r="E17" s="48">
        <v>19</v>
      </c>
      <c r="F17" s="48">
        <v>27</v>
      </c>
      <c r="G17" s="29">
        <v>124.79756480093435</v>
      </c>
      <c r="H17" s="50">
        <v>127.18223164426432</v>
      </c>
      <c r="I17" s="50">
        <v>15897.77895553304</v>
      </c>
      <c r="J17" s="50">
        <v>1.9116460032938489</v>
      </c>
      <c r="K17" s="27">
        <v>450693960.47310156</v>
      </c>
      <c r="L17" s="50">
        <v>2311251.0793492389</v>
      </c>
      <c r="M17" s="50">
        <v>2561799.0643744231</v>
      </c>
      <c r="N17" s="28">
        <v>168.37307444625358</v>
      </c>
      <c r="O17" s="50">
        <v>85638286.903094321</v>
      </c>
      <c r="P17" s="50">
        <v>570921.91268729547</v>
      </c>
      <c r="Q17" s="50">
        <v>872863.81605482381</v>
      </c>
      <c r="R17" s="50">
        <v>73.394878938006741</v>
      </c>
      <c r="S17" s="27">
        <v>1914409.9234610801</v>
      </c>
      <c r="T17" s="51">
        <v>2893573895624</v>
      </c>
    </row>
    <row r="18" spans="1:20">
      <c r="A18" s="36" t="s">
        <v>41</v>
      </c>
      <c r="B18" s="48">
        <v>440</v>
      </c>
      <c r="C18" s="48">
        <v>300</v>
      </c>
      <c r="D18" s="49">
        <v>11.5</v>
      </c>
      <c r="E18" s="48">
        <v>21</v>
      </c>
      <c r="F18" s="48">
        <v>27</v>
      </c>
      <c r="G18" s="29">
        <v>139.75181480093437</v>
      </c>
      <c r="H18" s="50">
        <v>142.42223164426434</v>
      </c>
      <c r="I18" s="50">
        <v>17802.778955533042</v>
      </c>
      <c r="J18" s="50">
        <v>2.0106460032938491</v>
      </c>
      <c r="K18" s="27">
        <v>637216333.50180197</v>
      </c>
      <c r="L18" s="50">
        <v>2896437.8795536454</v>
      </c>
      <c r="M18" s="50">
        <v>3215867.4803516828</v>
      </c>
      <c r="N18" s="28">
        <v>189.19059798560968</v>
      </c>
      <c r="O18" s="50">
        <v>94653333.609806463</v>
      </c>
      <c r="P18" s="50">
        <v>631022.22406537645</v>
      </c>
      <c r="Q18" s="50">
        <v>965531.1357937071</v>
      </c>
      <c r="R18" s="50">
        <v>72.916204998335516</v>
      </c>
      <c r="S18" s="27">
        <v>2491793.5981023801</v>
      </c>
      <c r="T18" s="51">
        <v>4087093917972.0601</v>
      </c>
    </row>
    <row r="19" spans="1:20">
      <c r="A19" s="36" t="s">
        <v>40</v>
      </c>
      <c r="B19" s="48">
        <v>490</v>
      </c>
      <c r="C19" s="48">
        <v>300</v>
      </c>
      <c r="D19" s="49">
        <v>12</v>
      </c>
      <c r="E19" s="48">
        <v>23</v>
      </c>
      <c r="F19" s="48">
        <v>27</v>
      </c>
      <c r="G19" s="29">
        <v>155.06716480093436</v>
      </c>
      <c r="H19" s="50">
        <v>158.03023164426435</v>
      </c>
      <c r="I19" s="50">
        <v>19753.778955533042</v>
      </c>
      <c r="J19" s="50">
        <v>2.1096460032938489</v>
      </c>
      <c r="K19" s="27">
        <v>869747803.99878979</v>
      </c>
      <c r="L19" s="50">
        <v>3549991.0367297544</v>
      </c>
      <c r="M19" s="50">
        <v>3948856.8963289429</v>
      </c>
      <c r="N19" s="28">
        <v>209.83193017715715</v>
      </c>
      <c r="O19" s="50">
        <v>103670552.49722138</v>
      </c>
      <c r="P19" s="50">
        <v>691137.01664814248</v>
      </c>
      <c r="Q19" s="50">
        <v>1058512.7055325904</v>
      </c>
      <c r="R19" s="50">
        <v>72.444031655046075</v>
      </c>
      <c r="S19" s="27">
        <v>3177384.2971851998</v>
      </c>
      <c r="T19" s="51">
        <v>5569125928531.21</v>
      </c>
    </row>
    <row r="20" spans="1:20">
      <c r="A20" s="36" t="s">
        <v>39</v>
      </c>
      <c r="B20" s="48">
        <v>540</v>
      </c>
      <c r="C20" s="48">
        <v>300</v>
      </c>
      <c r="D20" s="49">
        <v>12.5</v>
      </c>
      <c r="E20" s="48">
        <v>24</v>
      </c>
      <c r="F20" s="48">
        <v>27</v>
      </c>
      <c r="G20" s="29">
        <v>166.22986480093437</v>
      </c>
      <c r="H20" s="50">
        <v>169.40623164426435</v>
      </c>
      <c r="I20" s="50">
        <v>21175.778955533042</v>
      </c>
      <c r="J20" s="50">
        <v>2.2086460032938491</v>
      </c>
      <c r="K20" s="27">
        <v>1119322215.7009661</v>
      </c>
      <c r="L20" s="50">
        <v>4145637.8359295041</v>
      </c>
      <c r="M20" s="50">
        <v>4621817.5912617361</v>
      </c>
      <c r="N20" s="28">
        <v>229.91000150746095</v>
      </c>
      <c r="O20" s="50">
        <v>108190498.08617242</v>
      </c>
      <c r="P20" s="50">
        <v>721269.9872411493</v>
      </c>
      <c r="Q20" s="50">
        <v>1106903.9002714737</v>
      </c>
      <c r="R20" s="50">
        <v>71.478406602428493</v>
      </c>
      <c r="S20" s="27">
        <v>3606733.48785502</v>
      </c>
      <c r="T20" s="51">
        <v>7102962710866.6904</v>
      </c>
    </row>
    <row r="21" spans="1:20">
      <c r="A21" s="36" t="s">
        <v>38</v>
      </c>
      <c r="B21" s="48">
        <v>590</v>
      </c>
      <c r="C21" s="48">
        <v>300</v>
      </c>
      <c r="D21" s="49">
        <v>13</v>
      </c>
      <c r="E21" s="48">
        <v>25</v>
      </c>
      <c r="F21" s="48">
        <v>27</v>
      </c>
      <c r="G21" s="29">
        <v>177.76936480093437</v>
      </c>
      <c r="H21" s="50">
        <v>181.16623164426434</v>
      </c>
      <c r="I21" s="50">
        <v>22645.778955533042</v>
      </c>
      <c r="J21" s="50">
        <v>2.3076460032938488</v>
      </c>
      <c r="K21" s="27">
        <v>1412081108.7599163</v>
      </c>
      <c r="L21" s="50">
        <v>4786715.6229149709</v>
      </c>
      <c r="M21" s="50">
        <v>5350386.2861945294</v>
      </c>
      <c r="N21" s="28">
        <v>249.71014655288005</v>
      </c>
      <c r="O21" s="50">
        <v>112713166.64749286</v>
      </c>
      <c r="P21" s="50">
        <v>751421.1109832857</v>
      </c>
      <c r="Q21" s="50">
        <v>1155656.5950103567</v>
      </c>
      <c r="R21" s="50">
        <v>70.549459969814706</v>
      </c>
      <c r="S21" s="27">
        <v>4075886.0673159198</v>
      </c>
      <c r="T21" s="51">
        <v>8879460111642.8008</v>
      </c>
    </row>
    <row r="22" spans="1:20">
      <c r="A22" s="36" t="s">
        <v>37</v>
      </c>
      <c r="B22" s="48">
        <v>640</v>
      </c>
      <c r="C22" s="48">
        <v>300</v>
      </c>
      <c r="D22" s="49">
        <v>13.5</v>
      </c>
      <c r="E22" s="48">
        <v>26</v>
      </c>
      <c r="F22" s="48">
        <v>27</v>
      </c>
      <c r="G22" s="29">
        <v>189.68566480093438</v>
      </c>
      <c r="H22" s="50">
        <v>193.31023164426435</v>
      </c>
      <c r="I22" s="50">
        <v>24163.778955533042</v>
      </c>
      <c r="J22" s="50">
        <v>2.406646003293849</v>
      </c>
      <c r="K22" s="27">
        <v>1751782355.1756408</v>
      </c>
      <c r="L22" s="50">
        <v>5474319.8599238778</v>
      </c>
      <c r="M22" s="50">
        <v>6136290.9811273217</v>
      </c>
      <c r="N22" s="28">
        <v>269.25119946203426</v>
      </c>
      <c r="O22" s="50">
        <v>117238819.93118276</v>
      </c>
      <c r="P22" s="50">
        <v>781592.13287455169</v>
      </c>
      <c r="Q22" s="50">
        <v>1204788.78974924</v>
      </c>
      <c r="R22" s="50">
        <v>69.655159666469075</v>
      </c>
      <c r="S22" s="27">
        <v>4586962.4859096296</v>
      </c>
      <c r="T22" s="51">
        <v>10914853851174.199</v>
      </c>
    </row>
    <row r="23" spans="1:20">
      <c r="A23" s="36" t="s">
        <v>77</v>
      </c>
      <c r="B23" s="48">
        <v>690</v>
      </c>
      <c r="C23" s="48">
        <v>300</v>
      </c>
      <c r="D23" s="49">
        <v>14.5</v>
      </c>
      <c r="E23" s="48">
        <v>27</v>
      </c>
      <c r="F23" s="48">
        <v>27</v>
      </c>
      <c r="G23" s="29">
        <v>204.47506480093438</v>
      </c>
      <c r="H23" s="50">
        <v>208.38223164426435</v>
      </c>
      <c r="I23" s="50">
        <v>26047.778955533042</v>
      </c>
      <c r="J23" s="50">
        <v>2.5046460032938489</v>
      </c>
      <c r="K23" s="27">
        <v>2153013562.9481392</v>
      </c>
      <c r="L23" s="50">
        <v>6240619.0230380846</v>
      </c>
      <c r="M23" s="50">
        <v>7031821.676060115</v>
      </c>
      <c r="N23" s="28">
        <v>287.50012242749381</v>
      </c>
      <c r="O23" s="50">
        <v>121787993.16567087</v>
      </c>
      <c r="P23" s="50">
        <v>811919.95443780581</v>
      </c>
      <c r="Q23" s="50">
        <v>1256740.6792270066</v>
      </c>
      <c r="R23" s="50">
        <v>68.378077829573769</v>
      </c>
      <c r="S23" s="27">
        <v>5228965.8848557603</v>
      </c>
      <c r="T23" s="51">
        <v>13222994681546.9</v>
      </c>
    </row>
    <row r="24" spans="1:20">
      <c r="A24" s="36" t="s">
        <v>78</v>
      </c>
      <c r="B24" s="48">
        <v>790</v>
      </c>
      <c r="C24" s="48">
        <v>300</v>
      </c>
      <c r="D24" s="49">
        <v>15</v>
      </c>
      <c r="E24" s="48">
        <v>28</v>
      </c>
      <c r="F24" s="48">
        <v>30</v>
      </c>
      <c r="G24" s="29">
        <v>224.37314790238813</v>
      </c>
      <c r="H24" s="50">
        <v>228.6605328941535</v>
      </c>
      <c r="I24" s="50">
        <v>28582.566611769187</v>
      </c>
      <c r="J24" s="50">
        <v>2.6984955592153872</v>
      </c>
      <c r="K24" s="27">
        <v>3034426475.0196629</v>
      </c>
      <c r="L24" s="50">
        <v>7682092.3418219313</v>
      </c>
      <c r="M24" s="50">
        <v>8699489.9481662158</v>
      </c>
      <c r="N24" s="28">
        <v>325.8274708226823</v>
      </c>
      <c r="O24" s="50">
        <v>126386686.78544849</v>
      </c>
      <c r="P24" s="50">
        <v>842577.91190298996</v>
      </c>
      <c r="Q24" s="50">
        <v>1312258.7479413445</v>
      </c>
      <c r="R24" s="50">
        <v>66.496693729441802</v>
      </c>
      <c r="S24" s="27">
        <v>6097143.08349868</v>
      </c>
      <c r="T24" s="51">
        <v>18112979965893.801</v>
      </c>
    </row>
    <row r="25" spans="1:20">
      <c r="A25" s="36" t="s">
        <v>79</v>
      </c>
      <c r="B25" s="48">
        <v>890</v>
      </c>
      <c r="C25" s="48">
        <v>300</v>
      </c>
      <c r="D25" s="49">
        <v>16</v>
      </c>
      <c r="E25" s="48">
        <v>30</v>
      </c>
      <c r="F25" s="48">
        <v>30</v>
      </c>
      <c r="G25" s="29">
        <v>251.61264790238812</v>
      </c>
      <c r="H25" s="50">
        <v>256.4205328941535</v>
      </c>
      <c r="I25" s="50">
        <v>32052.566611769187</v>
      </c>
      <c r="J25" s="50">
        <v>2.8964955592153876</v>
      </c>
      <c r="K25" s="27">
        <v>4220750180.1838021</v>
      </c>
      <c r="L25" s="50">
        <v>9484831.8655815776</v>
      </c>
      <c r="M25" s="50">
        <v>10811038.145531137</v>
      </c>
      <c r="N25" s="28">
        <v>362.88032190735913</v>
      </c>
      <c r="O25" s="50">
        <v>135474720.34170943</v>
      </c>
      <c r="P25" s="50">
        <v>903164.80227806291</v>
      </c>
      <c r="Q25" s="50">
        <v>1414477.5312472291</v>
      </c>
      <c r="R25" s="50">
        <v>65.012628604712319</v>
      </c>
      <c r="S25" s="27">
        <v>7511140.9911836702</v>
      </c>
      <c r="T25" s="51">
        <v>24747928513799.199</v>
      </c>
    </row>
    <row r="26" spans="1:20">
      <c r="A26" s="36" t="s">
        <v>80</v>
      </c>
      <c r="B26" s="48">
        <v>990</v>
      </c>
      <c r="C26" s="48">
        <v>300</v>
      </c>
      <c r="D26" s="49">
        <v>16.5</v>
      </c>
      <c r="E26" s="48">
        <v>31</v>
      </c>
      <c r="F26" s="48">
        <v>30</v>
      </c>
      <c r="G26" s="29">
        <v>272.27384790238807</v>
      </c>
      <c r="H26" s="50">
        <v>277.47653289415348</v>
      </c>
      <c r="I26" s="50">
        <v>34684.566611769187</v>
      </c>
      <c r="J26" s="50">
        <v>3.0954955592153874</v>
      </c>
      <c r="K26" s="27">
        <v>5538462368.2140446</v>
      </c>
      <c r="L26" s="50">
        <v>11188812.865078878</v>
      </c>
      <c r="M26" s="50">
        <v>12824377.909507828</v>
      </c>
      <c r="N26" s="28">
        <v>399.60090989080913</v>
      </c>
      <c r="O26" s="50">
        <v>140044531.72607961</v>
      </c>
      <c r="P26" s="50">
        <v>933630.21150719747</v>
      </c>
      <c r="Q26" s="50">
        <v>1469712.6729001715</v>
      </c>
      <c r="R26" s="50">
        <v>63.542594241996589</v>
      </c>
      <c r="S26" s="27">
        <v>8374378.98411394</v>
      </c>
      <c r="T26" s="51">
        <v>31833196212127.801</v>
      </c>
    </row>
    <row r="27" spans="1:20">
      <c r="A27" s="37" t="s">
        <v>152</v>
      </c>
      <c r="B27" s="52">
        <v>91</v>
      </c>
      <c r="C27" s="52">
        <v>100</v>
      </c>
      <c r="D27" s="53">
        <v>4.2</v>
      </c>
      <c r="E27" s="52">
        <v>5.5</v>
      </c>
      <c r="F27" s="52">
        <v>12</v>
      </c>
      <c r="G27" s="26">
        <v>12.242943664382098</v>
      </c>
      <c r="H27" s="54">
        <v>12.476885263064558</v>
      </c>
      <c r="I27" s="54">
        <v>1559.6106578830697</v>
      </c>
      <c r="J27" s="54">
        <v>0.55299822368615503</v>
      </c>
      <c r="K27" s="24">
        <v>2365076.4061307837</v>
      </c>
      <c r="L27" s="54">
        <v>51979.701233643602</v>
      </c>
      <c r="M27" s="54">
        <v>58358.098420725961</v>
      </c>
      <c r="N27" s="25">
        <v>38.941662690098383</v>
      </c>
      <c r="O27" s="54">
        <v>920611.20524419029</v>
      </c>
      <c r="P27" s="54">
        <v>18412.224104883804</v>
      </c>
      <c r="Q27" s="54">
        <v>28443.710276151283</v>
      </c>
      <c r="R27" s="54">
        <v>24.295734393520604</v>
      </c>
      <c r="S27" s="24">
        <v>21882.314125389301</v>
      </c>
      <c r="T27" s="55">
        <v>1605842256.22962</v>
      </c>
    </row>
    <row r="28" spans="1:20">
      <c r="A28" s="37" t="s">
        <v>151</v>
      </c>
      <c r="B28" s="52">
        <v>109</v>
      </c>
      <c r="C28" s="52">
        <v>120</v>
      </c>
      <c r="D28" s="53">
        <v>4.2</v>
      </c>
      <c r="E28" s="52">
        <v>5.5</v>
      </c>
      <c r="F28" s="52">
        <v>12</v>
      </c>
      <c r="G28" s="26">
        <v>14.563403664382097</v>
      </c>
      <c r="H28" s="54">
        <v>14.841685263064557</v>
      </c>
      <c r="I28" s="54">
        <v>1855.2106578830696</v>
      </c>
      <c r="J28" s="54">
        <v>0.66899822368615502</v>
      </c>
      <c r="K28" s="24">
        <v>4133620.1743257134</v>
      </c>
      <c r="L28" s="54">
        <v>75846.241730747031</v>
      </c>
      <c r="M28" s="54">
        <v>84119.79434167358</v>
      </c>
      <c r="N28" s="25">
        <v>47.202898653642983</v>
      </c>
      <c r="O28" s="54">
        <v>1588055.6705775238</v>
      </c>
      <c r="P28" s="54">
        <v>26467.594509625396</v>
      </c>
      <c r="Q28" s="54">
        <v>40623.090276151292</v>
      </c>
      <c r="R28" s="54">
        <v>29.257434818531163</v>
      </c>
      <c r="S28" s="24">
        <v>24545.453422306698</v>
      </c>
      <c r="T28" s="55">
        <v>4118559215.7061801</v>
      </c>
    </row>
    <row r="29" spans="1:20">
      <c r="A29" s="37" t="s">
        <v>150</v>
      </c>
      <c r="B29" s="52">
        <v>128</v>
      </c>
      <c r="C29" s="52">
        <v>140</v>
      </c>
      <c r="D29" s="53">
        <v>4.3</v>
      </c>
      <c r="E29" s="52">
        <v>6</v>
      </c>
      <c r="F29" s="52">
        <v>12</v>
      </c>
      <c r="G29" s="26">
        <v>18.0739236643821</v>
      </c>
      <c r="H29" s="54">
        <v>18.419285263064559</v>
      </c>
      <c r="I29" s="54">
        <v>2302.4106578830701</v>
      </c>
      <c r="J29" s="54">
        <v>0.78679822368615493</v>
      </c>
      <c r="K29" s="24">
        <v>7194547.2024310334</v>
      </c>
      <c r="L29" s="54">
        <v>112414.8000379849</v>
      </c>
      <c r="M29" s="54">
        <v>123783.29026262122</v>
      </c>
      <c r="N29" s="25">
        <v>55.899811018984899</v>
      </c>
      <c r="O29" s="54">
        <v>2748278.5862984504</v>
      </c>
      <c r="P29" s="54">
        <v>39261.122661406436</v>
      </c>
      <c r="Q29" s="54">
        <v>59933.300809045439</v>
      </c>
      <c r="R29" s="54">
        <v>34.549278593895572</v>
      </c>
      <c r="S29" s="24">
        <v>33021.306516591801</v>
      </c>
      <c r="T29" s="55">
        <v>9991708317.5792408</v>
      </c>
    </row>
    <row r="30" spans="1:20">
      <c r="A30" s="37" t="s">
        <v>149</v>
      </c>
      <c r="B30" s="52">
        <v>148</v>
      </c>
      <c r="C30" s="52">
        <v>160</v>
      </c>
      <c r="D30" s="53">
        <v>4.5</v>
      </c>
      <c r="E30" s="52">
        <v>7</v>
      </c>
      <c r="F30" s="52">
        <v>15</v>
      </c>
      <c r="G30" s="26">
        <v>23.83371197559703</v>
      </c>
      <c r="H30" s="54">
        <v>24.289133223538371</v>
      </c>
      <c r="I30" s="54">
        <v>3036.1416529422968</v>
      </c>
      <c r="J30" s="54">
        <v>0.90124777960769387</v>
      </c>
      <c r="K30" s="24">
        <v>12828789.914200641</v>
      </c>
      <c r="L30" s="54">
        <v>173362.02586757622</v>
      </c>
      <c r="M30" s="54">
        <v>190413.86595299942</v>
      </c>
      <c r="N30" s="25">
        <v>65.00276516769128</v>
      </c>
      <c r="O30" s="54">
        <v>4787270.1602483122</v>
      </c>
      <c r="P30" s="54">
        <v>59840.877003103902</v>
      </c>
      <c r="Q30" s="54">
        <v>91360.06851325462</v>
      </c>
      <c r="R30" s="54">
        <v>39.708451688593016</v>
      </c>
      <c r="S30" s="24">
        <v>60639.413204904195</v>
      </c>
      <c r="T30" s="55">
        <v>23191525200.7686</v>
      </c>
    </row>
    <row r="31" spans="1:20">
      <c r="A31" s="37" t="s">
        <v>148</v>
      </c>
      <c r="B31" s="52">
        <v>167</v>
      </c>
      <c r="C31" s="52">
        <v>180</v>
      </c>
      <c r="D31" s="53">
        <v>5</v>
      </c>
      <c r="E31" s="52">
        <v>7.5</v>
      </c>
      <c r="F31" s="52">
        <v>15</v>
      </c>
      <c r="G31" s="26">
        <v>28.677161975597031</v>
      </c>
      <c r="H31" s="54">
        <v>29.225133223538371</v>
      </c>
      <c r="I31" s="54">
        <v>3653.1416529422968</v>
      </c>
      <c r="J31" s="54">
        <v>1.0182477796076939</v>
      </c>
      <c r="K31" s="24">
        <v>19668997.641909622</v>
      </c>
      <c r="L31" s="54">
        <v>235556.85798694158</v>
      </c>
      <c r="M31" s="54">
        <v>258236.64082948005</v>
      </c>
      <c r="N31" s="25">
        <v>73.376646217765213</v>
      </c>
      <c r="O31" s="54">
        <v>7299722.1825249149</v>
      </c>
      <c r="P31" s="54">
        <v>81108.024250276838</v>
      </c>
      <c r="Q31" s="54">
        <v>123579.97892649019</v>
      </c>
      <c r="R31" s="54">
        <v>44.701274901737634</v>
      </c>
      <c r="S31" s="24">
        <v>79790.5050540503</v>
      </c>
      <c r="T31" s="55">
        <v>45469117400.669296</v>
      </c>
    </row>
    <row r="32" spans="1:20">
      <c r="A32" s="37" t="s">
        <v>147</v>
      </c>
      <c r="B32" s="52">
        <v>186</v>
      </c>
      <c r="C32" s="52">
        <v>200</v>
      </c>
      <c r="D32" s="53">
        <v>5.5</v>
      </c>
      <c r="E32" s="52">
        <v>8</v>
      </c>
      <c r="F32" s="52">
        <v>18</v>
      </c>
      <c r="G32" s="26">
        <v>34.643023244859727</v>
      </c>
      <c r="H32" s="54">
        <v>35.304991841895259</v>
      </c>
      <c r="I32" s="54">
        <v>4413.1239802369073</v>
      </c>
      <c r="J32" s="54">
        <v>1.1300973355292325</v>
      </c>
      <c r="K32" s="24">
        <v>29443068.923016001</v>
      </c>
      <c r="L32" s="54">
        <v>316592.13895716128</v>
      </c>
      <c r="M32" s="54">
        <v>347059.80667587277</v>
      </c>
      <c r="N32" s="25">
        <v>81.680516169921077</v>
      </c>
      <c r="O32" s="54">
        <v>10684941.444473278</v>
      </c>
      <c r="P32" s="54">
        <v>106849.41444473276</v>
      </c>
      <c r="Q32" s="54">
        <v>163168.69758991583</v>
      </c>
      <c r="R32" s="54">
        <v>49.205427461962287</v>
      </c>
      <c r="S32" s="24">
        <v>117524.700862873</v>
      </c>
      <c r="T32" s="55">
        <v>82643082699.156204</v>
      </c>
    </row>
    <row r="33" spans="1:20">
      <c r="A33" s="37" t="s">
        <v>146</v>
      </c>
      <c r="B33" s="52">
        <v>205</v>
      </c>
      <c r="C33" s="52">
        <v>220</v>
      </c>
      <c r="D33" s="53">
        <v>6</v>
      </c>
      <c r="E33" s="52">
        <v>8.5</v>
      </c>
      <c r="F33" s="52">
        <v>18</v>
      </c>
      <c r="G33" s="26">
        <v>40.397073244859726</v>
      </c>
      <c r="H33" s="54">
        <v>41.168991841895263</v>
      </c>
      <c r="I33" s="54">
        <v>5146.1239802369073</v>
      </c>
      <c r="J33" s="54">
        <v>1.2470973355292325</v>
      </c>
      <c r="K33" s="24">
        <v>41702247.818914227</v>
      </c>
      <c r="L33" s="54">
        <v>406851.19823330955</v>
      </c>
      <c r="M33" s="54">
        <v>445496.42249800498</v>
      </c>
      <c r="N33" s="25">
        <v>90.020124633696398</v>
      </c>
      <c r="O33" s="54">
        <v>15104927.384350332</v>
      </c>
      <c r="P33" s="54">
        <v>137317.52167591211</v>
      </c>
      <c r="Q33" s="54">
        <v>209344.60358497506</v>
      </c>
      <c r="R33" s="54">
        <v>54.177529637661898</v>
      </c>
      <c r="S33" s="24">
        <v>148246.14217082801</v>
      </c>
      <c r="T33" s="55">
        <v>142896833402.396</v>
      </c>
    </row>
    <row r="34" spans="1:20">
      <c r="A34" s="37" t="s">
        <v>145</v>
      </c>
      <c r="B34" s="52">
        <v>224</v>
      </c>
      <c r="C34" s="52">
        <v>240</v>
      </c>
      <c r="D34" s="53">
        <v>6.5</v>
      </c>
      <c r="E34" s="52">
        <v>9</v>
      </c>
      <c r="F34" s="52">
        <v>21</v>
      </c>
      <c r="G34" s="26">
        <v>47.394827472170171</v>
      </c>
      <c r="H34" s="54">
        <v>48.300461118135203</v>
      </c>
      <c r="I34" s="54">
        <v>6037.557639766901</v>
      </c>
      <c r="J34" s="54">
        <v>1.3589468914507714</v>
      </c>
      <c r="K34" s="24">
        <v>58351830.882910274</v>
      </c>
      <c r="L34" s="54">
        <v>520998.49002598453</v>
      </c>
      <c r="M34" s="54">
        <v>570574.22646088596</v>
      </c>
      <c r="N34" s="25">
        <v>98.309751579372829</v>
      </c>
      <c r="O34" s="54">
        <v>20770453.927653056</v>
      </c>
      <c r="P34" s="54">
        <v>173087.11606377547</v>
      </c>
      <c r="Q34" s="54">
        <v>264381.89776434732</v>
      </c>
      <c r="R34" s="54">
        <v>58.653286119780603</v>
      </c>
      <c r="S34" s="24">
        <v>207136.41359521099</v>
      </c>
      <c r="T34" s="55">
        <v>234651718523.37</v>
      </c>
    </row>
    <row r="35" spans="1:20">
      <c r="A35" s="37" t="s">
        <v>144</v>
      </c>
      <c r="B35" s="52">
        <v>244</v>
      </c>
      <c r="C35" s="52">
        <v>260</v>
      </c>
      <c r="D35" s="53">
        <v>6.5</v>
      </c>
      <c r="E35" s="52">
        <v>9.5</v>
      </c>
      <c r="F35" s="52">
        <v>24</v>
      </c>
      <c r="G35" s="26">
        <v>54.14099965752839</v>
      </c>
      <c r="H35" s="54">
        <v>55.175541052258232</v>
      </c>
      <c r="I35" s="54">
        <v>6896.9426315322789</v>
      </c>
      <c r="J35" s="54">
        <v>1.47379644737231</v>
      </c>
      <c r="K35" s="24">
        <v>79805655.581425995</v>
      </c>
      <c r="L35" s="54">
        <v>654144.71788054099</v>
      </c>
      <c r="M35" s="54">
        <v>714454.79789060669</v>
      </c>
      <c r="N35" s="25">
        <v>107.56934594729421</v>
      </c>
      <c r="O35" s="54">
        <v>27880490.1809345</v>
      </c>
      <c r="P35" s="54">
        <v>214465.30908411153</v>
      </c>
      <c r="Q35" s="54">
        <v>327734.12420925457</v>
      </c>
      <c r="R35" s="54">
        <v>63.580200882591221</v>
      </c>
      <c r="S35" s="24">
        <v>273889.38004630298</v>
      </c>
      <c r="T35" s="55">
        <v>374187682761.112</v>
      </c>
    </row>
    <row r="36" spans="1:20">
      <c r="A36" s="37" t="s">
        <v>143</v>
      </c>
      <c r="B36" s="52">
        <v>264</v>
      </c>
      <c r="C36" s="52">
        <v>280</v>
      </c>
      <c r="D36" s="53">
        <v>7</v>
      </c>
      <c r="E36" s="52">
        <v>10</v>
      </c>
      <c r="F36" s="52">
        <v>24</v>
      </c>
      <c r="G36" s="26">
        <v>61.249174657528393</v>
      </c>
      <c r="H36" s="54">
        <v>62.419541052258232</v>
      </c>
      <c r="I36" s="54">
        <v>7802.4426315322789</v>
      </c>
      <c r="J36" s="54">
        <v>1.59279644737231</v>
      </c>
      <c r="K36" s="24">
        <v>105579778.77217665</v>
      </c>
      <c r="L36" s="54">
        <v>799846.8088801261</v>
      </c>
      <c r="M36" s="54">
        <v>873059.37789016333</v>
      </c>
      <c r="N36" s="25">
        <v>116.32554120309398</v>
      </c>
      <c r="O36" s="54">
        <v>36642474.979036935</v>
      </c>
      <c r="P36" s="54">
        <v>261731.96413597811</v>
      </c>
      <c r="Q36" s="54">
        <v>399370.17236713762</v>
      </c>
      <c r="R36" s="54">
        <v>68.529428164258476</v>
      </c>
      <c r="S36" s="24">
        <v>329363.822775707</v>
      </c>
      <c r="T36" s="55">
        <v>578700434568.40906</v>
      </c>
    </row>
    <row r="37" spans="1:20">
      <c r="A37" s="37" t="s">
        <v>142</v>
      </c>
      <c r="B37" s="52">
        <v>283</v>
      </c>
      <c r="C37" s="52">
        <v>300</v>
      </c>
      <c r="D37" s="53">
        <v>7.5</v>
      </c>
      <c r="E37" s="52">
        <v>10.5</v>
      </c>
      <c r="F37" s="52">
        <v>27</v>
      </c>
      <c r="G37" s="26">
        <v>69.792614800934359</v>
      </c>
      <c r="H37" s="54">
        <v>71.126231644264323</v>
      </c>
      <c r="I37" s="54">
        <v>8890.7789555330401</v>
      </c>
      <c r="J37" s="54">
        <v>1.7046460032938489</v>
      </c>
      <c r="K37" s="24">
        <v>138040926.39769128</v>
      </c>
      <c r="L37" s="54">
        <v>975554.25016036246</v>
      </c>
      <c r="M37" s="54">
        <v>1065285.5113754363</v>
      </c>
      <c r="N37" s="25">
        <v>124.60458588348402</v>
      </c>
      <c r="O37" s="54">
        <v>47335116.26578711</v>
      </c>
      <c r="P37" s="54">
        <v>315567.44177191408</v>
      </c>
      <c r="Q37" s="54">
        <v>482305.077882641</v>
      </c>
      <c r="R37" s="54">
        <v>72.966214852609014</v>
      </c>
      <c r="S37" s="24">
        <v>435358.03574014897</v>
      </c>
      <c r="T37" s="55">
        <v>858765050608.39099</v>
      </c>
    </row>
    <row r="38" spans="1:20">
      <c r="A38" s="37" t="s">
        <v>141</v>
      </c>
      <c r="B38" s="52">
        <v>301</v>
      </c>
      <c r="C38" s="52">
        <v>300</v>
      </c>
      <c r="D38" s="53">
        <v>8</v>
      </c>
      <c r="E38" s="52">
        <v>11</v>
      </c>
      <c r="F38" s="52">
        <v>27</v>
      </c>
      <c r="G38" s="26">
        <v>74.243564800934365</v>
      </c>
      <c r="H38" s="54">
        <v>75.662231644264324</v>
      </c>
      <c r="I38" s="54">
        <v>9457.7789555330401</v>
      </c>
      <c r="J38" s="54">
        <v>1.739646003293849</v>
      </c>
      <c r="K38" s="24">
        <v>164473636.12061092</v>
      </c>
      <c r="L38" s="54">
        <v>1092848.0805356207</v>
      </c>
      <c r="M38" s="54">
        <v>1196204.1324974671</v>
      </c>
      <c r="N38" s="25">
        <v>131.87229582231811</v>
      </c>
      <c r="O38" s="54">
        <v>49590908.790913157</v>
      </c>
      <c r="P38" s="54">
        <v>330606.05860608764</v>
      </c>
      <c r="Q38" s="54">
        <v>505741.14762152423</v>
      </c>
      <c r="R38" s="54">
        <v>72.411318229576267</v>
      </c>
      <c r="S38" s="24">
        <v>495178.07868928299</v>
      </c>
      <c r="T38" s="55">
        <v>1019909793982.38</v>
      </c>
    </row>
    <row r="39" spans="1:20">
      <c r="A39" s="37" t="s">
        <v>140</v>
      </c>
      <c r="B39" s="52">
        <v>320</v>
      </c>
      <c r="C39" s="52">
        <v>300</v>
      </c>
      <c r="D39" s="53">
        <v>8.5</v>
      </c>
      <c r="E39" s="52">
        <v>11.5</v>
      </c>
      <c r="F39" s="52">
        <v>27</v>
      </c>
      <c r="G39" s="26">
        <v>78.894689800934358</v>
      </c>
      <c r="H39" s="54">
        <v>80.402231644264319</v>
      </c>
      <c r="I39" s="54">
        <v>10050.27895553304</v>
      </c>
      <c r="J39" s="54">
        <v>1.7766460032938489</v>
      </c>
      <c r="K39" s="24">
        <v>195522889.9759635</v>
      </c>
      <c r="L39" s="54">
        <v>1222018.0623497718</v>
      </c>
      <c r="M39" s="54">
        <v>1340923.2680972645</v>
      </c>
      <c r="N39" s="25">
        <v>139.47929572022031</v>
      </c>
      <c r="O39" s="54">
        <v>51847382.069658637</v>
      </c>
      <c r="P39" s="54">
        <v>345649.21379772422</v>
      </c>
      <c r="Q39" s="54">
        <v>529298.15486040746</v>
      </c>
      <c r="R39" s="54">
        <v>71.82478888160918</v>
      </c>
      <c r="S39" s="24">
        <v>561458.51334433304</v>
      </c>
      <c r="T39" s="55">
        <v>1207766351731.02</v>
      </c>
    </row>
    <row r="40" spans="1:20">
      <c r="A40" s="37" t="s">
        <v>139</v>
      </c>
      <c r="B40" s="52">
        <v>339</v>
      </c>
      <c r="C40" s="52">
        <v>300</v>
      </c>
      <c r="D40" s="53">
        <v>9</v>
      </c>
      <c r="E40" s="52">
        <v>12</v>
      </c>
      <c r="F40" s="52">
        <v>27</v>
      </c>
      <c r="G40" s="26">
        <v>83.687114800934353</v>
      </c>
      <c r="H40" s="54">
        <v>85.286231644264319</v>
      </c>
      <c r="I40" s="54">
        <v>10660.77895553304</v>
      </c>
      <c r="J40" s="54">
        <v>1.8136460032938488</v>
      </c>
      <c r="K40" s="24">
        <v>230373715.52211246</v>
      </c>
      <c r="L40" s="54">
        <v>1359136.9647322269</v>
      </c>
      <c r="M40" s="54">
        <v>1495242.4036970618</v>
      </c>
      <c r="N40" s="25">
        <v>147.00157709675295</v>
      </c>
      <c r="O40" s="54">
        <v>54104574.633273557</v>
      </c>
      <c r="P40" s="54">
        <v>360697.16422182374</v>
      </c>
      <c r="Q40" s="54">
        <v>552968.78709929076</v>
      </c>
      <c r="R40" s="54">
        <v>71.239772546630164</v>
      </c>
      <c r="S40" s="24">
        <v>634520.07641808596</v>
      </c>
      <c r="T40" s="55">
        <v>1417122793867.4199</v>
      </c>
    </row>
    <row r="41" spans="1:20">
      <c r="A41" s="37" t="s">
        <v>138</v>
      </c>
      <c r="B41" s="52">
        <v>378</v>
      </c>
      <c r="C41" s="52">
        <v>300</v>
      </c>
      <c r="D41" s="53">
        <v>9.5</v>
      </c>
      <c r="E41" s="52">
        <v>13</v>
      </c>
      <c r="F41" s="52">
        <v>27</v>
      </c>
      <c r="G41" s="26">
        <v>92.392764800934359</v>
      </c>
      <c r="H41" s="54">
        <v>94.158231644264319</v>
      </c>
      <c r="I41" s="54">
        <v>11769.77895553304</v>
      </c>
      <c r="J41" s="54">
        <v>1.890646003293849</v>
      </c>
      <c r="K41" s="24">
        <v>312520984.47310156</v>
      </c>
      <c r="L41" s="54">
        <v>1653550.1823973628</v>
      </c>
      <c r="M41" s="54">
        <v>1824135.0643744231</v>
      </c>
      <c r="N41" s="25">
        <v>162.95040288488991</v>
      </c>
      <c r="O41" s="54">
        <v>58613922.179674588</v>
      </c>
      <c r="P41" s="54">
        <v>390759.48119783058</v>
      </c>
      <c r="Q41" s="54">
        <v>599688.48183817405</v>
      </c>
      <c r="R41" s="54">
        <v>70.569369686134934</v>
      </c>
      <c r="S41" s="24">
        <v>778472.08054003003</v>
      </c>
      <c r="T41" s="55">
        <v>1916240943522.25</v>
      </c>
    </row>
    <row r="42" spans="1:20">
      <c r="A42" s="37" t="s">
        <v>137</v>
      </c>
      <c r="B42" s="52">
        <v>425</v>
      </c>
      <c r="C42" s="52">
        <v>300</v>
      </c>
      <c r="D42" s="53">
        <v>10</v>
      </c>
      <c r="E42" s="52">
        <v>13.5</v>
      </c>
      <c r="F42" s="52">
        <v>27</v>
      </c>
      <c r="G42" s="26">
        <v>99.740364800934358</v>
      </c>
      <c r="H42" s="54">
        <v>101.64623164426432</v>
      </c>
      <c r="I42" s="54">
        <v>12705.77895553304</v>
      </c>
      <c r="J42" s="54">
        <v>1.983646003293849</v>
      </c>
      <c r="K42" s="24">
        <v>418876359.50180203</v>
      </c>
      <c r="L42" s="54">
        <v>1971182.8682437742</v>
      </c>
      <c r="M42" s="54">
        <v>2183340.9803516828</v>
      </c>
      <c r="N42" s="25">
        <v>181.56924069726935</v>
      </c>
      <c r="O42" s="54">
        <v>60875351.531778395</v>
      </c>
      <c r="P42" s="54">
        <v>405835.67687852262</v>
      </c>
      <c r="Q42" s="54">
        <v>624352.92657705722</v>
      </c>
      <c r="R42" s="54">
        <v>69.218166828350689</v>
      </c>
      <c r="S42" s="24">
        <v>881052.88124614395</v>
      </c>
      <c r="T42" s="55">
        <v>2533748736036.3701</v>
      </c>
    </row>
    <row r="43" spans="1:20">
      <c r="A43" s="37" t="s">
        <v>136</v>
      </c>
      <c r="B43" s="52">
        <v>472</v>
      </c>
      <c r="C43" s="52">
        <v>300</v>
      </c>
      <c r="D43" s="53">
        <v>10.5</v>
      </c>
      <c r="E43" s="52">
        <v>14</v>
      </c>
      <c r="F43" s="52">
        <v>27</v>
      </c>
      <c r="G43" s="26">
        <v>107.44906480093437</v>
      </c>
      <c r="H43" s="54">
        <v>109.50223164426433</v>
      </c>
      <c r="I43" s="54">
        <v>13687.77895553304</v>
      </c>
      <c r="J43" s="54">
        <v>2.076646003293849</v>
      </c>
      <c r="K43" s="24">
        <v>546432955.99878979</v>
      </c>
      <c r="L43" s="54">
        <v>2315393.8813508041</v>
      </c>
      <c r="M43" s="54">
        <v>2576230.8963289429</v>
      </c>
      <c r="N43" s="25">
        <v>199.80297505358723</v>
      </c>
      <c r="O43" s="54">
        <v>63138507.564584978</v>
      </c>
      <c r="P43" s="54">
        <v>420923.38376389985</v>
      </c>
      <c r="Q43" s="54">
        <v>649297.12131594052</v>
      </c>
      <c r="R43" s="54">
        <v>67.917339395462264</v>
      </c>
      <c r="S43" s="24">
        <v>995096.25214866584</v>
      </c>
      <c r="T43" s="55">
        <v>3259626459819.6499</v>
      </c>
    </row>
    <row r="44" spans="1:20">
      <c r="A44" s="37" t="s">
        <v>135</v>
      </c>
      <c r="B44" s="52">
        <v>522</v>
      </c>
      <c r="C44" s="52">
        <v>300</v>
      </c>
      <c r="D44" s="53">
        <v>11.5</v>
      </c>
      <c r="E44" s="52">
        <v>15</v>
      </c>
      <c r="F44" s="52">
        <v>27</v>
      </c>
      <c r="G44" s="26">
        <v>119.97766480093436</v>
      </c>
      <c r="H44" s="54">
        <v>122.27023164426433</v>
      </c>
      <c r="I44" s="54">
        <v>15283.77895553304</v>
      </c>
      <c r="J44" s="54">
        <v>2.1746460032938488</v>
      </c>
      <c r="K44" s="24">
        <v>728713791.700966</v>
      </c>
      <c r="L44" s="54">
        <v>2792006.8647546591</v>
      </c>
      <c r="M44" s="54">
        <v>3127601.5912617357</v>
      </c>
      <c r="N44" s="25">
        <v>218.3549896882235</v>
      </c>
      <c r="O44" s="54">
        <v>67665247.130639806</v>
      </c>
      <c r="P44" s="54">
        <v>451101.64753759874</v>
      </c>
      <c r="Q44" s="54">
        <v>698639.0107937071</v>
      </c>
      <c r="R44" s="54">
        <v>66.537650600081761</v>
      </c>
      <c r="S44" s="24">
        <v>1239224.6510231399</v>
      </c>
      <c r="T44" s="55">
        <v>4284096803992.75</v>
      </c>
    </row>
    <row r="45" spans="1:20">
      <c r="A45" s="37" t="s">
        <v>134</v>
      </c>
      <c r="B45" s="52">
        <v>571</v>
      </c>
      <c r="C45" s="52">
        <v>300</v>
      </c>
      <c r="D45" s="53">
        <v>12</v>
      </c>
      <c r="E45" s="52">
        <v>15.5</v>
      </c>
      <c r="F45" s="52">
        <v>27</v>
      </c>
      <c r="G45" s="26">
        <v>128.78536480093436</v>
      </c>
      <c r="H45" s="54">
        <v>131.24623164426433</v>
      </c>
      <c r="I45" s="54">
        <v>16405.778955533042</v>
      </c>
      <c r="J45" s="54">
        <v>2.2716460032938488</v>
      </c>
      <c r="K45" s="24">
        <v>918719383.75991642</v>
      </c>
      <c r="L45" s="54">
        <v>3217931.2916284287</v>
      </c>
      <c r="M45" s="54">
        <v>3623061.2861945289</v>
      </c>
      <c r="N45" s="25">
        <v>236.64264554732159</v>
      </c>
      <c r="O45" s="54">
        <v>69934376.49722138</v>
      </c>
      <c r="P45" s="54">
        <v>466229.17664814251</v>
      </c>
      <c r="Q45" s="54">
        <v>724468.70553259028</v>
      </c>
      <c r="R45" s="54">
        <v>65.290038658790351</v>
      </c>
      <c r="S45" s="24">
        <v>1391834.09152931</v>
      </c>
      <c r="T45" s="55">
        <v>5319967100424.9502</v>
      </c>
    </row>
    <row r="46" spans="1:20">
      <c r="A46" s="37" t="s">
        <v>133</v>
      </c>
      <c r="B46" s="52">
        <v>620</v>
      </c>
      <c r="C46" s="52">
        <v>300</v>
      </c>
      <c r="D46" s="53">
        <v>12.5</v>
      </c>
      <c r="E46" s="52">
        <v>16</v>
      </c>
      <c r="F46" s="52">
        <v>27</v>
      </c>
      <c r="G46" s="26">
        <v>137.96986480093437</v>
      </c>
      <c r="H46" s="54">
        <v>140.60623164426434</v>
      </c>
      <c r="I46" s="54">
        <v>17575.778955533042</v>
      </c>
      <c r="J46" s="54">
        <v>2.3686460032938488</v>
      </c>
      <c r="K46" s="24">
        <v>1139440899.1756408</v>
      </c>
      <c r="L46" s="54">
        <v>3675615.8037923896</v>
      </c>
      <c r="M46" s="54">
        <v>4159854.9811273213</v>
      </c>
      <c r="N46" s="25">
        <v>254.61771186391098</v>
      </c>
      <c r="O46" s="54">
        <v>72206123.086172402</v>
      </c>
      <c r="P46" s="54">
        <v>481374.15390781598</v>
      </c>
      <c r="Q46" s="54">
        <v>750653.90027147357</v>
      </c>
      <c r="R46" s="54">
        <v>64.095822169007462</v>
      </c>
      <c r="S46" s="24">
        <v>1560138.70142991</v>
      </c>
      <c r="T46" s="55">
        <v>6498213321979.6299</v>
      </c>
    </row>
    <row r="47" spans="1:20">
      <c r="A47" s="37" t="s">
        <v>132</v>
      </c>
      <c r="B47" s="52">
        <v>670</v>
      </c>
      <c r="C47" s="52">
        <v>300</v>
      </c>
      <c r="D47" s="53">
        <v>13</v>
      </c>
      <c r="E47" s="52">
        <v>17</v>
      </c>
      <c r="F47" s="52">
        <v>27</v>
      </c>
      <c r="G47" s="26">
        <v>149.88616480093438</v>
      </c>
      <c r="H47" s="54">
        <v>152.75023164426435</v>
      </c>
      <c r="I47" s="54">
        <v>19093.778955533042</v>
      </c>
      <c r="J47" s="54">
        <v>2.467646003293849</v>
      </c>
      <c r="K47" s="24">
        <v>1427206130.9481392</v>
      </c>
      <c r="L47" s="54">
        <v>4260316.8088004151</v>
      </c>
      <c r="M47" s="54">
        <v>4840135.676060115</v>
      </c>
      <c r="N47" s="25">
        <v>273.39930490095395</v>
      </c>
      <c r="O47" s="54">
        <v>76730742.647492856</v>
      </c>
      <c r="P47" s="54">
        <v>511538.28431661904</v>
      </c>
      <c r="Q47" s="54">
        <v>799712.59501035686</v>
      </c>
      <c r="R47" s="54">
        <v>63.392627898971554</v>
      </c>
      <c r="S47" s="24">
        <v>1841383.2830011901</v>
      </c>
      <c r="T47" s="55">
        <v>8076461388259.8604</v>
      </c>
    </row>
    <row r="48" spans="1:20">
      <c r="A48" s="37" t="s">
        <v>131</v>
      </c>
      <c r="B48" s="52">
        <v>770</v>
      </c>
      <c r="C48" s="52">
        <v>300</v>
      </c>
      <c r="D48" s="53">
        <v>14</v>
      </c>
      <c r="E48" s="52">
        <v>18</v>
      </c>
      <c r="F48" s="52">
        <v>30</v>
      </c>
      <c r="G48" s="26">
        <v>171.51124790238813</v>
      </c>
      <c r="H48" s="54">
        <v>174.78853289415352</v>
      </c>
      <c r="I48" s="54">
        <v>21848.566611769187</v>
      </c>
      <c r="J48" s="54">
        <v>2.6604955592153874</v>
      </c>
      <c r="K48" s="24">
        <v>2088822566.3529961</v>
      </c>
      <c r="L48" s="54">
        <v>5425513.1593584316</v>
      </c>
      <c r="M48" s="54">
        <v>6224800.9481662158</v>
      </c>
      <c r="N48" s="25">
        <v>309.19986832496699</v>
      </c>
      <c r="O48" s="54">
        <v>81337312.512493417</v>
      </c>
      <c r="P48" s="54">
        <v>542248.75008328946</v>
      </c>
      <c r="Q48" s="54">
        <v>856550.96463545994</v>
      </c>
      <c r="R48" s="54">
        <v>61.014553050870369</v>
      </c>
      <c r="S48" s="24">
        <v>2394068.8640201702</v>
      </c>
      <c r="T48" s="55">
        <v>11341580859529.6</v>
      </c>
    </row>
    <row r="49" spans="1:20">
      <c r="A49" s="37" t="s">
        <v>130</v>
      </c>
      <c r="B49" s="52">
        <v>870</v>
      </c>
      <c r="C49" s="52">
        <v>300</v>
      </c>
      <c r="D49" s="53">
        <v>15</v>
      </c>
      <c r="E49" s="52">
        <v>20</v>
      </c>
      <c r="F49" s="52">
        <v>30</v>
      </c>
      <c r="G49" s="26">
        <v>197.99714790238812</v>
      </c>
      <c r="H49" s="54">
        <v>201.78053289415351</v>
      </c>
      <c r="I49" s="54">
        <v>25222.566611769187</v>
      </c>
      <c r="J49" s="54">
        <v>2.8584955592153873</v>
      </c>
      <c r="K49" s="24">
        <v>3011451263.5171356</v>
      </c>
      <c r="L49" s="54">
        <v>6922876.4678554842</v>
      </c>
      <c r="M49" s="54">
        <v>7998813.1455311375</v>
      </c>
      <c r="N49" s="25">
        <v>345.53598348727326</v>
      </c>
      <c r="O49" s="54">
        <v>90413686.785448492</v>
      </c>
      <c r="P49" s="54">
        <v>602757.91190298996</v>
      </c>
      <c r="Q49" s="54">
        <v>957658.74794134451</v>
      </c>
      <c r="R49" s="54">
        <v>59.871818676950532</v>
      </c>
      <c r="S49" s="24">
        <v>3188272.2121526301</v>
      </c>
      <c r="T49" s="55">
        <v>16120101120271</v>
      </c>
    </row>
    <row r="50" spans="1:20">
      <c r="A50" s="37" t="s">
        <v>129</v>
      </c>
      <c r="B50" s="52">
        <v>970</v>
      </c>
      <c r="C50" s="52">
        <v>300</v>
      </c>
      <c r="D50" s="53">
        <v>16</v>
      </c>
      <c r="E50" s="52">
        <v>21</v>
      </c>
      <c r="F50" s="52">
        <v>30</v>
      </c>
      <c r="G50" s="26">
        <v>221.53144790238812</v>
      </c>
      <c r="H50" s="54">
        <v>225.76453289415352</v>
      </c>
      <c r="I50" s="54">
        <v>28220.566611769187</v>
      </c>
      <c r="J50" s="54">
        <v>3.0564955592153873</v>
      </c>
      <c r="K50" s="24">
        <v>4064513253.5473781</v>
      </c>
      <c r="L50" s="54">
        <v>8380439.6980358306</v>
      </c>
      <c r="M50" s="54">
        <v>9776729.9095078278</v>
      </c>
      <c r="N50" s="25">
        <v>379.50841260244857</v>
      </c>
      <c r="O50" s="54">
        <v>95008171.008376107</v>
      </c>
      <c r="P50" s="54">
        <v>633387.80672250735</v>
      </c>
      <c r="Q50" s="54">
        <v>1015749.5312472291</v>
      </c>
      <c r="R50" s="54">
        <v>58.022657246676751</v>
      </c>
      <c r="S50" s="24">
        <v>3844886.7003632095</v>
      </c>
      <c r="T50" s="55">
        <v>21121559449220.801</v>
      </c>
    </row>
    <row r="51" spans="1:20">
      <c r="A51" s="38" t="s">
        <v>36</v>
      </c>
      <c r="B51" s="56">
        <v>100</v>
      </c>
      <c r="C51" s="56">
        <v>100</v>
      </c>
      <c r="D51" s="57">
        <v>6</v>
      </c>
      <c r="E51" s="56">
        <v>10</v>
      </c>
      <c r="F51" s="56">
        <v>12</v>
      </c>
      <c r="G51" s="23">
        <v>20.438343664382099</v>
      </c>
      <c r="H51" s="58">
        <v>20.82888526306456</v>
      </c>
      <c r="I51" s="58">
        <v>2603.61065788307</v>
      </c>
      <c r="J51" s="58">
        <v>0.567398223686155</v>
      </c>
      <c r="K51" s="21">
        <v>4495451.4061307833</v>
      </c>
      <c r="L51" s="58">
        <v>89909.028122615666</v>
      </c>
      <c r="M51" s="58">
        <v>104213.09842072596</v>
      </c>
      <c r="N51" s="22">
        <v>41.552641149252437</v>
      </c>
      <c r="O51" s="58">
        <v>1672721.0483741476</v>
      </c>
      <c r="P51" s="58">
        <v>33454.420967482954</v>
      </c>
      <c r="Q51" s="58">
        <v>51422.159868246046</v>
      </c>
      <c r="R51" s="58">
        <v>25.34683516656052</v>
      </c>
      <c r="S51" s="21">
        <v>93105.470512685395</v>
      </c>
      <c r="T51" s="59">
        <v>3232357756.0934</v>
      </c>
    </row>
    <row r="52" spans="1:20">
      <c r="A52" s="38" t="s">
        <v>35</v>
      </c>
      <c r="B52" s="56">
        <v>120</v>
      </c>
      <c r="C52" s="56">
        <v>120</v>
      </c>
      <c r="D52" s="57">
        <v>6.5</v>
      </c>
      <c r="E52" s="56">
        <v>11</v>
      </c>
      <c r="F52" s="56">
        <v>12</v>
      </c>
      <c r="G52" s="23">
        <v>26.6947936643821</v>
      </c>
      <c r="H52" s="58">
        <v>27.204885263064561</v>
      </c>
      <c r="I52" s="58">
        <v>3400.61065788307</v>
      </c>
      <c r="J52" s="58">
        <v>0.686398223686155</v>
      </c>
      <c r="K52" s="21">
        <v>8643725.3076590467</v>
      </c>
      <c r="L52" s="58">
        <v>144062.08846098412</v>
      </c>
      <c r="M52" s="58">
        <v>165212.09434167357</v>
      </c>
      <c r="N52" s="22">
        <v>50.416422184203292</v>
      </c>
      <c r="O52" s="58">
        <v>3175215.9581410554</v>
      </c>
      <c r="P52" s="58">
        <v>52920.265969017586</v>
      </c>
      <c r="Q52" s="58">
        <v>80968.187532716809</v>
      </c>
      <c r="R52" s="58">
        <v>30.55682158874669</v>
      </c>
      <c r="S52" s="21">
        <v>139454.96642675999</v>
      </c>
      <c r="T52" s="59">
        <v>9124726816.9445591</v>
      </c>
    </row>
    <row r="53" spans="1:20">
      <c r="A53" s="38" t="s">
        <v>34</v>
      </c>
      <c r="B53" s="56">
        <v>140</v>
      </c>
      <c r="C53" s="56">
        <v>140</v>
      </c>
      <c r="D53" s="57">
        <v>7</v>
      </c>
      <c r="E53" s="56">
        <v>12</v>
      </c>
      <c r="F53" s="56">
        <v>12</v>
      </c>
      <c r="G53" s="23">
        <v>33.720543664382092</v>
      </c>
      <c r="H53" s="58">
        <v>34.364885263064558</v>
      </c>
      <c r="I53" s="58">
        <v>4295.6106578830695</v>
      </c>
      <c r="J53" s="58">
        <v>0.80539822368615499</v>
      </c>
      <c r="K53" s="21">
        <v>15092308.802431032</v>
      </c>
      <c r="L53" s="58">
        <v>215604.41146330046</v>
      </c>
      <c r="M53" s="58">
        <v>245426.0902626212</v>
      </c>
      <c r="N53" s="22">
        <v>59.274156943282939</v>
      </c>
      <c r="O53" s="58">
        <v>5496663.1109068645</v>
      </c>
      <c r="P53" s="58">
        <v>78523.758727240915</v>
      </c>
      <c r="Q53" s="58">
        <v>119784.96519718757</v>
      </c>
      <c r="R53" s="58">
        <v>35.771496099634476</v>
      </c>
      <c r="S53" s="21">
        <v>201977.99803147299</v>
      </c>
      <c r="T53" s="59">
        <v>21964831790.958698</v>
      </c>
    </row>
    <row r="54" spans="1:20">
      <c r="A54" s="38" t="s">
        <v>33</v>
      </c>
      <c r="B54" s="56">
        <v>160</v>
      </c>
      <c r="C54" s="56">
        <v>160</v>
      </c>
      <c r="D54" s="57">
        <v>8</v>
      </c>
      <c r="E54" s="56">
        <v>13</v>
      </c>
      <c r="F54" s="56">
        <v>15</v>
      </c>
      <c r="G54" s="23">
        <v>42.587361975597034</v>
      </c>
      <c r="H54" s="58">
        <v>43.401133223538373</v>
      </c>
      <c r="I54" s="58">
        <v>5425.1416529422968</v>
      </c>
      <c r="J54" s="58">
        <v>0.91824777960769377</v>
      </c>
      <c r="K54" s="21">
        <v>24920010.247533977</v>
      </c>
      <c r="L54" s="58">
        <v>311500.12809417472</v>
      </c>
      <c r="M54" s="58">
        <v>353965.36595299939</v>
      </c>
      <c r="N54" s="22">
        <v>67.774850323213073</v>
      </c>
      <c r="O54" s="58">
        <v>8892347.3546901736</v>
      </c>
      <c r="P54" s="58">
        <v>111154.34193362718</v>
      </c>
      <c r="Q54" s="58">
        <v>169963.69140590364</v>
      </c>
      <c r="R54" s="58">
        <v>40.485794678719358</v>
      </c>
      <c r="S54" s="21">
        <v>312489.08404467697</v>
      </c>
      <c r="T54" s="59">
        <v>46665099831.053101</v>
      </c>
    </row>
    <row r="55" spans="1:20">
      <c r="A55" s="38" t="s">
        <v>32</v>
      </c>
      <c r="B55" s="56">
        <v>180</v>
      </c>
      <c r="C55" s="56">
        <v>180</v>
      </c>
      <c r="D55" s="57">
        <v>8.5</v>
      </c>
      <c r="E55" s="56">
        <v>14</v>
      </c>
      <c r="F55" s="56">
        <v>15</v>
      </c>
      <c r="G55" s="23">
        <v>51.222361975597032</v>
      </c>
      <c r="H55" s="58">
        <v>52.201133223538378</v>
      </c>
      <c r="I55" s="58">
        <v>6525.1416529422968</v>
      </c>
      <c r="J55" s="58">
        <v>1.0372477796076938</v>
      </c>
      <c r="K55" s="21">
        <v>38311329.975242957</v>
      </c>
      <c r="L55" s="58">
        <v>425681.44416936621</v>
      </c>
      <c r="M55" s="58">
        <v>481447.64082948008</v>
      </c>
      <c r="N55" s="22">
        <v>76.624674439493049</v>
      </c>
      <c r="O55" s="58">
        <v>13628464.1884131</v>
      </c>
      <c r="P55" s="58">
        <v>151427.37987125668</v>
      </c>
      <c r="Q55" s="58">
        <v>231013.47681913924</v>
      </c>
      <c r="R55" s="58">
        <v>45.701292906449368</v>
      </c>
      <c r="S55" s="21">
        <v>422447.86882266501</v>
      </c>
      <c r="T55" s="59">
        <v>91725400166.341995</v>
      </c>
    </row>
    <row r="56" spans="1:20">
      <c r="A56" s="38" t="s">
        <v>31</v>
      </c>
      <c r="B56" s="56">
        <v>200</v>
      </c>
      <c r="C56" s="56">
        <v>200</v>
      </c>
      <c r="D56" s="57">
        <v>9</v>
      </c>
      <c r="E56" s="56">
        <v>15</v>
      </c>
      <c r="F56" s="56">
        <v>18</v>
      </c>
      <c r="G56" s="23">
        <v>61.293773244859729</v>
      </c>
      <c r="H56" s="58">
        <v>62.464991841895262</v>
      </c>
      <c r="I56" s="58">
        <v>7808.1239802369073</v>
      </c>
      <c r="J56" s="58">
        <v>1.1510973355292327</v>
      </c>
      <c r="K56" s="21">
        <v>56961760.589682661</v>
      </c>
      <c r="L56" s="58">
        <v>569617.6058968266</v>
      </c>
      <c r="M56" s="58">
        <v>642547.30667587277</v>
      </c>
      <c r="N56" s="22">
        <v>85.411893873293721</v>
      </c>
      <c r="O56" s="58">
        <v>20033687.807394125</v>
      </c>
      <c r="P56" s="58">
        <v>200336.87807394125</v>
      </c>
      <c r="Q56" s="58">
        <v>305812.28955533041</v>
      </c>
      <c r="R56" s="58">
        <v>50.653224910181059</v>
      </c>
      <c r="S56" s="21">
        <v>596001.62994367699</v>
      </c>
      <c r="T56" s="59">
        <v>167059855970.74799</v>
      </c>
    </row>
    <row r="57" spans="1:20">
      <c r="A57" s="38" t="s">
        <v>30</v>
      </c>
      <c r="B57" s="56">
        <v>220</v>
      </c>
      <c r="C57" s="56">
        <v>220</v>
      </c>
      <c r="D57" s="57">
        <v>9.5</v>
      </c>
      <c r="E57" s="56">
        <v>16</v>
      </c>
      <c r="F57" s="56">
        <v>18</v>
      </c>
      <c r="G57" s="23">
        <v>71.467373244859729</v>
      </c>
      <c r="H57" s="58">
        <v>72.83299184189525</v>
      </c>
      <c r="I57" s="58">
        <v>9104.1239802369073</v>
      </c>
      <c r="J57" s="58">
        <v>1.2700973355292327</v>
      </c>
      <c r="K57" s="21">
        <v>80909652.152247563</v>
      </c>
      <c r="L57" s="58">
        <v>735542.29229315964</v>
      </c>
      <c r="M57" s="58">
        <v>827047.42249800498</v>
      </c>
      <c r="N57" s="22">
        <v>94.271644991720365</v>
      </c>
      <c r="O57" s="58">
        <v>28432661.459920555</v>
      </c>
      <c r="P57" s="58">
        <v>258478.74054473231</v>
      </c>
      <c r="Q57" s="58">
        <v>393881.07055038959</v>
      </c>
      <c r="R57" s="58">
        <v>55.884281982122822</v>
      </c>
      <c r="S57" s="21">
        <v>770316.57900687004</v>
      </c>
      <c r="T57" s="59">
        <v>289504007156.59601</v>
      </c>
    </row>
    <row r="58" spans="1:20">
      <c r="A58" s="38" t="s">
        <v>29</v>
      </c>
      <c r="B58" s="56">
        <v>240</v>
      </c>
      <c r="C58" s="56">
        <v>240</v>
      </c>
      <c r="D58" s="57">
        <v>10</v>
      </c>
      <c r="E58" s="56">
        <v>17</v>
      </c>
      <c r="F58" s="56">
        <v>21</v>
      </c>
      <c r="G58" s="23">
        <v>83.198677472170175</v>
      </c>
      <c r="H58" s="58">
        <v>84.788461118135217</v>
      </c>
      <c r="I58" s="58">
        <v>10598.557639766901</v>
      </c>
      <c r="J58" s="58">
        <v>1.3839468914507713</v>
      </c>
      <c r="K58" s="21">
        <v>112593047.21624359</v>
      </c>
      <c r="L58" s="58">
        <v>938275.39346869662</v>
      </c>
      <c r="M58" s="58">
        <v>1053145.7264608857</v>
      </c>
      <c r="N58" s="22">
        <v>103.07003024636219</v>
      </c>
      <c r="O58" s="58">
        <v>39226586.610933393</v>
      </c>
      <c r="P58" s="58">
        <v>326888.22175777826</v>
      </c>
      <c r="Q58" s="58">
        <v>498418.49863393942</v>
      </c>
      <c r="R58" s="58">
        <v>60.836872017178699</v>
      </c>
      <c r="S58" s="21">
        <v>1036217.2074635699</v>
      </c>
      <c r="T58" s="59">
        <v>476272841888.93799</v>
      </c>
    </row>
    <row r="59" spans="1:20">
      <c r="A59" s="38" t="s">
        <v>28</v>
      </c>
      <c r="B59" s="56">
        <v>260</v>
      </c>
      <c r="C59" s="56">
        <v>260</v>
      </c>
      <c r="D59" s="57">
        <v>10</v>
      </c>
      <c r="E59" s="56">
        <v>17.5</v>
      </c>
      <c r="F59" s="56">
        <v>24</v>
      </c>
      <c r="G59" s="23">
        <v>92.978874657528394</v>
      </c>
      <c r="H59" s="58">
        <v>94.755541052258238</v>
      </c>
      <c r="I59" s="58">
        <v>11844.44263153228</v>
      </c>
      <c r="J59" s="58">
        <v>1.4987964473723101</v>
      </c>
      <c r="K59" s="21">
        <v>149194267.87309265</v>
      </c>
      <c r="L59" s="58">
        <v>1147648.2144084051</v>
      </c>
      <c r="M59" s="58">
        <v>1282911.6728906066</v>
      </c>
      <c r="N59" s="22">
        <v>112.23253034034182</v>
      </c>
      <c r="O59" s="58">
        <v>51345173.325392626</v>
      </c>
      <c r="P59" s="58">
        <v>394962.87173378945</v>
      </c>
      <c r="Q59" s="58">
        <v>602247.83631443605</v>
      </c>
      <c r="R59" s="58">
        <v>65.840405616969463</v>
      </c>
      <c r="S59" s="21">
        <v>1257549.6231478001</v>
      </c>
      <c r="T59" s="59">
        <v>736263734656.45898</v>
      </c>
    </row>
    <row r="60" spans="1:20">
      <c r="A60" s="38" t="s">
        <v>27</v>
      </c>
      <c r="B60" s="56">
        <v>280</v>
      </c>
      <c r="C60" s="56">
        <v>280</v>
      </c>
      <c r="D60" s="57">
        <v>10.5</v>
      </c>
      <c r="E60" s="56">
        <v>18</v>
      </c>
      <c r="F60" s="56">
        <v>24</v>
      </c>
      <c r="G60" s="23">
        <v>103.1210746575284</v>
      </c>
      <c r="H60" s="58">
        <v>105.09154105225824</v>
      </c>
      <c r="I60" s="58">
        <v>13136.44263153228</v>
      </c>
      <c r="J60" s="58">
        <v>1.6177964473723101</v>
      </c>
      <c r="K60" s="21">
        <v>192702730.77217665</v>
      </c>
      <c r="L60" s="58">
        <v>1376448.0769441191</v>
      </c>
      <c r="M60" s="58">
        <v>1534433.3778901633</v>
      </c>
      <c r="N60" s="22">
        <v>121.11698401758764</v>
      </c>
      <c r="O60" s="58">
        <v>65945220.687880985</v>
      </c>
      <c r="P60" s="58">
        <v>471037.29062772135</v>
      </c>
      <c r="Q60" s="58">
        <v>717571.69697231916</v>
      </c>
      <c r="R60" s="58">
        <v>70.852108042621794</v>
      </c>
      <c r="S60" s="21">
        <v>1452910.5146943401</v>
      </c>
      <c r="T60" s="59">
        <v>1107177724075.78</v>
      </c>
    </row>
    <row r="61" spans="1:20">
      <c r="A61" s="38" t="s">
        <v>26</v>
      </c>
      <c r="B61" s="56">
        <v>300</v>
      </c>
      <c r="C61" s="56">
        <v>300</v>
      </c>
      <c r="D61" s="57">
        <v>11</v>
      </c>
      <c r="E61" s="56">
        <v>19</v>
      </c>
      <c r="F61" s="56">
        <v>27</v>
      </c>
      <c r="G61" s="23">
        <v>117.02606480093436</v>
      </c>
      <c r="H61" s="58">
        <v>119.26223164426433</v>
      </c>
      <c r="I61" s="58">
        <v>14907.77895553304</v>
      </c>
      <c r="J61" s="58">
        <v>1.731646003293849</v>
      </c>
      <c r="K61" s="21">
        <v>251656797.06435794</v>
      </c>
      <c r="L61" s="58">
        <v>1677711.9804290526</v>
      </c>
      <c r="M61" s="58">
        <v>1868674.0113754363</v>
      </c>
      <c r="N61" s="22">
        <v>129.92653609763008</v>
      </c>
      <c r="O61" s="58">
        <v>85628304.403094321</v>
      </c>
      <c r="P61" s="58">
        <v>570855.36268729542</v>
      </c>
      <c r="Q61" s="58">
        <v>870141.31605482381</v>
      </c>
      <c r="R61" s="58">
        <v>75.788305978742656</v>
      </c>
      <c r="S61" s="21">
        <v>1874457.2644152399</v>
      </c>
      <c r="T61" s="59">
        <v>1650977778802.54</v>
      </c>
    </row>
    <row r="62" spans="1:20">
      <c r="A62" s="38" t="s">
        <v>25</v>
      </c>
      <c r="B62" s="56">
        <v>320</v>
      </c>
      <c r="C62" s="56">
        <v>300</v>
      </c>
      <c r="D62" s="57">
        <v>11.5</v>
      </c>
      <c r="E62" s="56">
        <v>20.5</v>
      </c>
      <c r="F62" s="56">
        <v>27</v>
      </c>
      <c r="G62" s="23">
        <v>126.65408980093436</v>
      </c>
      <c r="H62" s="58">
        <v>129.07423164426433</v>
      </c>
      <c r="I62" s="58">
        <v>16134.27895553304</v>
      </c>
      <c r="J62" s="58">
        <v>1.7706460032938489</v>
      </c>
      <c r="K62" s="21">
        <v>308235422.49561095</v>
      </c>
      <c r="L62" s="58">
        <v>1926471.3905975684</v>
      </c>
      <c r="M62" s="58">
        <v>2149240.0074974671</v>
      </c>
      <c r="N62" s="22">
        <v>138.21860088375288</v>
      </c>
      <c r="O62" s="58">
        <v>92388251.599389806</v>
      </c>
      <c r="P62" s="58">
        <v>615921.6773292654</v>
      </c>
      <c r="Q62" s="58">
        <v>939096.6982937071</v>
      </c>
      <c r="R62" s="58">
        <v>75.671717904705574</v>
      </c>
      <c r="S62" s="21">
        <v>2293018.4030929301</v>
      </c>
      <c r="T62" s="59">
        <v>2026116027665.8401</v>
      </c>
    </row>
    <row r="63" spans="1:20">
      <c r="A63" s="38" t="s">
        <v>24</v>
      </c>
      <c r="B63" s="56">
        <v>340</v>
      </c>
      <c r="C63" s="56">
        <v>300</v>
      </c>
      <c r="D63" s="57">
        <v>12</v>
      </c>
      <c r="E63" s="56">
        <v>21.5</v>
      </c>
      <c r="F63" s="56">
        <v>27</v>
      </c>
      <c r="G63" s="23">
        <v>134.15476480093437</v>
      </c>
      <c r="H63" s="58">
        <v>136.71823164426434</v>
      </c>
      <c r="I63" s="58">
        <v>17089.778955533042</v>
      </c>
      <c r="J63" s="58">
        <v>1.8096460032938488</v>
      </c>
      <c r="K63" s="21">
        <v>366563994.60096353</v>
      </c>
      <c r="L63" s="58">
        <v>2156258.7917703739</v>
      </c>
      <c r="M63" s="58">
        <v>2408106.1430972642</v>
      </c>
      <c r="N63" s="22">
        <v>146.45583510264342</v>
      </c>
      <c r="O63" s="58">
        <v>96899384.49722138</v>
      </c>
      <c r="P63" s="58">
        <v>645995.89664814249</v>
      </c>
      <c r="Q63" s="58">
        <v>985720.70553259028</v>
      </c>
      <c r="R63" s="58">
        <v>75.299533646184386</v>
      </c>
      <c r="S63" s="21">
        <v>2620773.0208503697</v>
      </c>
      <c r="T63" s="59">
        <v>2405532680521.6299</v>
      </c>
    </row>
    <row r="64" spans="1:20">
      <c r="A64" s="38" t="s">
        <v>23</v>
      </c>
      <c r="B64" s="56">
        <v>360</v>
      </c>
      <c r="C64" s="56">
        <v>300</v>
      </c>
      <c r="D64" s="57">
        <v>12.5</v>
      </c>
      <c r="E64" s="56">
        <v>22.5</v>
      </c>
      <c r="F64" s="56">
        <v>27</v>
      </c>
      <c r="G64" s="23">
        <v>141.79673980093438</v>
      </c>
      <c r="H64" s="58">
        <v>144.50623164426435</v>
      </c>
      <c r="I64" s="58">
        <v>18063.278955533042</v>
      </c>
      <c r="J64" s="58">
        <v>1.848646003293849</v>
      </c>
      <c r="K64" s="21">
        <v>431934537.39711249</v>
      </c>
      <c r="L64" s="58">
        <v>2399636.3188728471</v>
      </c>
      <c r="M64" s="58">
        <v>2682989.2786970618</v>
      </c>
      <c r="N64" s="22">
        <v>154.63602283653856</v>
      </c>
      <c r="O64" s="58">
        <v>101411689.49242242</v>
      </c>
      <c r="P64" s="58">
        <v>676077.92994948267</v>
      </c>
      <c r="Q64" s="58">
        <v>1032489.8377714735</v>
      </c>
      <c r="R64" s="58">
        <v>74.928271580559183</v>
      </c>
      <c r="S64" s="21">
        <v>2979491.9808561802</v>
      </c>
      <c r="T64" s="59">
        <v>2829246161871.1802</v>
      </c>
    </row>
    <row r="65" spans="1:20">
      <c r="A65" s="38" t="s">
        <v>22</v>
      </c>
      <c r="B65" s="56">
        <v>400</v>
      </c>
      <c r="C65" s="56">
        <v>300</v>
      </c>
      <c r="D65" s="57">
        <v>13.5</v>
      </c>
      <c r="E65" s="56">
        <v>24</v>
      </c>
      <c r="F65" s="56">
        <v>27</v>
      </c>
      <c r="G65" s="23">
        <v>155.25556480093437</v>
      </c>
      <c r="H65" s="58">
        <v>158.22223164426435</v>
      </c>
      <c r="I65" s="58">
        <v>19777.778955533042</v>
      </c>
      <c r="J65" s="58">
        <v>1.9266460032938488</v>
      </c>
      <c r="K65" s="21">
        <v>576805253.80643487</v>
      </c>
      <c r="L65" s="58">
        <v>2884026.2690321743</v>
      </c>
      <c r="M65" s="58">
        <v>3231739.0643744231</v>
      </c>
      <c r="N65" s="22">
        <v>170.77560964318306</v>
      </c>
      <c r="O65" s="58">
        <v>108190432.55618276</v>
      </c>
      <c r="P65" s="58">
        <v>721269.55037455168</v>
      </c>
      <c r="Q65" s="58">
        <v>1104036.03974924</v>
      </c>
      <c r="R65" s="58">
        <v>73.961492980748289</v>
      </c>
      <c r="S65" s="21">
        <v>3611687.3097686698</v>
      </c>
      <c r="T65" s="59">
        <v>3751045822668.9702</v>
      </c>
    </row>
    <row r="66" spans="1:20">
      <c r="A66" s="38" t="s">
        <v>81</v>
      </c>
      <c r="B66" s="56">
        <v>450</v>
      </c>
      <c r="C66" s="56">
        <v>300</v>
      </c>
      <c r="D66" s="57">
        <v>14</v>
      </c>
      <c r="E66" s="56">
        <v>26</v>
      </c>
      <c r="F66" s="56">
        <v>27</v>
      </c>
      <c r="G66" s="23">
        <v>171.11256480093436</v>
      </c>
      <c r="H66" s="58">
        <v>174.38223164426435</v>
      </c>
      <c r="I66" s="58">
        <v>21797.778955533042</v>
      </c>
      <c r="J66" s="58">
        <v>2.0256460032938488</v>
      </c>
      <c r="K66" s="21">
        <v>798875665.16846859</v>
      </c>
      <c r="L66" s="58">
        <v>3550558.5118598603</v>
      </c>
      <c r="M66" s="58">
        <v>3982369.9803516828</v>
      </c>
      <c r="N66" s="22">
        <v>191.44034751680522</v>
      </c>
      <c r="O66" s="58">
        <v>117213309.02057542</v>
      </c>
      <c r="P66" s="58">
        <v>781422.06013716944</v>
      </c>
      <c r="Q66" s="58">
        <v>1197656.4844881233</v>
      </c>
      <c r="R66" s="58">
        <v>73.330110795535575</v>
      </c>
      <c r="S66" s="21">
        <v>4489530.3304490196</v>
      </c>
      <c r="T66" s="59">
        <v>5177573805985.96</v>
      </c>
    </row>
    <row r="67" spans="1:20">
      <c r="A67" s="38" t="s">
        <v>82</v>
      </c>
      <c r="B67" s="56">
        <v>500</v>
      </c>
      <c r="C67" s="56">
        <v>300</v>
      </c>
      <c r="D67" s="57">
        <v>14.5</v>
      </c>
      <c r="E67" s="56">
        <v>28</v>
      </c>
      <c r="F67" s="56">
        <v>27</v>
      </c>
      <c r="G67" s="23">
        <v>187.33066480093439</v>
      </c>
      <c r="H67" s="58">
        <v>190.91023164426434</v>
      </c>
      <c r="I67" s="58">
        <v>23863.778955533042</v>
      </c>
      <c r="J67" s="58">
        <v>2.124646003293849</v>
      </c>
      <c r="K67" s="21">
        <v>1071757883.9987898</v>
      </c>
      <c r="L67" s="58">
        <v>4287031.5359951593</v>
      </c>
      <c r="M67" s="58">
        <v>4814566.8963289429</v>
      </c>
      <c r="N67" s="22">
        <v>211.92331299272524</v>
      </c>
      <c r="O67" s="58">
        <v>126239215.16567087</v>
      </c>
      <c r="P67" s="58">
        <v>841594.76777113916</v>
      </c>
      <c r="Q67" s="58">
        <v>1291648.6792270066</v>
      </c>
      <c r="R67" s="58">
        <v>72.732335624376475</v>
      </c>
      <c r="S67" s="21">
        <v>5499584.2354314895</v>
      </c>
      <c r="T67" s="59">
        <v>6920593372684.4297</v>
      </c>
    </row>
    <row r="68" spans="1:20">
      <c r="A68" s="38" t="s">
        <v>83</v>
      </c>
      <c r="B68" s="56">
        <v>550</v>
      </c>
      <c r="C68" s="56">
        <v>300</v>
      </c>
      <c r="D68" s="57">
        <v>15</v>
      </c>
      <c r="E68" s="56">
        <v>29</v>
      </c>
      <c r="F68" s="56">
        <v>27</v>
      </c>
      <c r="G68" s="23">
        <v>199.43536480093437</v>
      </c>
      <c r="H68" s="58">
        <v>203.24623164426433</v>
      </c>
      <c r="I68" s="58">
        <v>25405.778955533042</v>
      </c>
      <c r="J68" s="58">
        <v>2.2236460032938488</v>
      </c>
      <c r="K68" s="21">
        <v>1366908775.7009661</v>
      </c>
      <c r="L68" s="58">
        <v>4970577.3661853317</v>
      </c>
      <c r="M68" s="58">
        <v>5590607.5912617361</v>
      </c>
      <c r="N68" s="22">
        <v>231.95487700791068</v>
      </c>
      <c r="O68" s="58">
        <v>130768985.61646912</v>
      </c>
      <c r="P68" s="58">
        <v>871793.23744312732</v>
      </c>
      <c r="Q68" s="58">
        <v>1341142.3739658899</v>
      </c>
      <c r="R68" s="58">
        <v>71.744088097581951</v>
      </c>
      <c r="S68" s="21">
        <v>6123446.1677798796</v>
      </c>
      <c r="T68" s="59">
        <v>8743728728295.6006</v>
      </c>
    </row>
    <row r="69" spans="1:20">
      <c r="A69" s="38" t="s">
        <v>84</v>
      </c>
      <c r="B69" s="56">
        <v>600</v>
      </c>
      <c r="C69" s="56">
        <v>300</v>
      </c>
      <c r="D69" s="57">
        <v>15.5</v>
      </c>
      <c r="E69" s="56">
        <v>30</v>
      </c>
      <c r="F69" s="56">
        <v>27</v>
      </c>
      <c r="G69" s="23">
        <v>211.91686480093438</v>
      </c>
      <c r="H69" s="58">
        <v>215.96623164426435</v>
      </c>
      <c r="I69" s="58">
        <v>26995.778955533042</v>
      </c>
      <c r="J69" s="58">
        <v>2.322646003293849</v>
      </c>
      <c r="K69" s="21">
        <v>1710411108.7599163</v>
      </c>
      <c r="L69" s="58">
        <v>5701370.3625330543</v>
      </c>
      <c r="M69" s="58">
        <v>6425136.2861945294</v>
      </c>
      <c r="N69" s="22">
        <v>251.71107390822721</v>
      </c>
      <c r="O69" s="58">
        <v>135302457.78963676</v>
      </c>
      <c r="P69" s="58">
        <v>902016.38526424509</v>
      </c>
      <c r="Q69" s="58">
        <v>1391057.5687047732</v>
      </c>
      <c r="R69" s="58">
        <v>70.795379009089743</v>
      </c>
      <c r="S69" s="21">
        <v>6796319.8320831796</v>
      </c>
      <c r="T69" s="59">
        <v>10837617089611</v>
      </c>
    </row>
    <row r="70" spans="1:20">
      <c r="A70" s="38" t="s">
        <v>85</v>
      </c>
      <c r="B70" s="56">
        <v>650</v>
      </c>
      <c r="C70" s="56">
        <v>300</v>
      </c>
      <c r="D70" s="57">
        <v>16</v>
      </c>
      <c r="E70" s="56">
        <v>31</v>
      </c>
      <c r="F70" s="56">
        <v>27</v>
      </c>
      <c r="G70" s="23">
        <v>224.77516480093436</v>
      </c>
      <c r="H70" s="58">
        <v>229.07023164426434</v>
      </c>
      <c r="I70" s="58">
        <v>28633.778955533042</v>
      </c>
      <c r="J70" s="58">
        <v>2.4216460032938487</v>
      </c>
      <c r="K70" s="21">
        <v>2106160995.1756408</v>
      </c>
      <c r="L70" s="58">
        <v>6480495.3697712021</v>
      </c>
      <c r="M70" s="58">
        <v>7319880.9811273217</v>
      </c>
      <c r="N70" s="22">
        <v>271.210468429294</v>
      </c>
      <c r="O70" s="58">
        <v>139839938.43517387</v>
      </c>
      <c r="P70" s="58">
        <v>932266.25623449241</v>
      </c>
      <c r="Q70" s="58">
        <v>1441412.2634436565</v>
      </c>
      <c r="R70" s="58">
        <v>69.883762330333937</v>
      </c>
      <c r="S70" s="21">
        <v>7520468.0278165806</v>
      </c>
      <c r="T70" s="59">
        <v>13218516382348.199</v>
      </c>
    </row>
    <row r="71" spans="1:20">
      <c r="A71" s="38" t="s">
        <v>86</v>
      </c>
      <c r="B71" s="56">
        <v>700</v>
      </c>
      <c r="C71" s="56">
        <v>300</v>
      </c>
      <c r="D71" s="57">
        <v>17</v>
      </c>
      <c r="E71" s="56">
        <v>32</v>
      </c>
      <c r="F71" s="56">
        <v>27</v>
      </c>
      <c r="G71" s="23">
        <v>240.50656480093437</v>
      </c>
      <c r="H71" s="58">
        <v>245.10223164426435</v>
      </c>
      <c r="I71" s="58">
        <v>30637.778955533042</v>
      </c>
      <c r="J71" s="58">
        <v>2.519646003293849</v>
      </c>
      <c r="K71" s="21">
        <v>2568884282.9481392</v>
      </c>
      <c r="L71" s="58">
        <v>7339669.3798518265</v>
      </c>
      <c r="M71" s="58">
        <v>8327131.676060115</v>
      </c>
      <c r="N71" s="22">
        <v>289.56337611007137</v>
      </c>
      <c r="O71" s="58">
        <v>144408560.14335638</v>
      </c>
      <c r="P71" s="58">
        <v>962723.73428904254</v>
      </c>
      <c r="Q71" s="58">
        <v>1495044.1529214229</v>
      </c>
      <c r="R71" s="58">
        <v>68.65431362709468</v>
      </c>
      <c r="S71" s="21">
        <v>8417791.3814453799</v>
      </c>
      <c r="T71" s="59">
        <v>15899734008012.5</v>
      </c>
    </row>
    <row r="72" spans="1:20">
      <c r="A72" s="38" t="s">
        <v>87</v>
      </c>
      <c r="B72" s="56">
        <v>800</v>
      </c>
      <c r="C72" s="56">
        <v>300</v>
      </c>
      <c r="D72" s="57">
        <v>17.5</v>
      </c>
      <c r="E72" s="56">
        <v>33</v>
      </c>
      <c r="F72" s="56">
        <v>30</v>
      </c>
      <c r="G72" s="23">
        <v>262.32789790238814</v>
      </c>
      <c r="H72" s="58">
        <v>267.34053289415351</v>
      </c>
      <c r="I72" s="58">
        <v>33417.566611769187</v>
      </c>
      <c r="J72" s="58">
        <v>2.7134955592153873</v>
      </c>
      <c r="K72" s="21">
        <v>3590836246.6863294</v>
      </c>
      <c r="L72" s="58">
        <v>8977090.6167158242</v>
      </c>
      <c r="M72" s="58">
        <v>10228712.448166216</v>
      </c>
      <c r="N72" s="22">
        <v>327.8010867134447</v>
      </c>
      <c r="O72" s="58">
        <v>149036699.64479938</v>
      </c>
      <c r="P72" s="58">
        <v>993577.99763199582</v>
      </c>
      <c r="Q72" s="58">
        <v>1553133.8312060561</v>
      </c>
      <c r="R72" s="58">
        <v>66.781966156609442</v>
      </c>
      <c r="S72" s="21">
        <v>9622068.7727810405</v>
      </c>
      <c r="T72" s="59">
        <v>21616694189768.301</v>
      </c>
    </row>
    <row r="73" spans="1:20">
      <c r="A73" s="38" t="s">
        <v>88</v>
      </c>
      <c r="B73" s="56">
        <v>900</v>
      </c>
      <c r="C73" s="56">
        <v>300</v>
      </c>
      <c r="D73" s="57">
        <v>18.5</v>
      </c>
      <c r="E73" s="56">
        <v>35</v>
      </c>
      <c r="F73" s="56">
        <v>30</v>
      </c>
      <c r="G73" s="23">
        <v>291.45139790238812</v>
      </c>
      <c r="H73" s="58">
        <v>297.02053289415346</v>
      </c>
      <c r="I73" s="58">
        <v>37127.566611769187</v>
      </c>
      <c r="J73" s="58">
        <v>2.9114955592153873</v>
      </c>
      <c r="K73" s="21">
        <v>4940647471.8504686</v>
      </c>
      <c r="L73" s="58">
        <v>10979216.604112152</v>
      </c>
      <c r="M73" s="58">
        <v>12584100.645531137</v>
      </c>
      <c r="N73" s="22">
        <v>364.79064341850341</v>
      </c>
      <c r="O73" s="58">
        <v>158158952.03432503</v>
      </c>
      <c r="P73" s="58">
        <v>1054393.0135621668</v>
      </c>
      <c r="Q73" s="58">
        <v>1658340.1145119406</v>
      </c>
      <c r="R73" s="58">
        <v>65.267750752546405</v>
      </c>
      <c r="S73" s="21">
        <v>11545405.479068199</v>
      </c>
      <c r="T73" s="59">
        <v>29195795646917.398</v>
      </c>
    </row>
    <row r="74" spans="1:20">
      <c r="A74" s="38" t="s">
        <v>89</v>
      </c>
      <c r="B74" s="56">
        <v>1000</v>
      </c>
      <c r="C74" s="56">
        <v>300</v>
      </c>
      <c r="D74" s="57">
        <v>19</v>
      </c>
      <c r="E74" s="56">
        <v>36</v>
      </c>
      <c r="F74" s="56">
        <v>30</v>
      </c>
      <c r="G74" s="23">
        <v>314.03584790238807</v>
      </c>
      <c r="H74" s="58">
        <v>320.03653289415348</v>
      </c>
      <c r="I74" s="58">
        <v>40004.566611769187</v>
      </c>
      <c r="J74" s="58">
        <v>3.1104955592153876</v>
      </c>
      <c r="K74" s="21">
        <v>6447482941.5473776</v>
      </c>
      <c r="L74" s="58">
        <v>12894965.883094756</v>
      </c>
      <c r="M74" s="58">
        <v>14855117.909507828</v>
      </c>
      <c r="N74" s="22">
        <v>401.45818421055304</v>
      </c>
      <c r="O74" s="58">
        <v>162757653.87699425</v>
      </c>
      <c r="P74" s="58">
        <v>1085051.0258466282</v>
      </c>
      <c r="Q74" s="58">
        <v>1716268.381164883</v>
      </c>
      <c r="R74" s="58">
        <v>63.784613098036012</v>
      </c>
      <c r="S74" s="21">
        <v>12718132.8050036</v>
      </c>
      <c r="T74" s="59">
        <v>37339770699416.703</v>
      </c>
    </row>
    <row r="75" spans="1:20">
      <c r="A75" s="37" t="s">
        <v>21</v>
      </c>
      <c r="B75" s="52">
        <v>120</v>
      </c>
      <c r="C75" s="52">
        <v>106</v>
      </c>
      <c r="D75" s="53">
        <v>12</v>
      </c>
      <c r="E75" s="52">
        <v>20</v>
      </c>
      <c r="F75" s="52">
        <v>12</v>
      </c>
      <c r="G75" s="26">
        <v>41.790343664382092</v>
      </c>
      <c r="H75" s="54">
        <v>42.588885263064554</v>
      </c>
      <c r="I75" s="54">
        <v>5323.6106578830695</v>
      </c>
      <c r="J75" s="54">
        <v>0.61939822368615505</v>
      </c>
      <c r="K75" s="24">
        <v>11426118.072797449</v>
      </c>
      <c r="L75" s="54">
        <v>190435.30121329083</v>
      </c>
      <c r="M75" s="54">
        <v>235813.09842072593</v>
      </c>
      <c r="N75" s="25">
        <v>46.328283640432346</v>
      </c>
      <c r="O75" s="54">
        <v>3991513.1701712385</v>
      </c>
      <c r="P75" s="54">
        <v>75311.56924851393</v>
      </c>
      <c r="Q75" s="54">
        <v>116312.99184189526</v>
      </c>
      <c r="R75" s="54">
        <v>27.382029900840589</v>
      </c>
      <c r="S75" s="24">
        <v>672737.86647246405</v>
      </c>
      <c r="T75" s="55">
        <v>9429682864.8547192</v>
      </c>
    </row>
    <row r="76" spans="1:20">
      <c r="A76" s="37" t="s">
        <v>20</v>
      </c>
      <c r="B76" s="52">
        <v>140</v>
      </c>
      <c r="C76" s="52">
        <v>126</v>
      </c>
      <c r="D76" s="53">
        <v>12.5</v>
      </c>
      <c r="E76" s="52">
        <v>21</v>
      </c>
      <c r="F76" s="52">
        <v>12</v>
      </c>
      <c r="G76" s="26">
        <v>52.128793664382094</v>
      </c>
      <c r="H76" s="54">
        <v>53.124885263064556</v>
      </c>
      <c r="I76" s="54">
        <v>6640.6106578830695</v>
      </c>
      <c r="J76" s="54">
        <v>0.73839822368615504</v>
      </c>
      <c r="K76" s="24">
        <v>20175725.307659045</v>
      </c>
      <c r="L76" s="54">
        <v>288224.64725227206</v>
      </c>
      <c r="M76" s="54">
        <v>350612.0943416736</v>
      </c>
      <c r="N76" s="25">
        <v>55.1201726384841</v>
      </c>
      <c r="O76" s="54">
        <v>7027750.5792583032</v>
      </c>
      <c r="P76" s="54">
        <v>111551.59649616355</v>
      </c>
      <c r="Q76" s="54">
        <v>171630.01950636602</v>
      </c>
      <c r="R76" s="54">
        <v>32.531505398351378</v>
      </c>
      <c r="S76" s="24">
        <v>905220.85079599696</v>
      </c>
      <c r="T76" s="55">
        <v>23886167308.1479</v>
      </c>
    </row>
    <row r="77" spans="1:20">
      <c r="A77" s="37" t="s">
        <v>19</v>
      </c>
      <c r="B77" s="52">
        <v>160</v>
      </c>
      <c r="C77" s="52">
        <v>146</v>
      </c>
      <c r="D77" s="53">
        <v>13</v>
      </c>
      <c r="E77" s="52">
        <v>22</v>
      </c>
      <c r="F77" s="52">
        <v>12</v>
      </c>
      <c r="G77" s="26">
        <v>63.23654366438209</v>
      </c>
      <c r="H77" s="54">
        <v>64.444885263064549</v>
      </c>
      <c r="I77" s="54">
        <v>8055.6106578830695</v>
      </c>
      <c r="J77" s="54">
        <v>0.85739822368615504</v>
      </c>
      <c r="K77" s="24">
        <v>32913642.13576436</v>
      </c>
      <c r="L77" s="54">
        <v>411420.52669705456</v>
      </c>
      <c r="M77" s="54">
        <v>493826.09026262118</v>
      </c>
      <c r="N77" s="25">
        <v>63.920290123455885</v>
      </c>
      <c r="O77" s="54">
        <v>11443446.73134427</v>
      </c>
      <c r="P77" s="54">
        <v>156759.54426498999</v>
      </c>
      <c r="Q77" s="54">
        <v>240511.7971708368</v>
      </c>
      <c r="R77" s="54">
        <v>37.690265110746189</v>
      </c>
      <c r="S77" s="24">
        <v>1186239.9456684301</v>
      </c>
      <c r="T77" s="55">
        <v>52824468842.573303</v>
      </c>
    </row>
    <row r="78" spans="1:20">
      <c r="A78" s="37" t="s">
        <v>18</v>
      </c>
      <c r="B78" s="52">
        <v>180</v>
      </c>
      <c r="C78" s="52">
        <v>166</v>
      </c>
      <c r="D78" s="53">
        <v>14</v>
      </c>
      <c r="E78" s="52">
        <v>23</v>
      </c>
      <c r="F78" s="52">
        <v>15</v>
      </c>
      <c r="G78" s="26">
        <v>76.185361975597019</v>
      </c>
      <c r="H78" s="54">
        <v>77.641133223538375</v>
      </c>
      <c r="I78" s="54">
        <v>9705.1416529422968</v>
      </c>
      <c r="J78" s="54">
        <v>0.97024777960769382</v>
      </c>
      <c r="K78" s="24">
        <v>50982676.914200641</v>
      </c>
      <c r="L78" s="54">
        <v>566474.18793556269</v>
      </c>
      <c r="M78" s="54">
        <v>674565.36595299945</v>
      </c>
      <c r="N78" s="25">
        <v>72.478697176487529</v>
      </c>
      <c r="O78" s="54">
        <v>17587662.44466874</v>
      </c>
      <c r="P78" s="54">
        <v>211899.54752612941</v>
      </c>
      <c r="Q78" s="54">
        <v>325459.11636473052</v>
      </c>
      <c r="R78" s="54">
        <v>42.569948185606776</v>
      </c>
      <c r="S78" s="24">
        <v>1607956.8326556</v>
      </c>
      <c r="T78" s="55">
        <v>104697916185.724</v>
      </c>
    </row>
    <row r="79" spans="1:20">
      <c r="A79" s="37" t="s">
        <v>17</v>
      </c>
      <c r="B79" s="52">
        <v>200</v>
      </c>
      <c r="C79" s="52">
        <v>186</v>
      </c>
      <c r="D79" s="53">
        <v>14.5</v>
      </c>
      <c r="E79" s="52">
        <v>24</v>
      </c>
      <c r="F79" s="52">
        <v>15</v>
      </c>
      <c r="G79" s="26">
        <v>88.902361975597017</v>
      </c>
      <c r="H79" s="54">
        <v>90.601133223538369</v>
      </c>
      <c r="I79" s="54">
        <v>11325.141652942297</v>
      </c>
      <c r="J79" s="54">
        <v>1.0892477796076938</v>
      </c>
      <c r="K79" s="24">
        <v>74831329.975242943</v>
      </c>
      <c r="L79" s="54">
        <v>748313.29975242948</v>
      </c>
      <c r="M79" s="54">
        <v>883447.64082948014</v>
      </c>
      <c r="N79" s="25">
        <v>81.286778192084654</v>
      </c>
      <c r="O79" s="54">
        <v>25801271.324204411</v>
      </c>
      <c r="P79" s="54">
        <v>277433.0249914453</v>
      </c>
      <c r="Q79" s="54">
        <v>425188.90177796612</v>
      </c>
      <c r="R79" s="54">
        <v>47.730801978489779</v>
      </c>
      <c r="S79" s="24">
        <v>2013518.5812467397</v>
      </c>
      <c r="T79" s="55">
        <v>194294045840.84698</v>
      </c>
    </row>
    <row r="80" spans="1:20">
      <c r="A80" s="37" t="s">
        <v>90</v>
      </c>
      <c r="B80" s="52">
        <v>220</v>
      </c>
      <c r="C80" s="52">
        <v>206</v>
      </c>
      <c r="D80" s="53">
        <v>15</v>
      </c>
      <c r="E80" s="52">
        <v>25</v>
      </c>
      <c r="F80" s="52">
        <v>18</v>
      </c>
      <c r="G80" s="26">
        <v>103.05577324485972</v>
      </c>
      <c r="H80" s="54">
        <v>105.02499184189526</v>
      </c>
      <c r="I80" s="54">
        <v>13128.123980236907</v>
      </c>
      <c r="J80" s="54">
        <v>1.2030973355292327</v>
      </c>
      <c r="K80" s="24">
        <v>106419093.92301598</v>
      </c>
      <c r="L80" s="54">
        <v>967446.30839105451</v>
      </c>
      <c r="M80" s="54">
        <v>1135147.3066758728</v>
      </c>
      <c r="N80" s="25">
        <v>90.034393571866545</v>
      </c>
      <c r="O80" s="54">
        <v>36512127.993881561</v>
      </c>
      <c r="P80" s="54">
        <v>354486.67955224816</v>
      </c>
      <c r="Q80" s="54">
        <v>543216.66149604111</v>
      </c>
      <c r="R80" s="54">
        <v>52.737220639287379</v>
      </c>
      <c r="S80" s="24">
        <v>2580536.3197723594</v>
      </c>
      <c r="T80" s="55">
        <v>336855059965.50403</v>
      </c>
    </row>
    <row r="81" spans="1:20">
      <c r="A81" s="37" t="s">
        <v>91</v>
      </c>
      <c r="B81" s="52">
        <v>240</v>
      </c>
      <c r="C81" s="52">
        <v>226</v>
      </c>
      <c r="D81" s="53">
        <v>15.5</v>
      </c>
      <c r="E81" s="52">
        <v>26</v>
      </c>
      <c r="F81" s="52">
        <v>18</v>
      </c>
      <c r="G81" s="26">
        <v>117.31137324485972</v>
      </c>
      <c r="H81" s="54">
        <v>119.55299184189525</v>
      </c>
      <c r="I81" s="54">
        <v>14944.123980236907</v>
      </c>
      <c r="J81" s="54">
        <v>1.3220973355292327</v>
      </c>
      <c r="K81" s="24">
        <v>146048318.8189142</v>
      </c>
      <c r="L81" s="54">
        <v>1217069.3234909517</v>
      </c>
      <c r="M81" s="54">
        <v>1419447.4224980047</v>
      </c>
      <c r="N81" s="25">
        <v>98.858280010179158</v>
      </c>
      <c r="O81" s="54">
        <v>50120471.665711686</v>
      </c>
      <c r="P81" s="54">
        <v>443543.99704169633</v>
      </c>
      <c r="Q81" s="54">
        <v>678553.44249110029</v>
      </c>
      <c r="R81" s="54">
        <v>57.912504066457807</v>
      </c>
      <c r="S81" s="24">
        <v>3136415.0974559998</v>
      </c>
      <c r="T81" s="55">
        <v>559533456310.08301</v>
      </c>
    </row>
    <row r="82" spans="1:20">
      <c r="A82" s="37" t="s">
        <v>92</v>
      </c>
      <c r="B82" s="52">
        <v>270</v>
      </c>
      <c r="C82" s="52">
        <v>248</v>
      </c>
      <c r="D82" s="53">
        <v>18</v>
      </c>
      <c r="E82" s="52">
        <v>32</v>
      </c>
      <c r="F82" s="52">
        <v>21</v>
      </c>
      <c r="G82" s="26">
        <v>156.67467747217017</v>
      </c>
      <c r="H82" s="54">
        <v>159.66846111813521</v>
      </c>
      <c r="I82" s="54">
        <v>19958.557639766903</v>
      </c>
      <c r="J82" s="54">
        <v>1.4599468914507714</v>
      </c>
      <c r="K82" s="24">
        <v>242895047.21624359</v>
      </c>
      <c r="L82" s="54">
        <v>1799222.5719721748</v>
      </c>
      <c r="M82" s="54">
        <v>2116945.7264608857</v>
      </c>
      <c r="N82" s="25">
        <v>110.31758687896621</v>
      </c>
      <c r="O82" s="54">
        <v>81526231.52224116</v>
      </c>
      <c r="P82" s="54">
        <v>657469.60905033199</v>
      </c>
      <c r="Q82" s="54">
        <v>1005932.729193007</v>
      </c>
      <c r="R82" s="54">
        <v>63.912250104666562</v>
      </c>
      <c r="S82" s="24">
        <v>6272159.8309460804</v>
      </c>
      <c r="T82" s="55">
        <v>1123491207180.25</v>
      </c>
    </row>
    <row r="83" spans="1:20">
      <c r="A83" s="37" t="s">
        <v>93</v>
      </c>
      <c r="B83" s="52">
        <v>290</v>
      </c>
      <c r="C83" s="52">
        <v>268</v>
      </c>
      <c r="D83" s="53">
        <v>18</v>
      </c>
      <c r="E83" s="52">
        <v>32.5</v>
      </c>
      <c r="F83" s="52">
        <v>24</v>
      </c>
      <c r="G83" s="26">
        <v>172.42087465752837</v>
      </c>
      <c r="H83" s="54">
        <v>175.71554105225823</v>
      </c>
      <c r="I83" s="54">
        <v>21964.442631532278</v>
      </c>
      <c r="J83" s="54">
        <v>1.5747964473723099</v>
      </c>
      <c r="K83" s="24">
        <v>313068601.20642596</v>
      </c>
      <c r="L83" s="54">
        <v>2159093.8014236274</v>
      </c>
      <c r="M83" s="54">
        <v>2523611.6728906068</v>
      </c>
      <c r="N83" s="25">
        <v>119.38772123500102</v>
      </c>
      <c r="O83" s="54">
        <v>104485840.43134595</v>
      </c>
      <c r="P83" s="54">
        <v>779745.07784586528</v>
      </c>
      <c r="Q83" s="54">
        <v>1192465.6068405653</v>
      </c>
      <c r="R83" s="54">
        <v>68.971334108220802</v>
      </c>
      <c r="S83" s="24">
        <v>7223473.1209513601</v>
      </c>
      <c r="T83" s="55">
        <v>1683893859588.26</v>
      </c>
    </row>
    <row r="84" spans="1:20">
      <c r="A84" s="37" t="s">
        <v>94</v>
      </c>
      <c r="B84" s="52">
        <v>310</v>
      </c>
      <c r="C84" s="52">
        <v>288</v>
      </c>
      <c r="D84" s="53">
        <v>18.5</v>
      </c>
      <c r="E84" s="52">
        <v>33</v>
      </c>
      <c r="F84" s="52">
        <v>24</v>
      </c>
      <c r="G84" s="26">
        <v>188.52907465752838</v>
      </c>
      <c r="H84" s="54">
        <v>192.13154105225823</v>
      </c>
      <c r="I84" s="54">
        <v>24016.442631532278</v>
      </c>
      <c r="J84" s="54">
        <v>1.6937964473723099</v>
      </c>
      <c r="K84" s="24">
        <v>395473397.43884325</v>
      </c>
      <c r="L84" s="54">
        <v>2551441.2737989887</v>
      </c>
      <c r="M84" s="54">
        <v>2965633.3778901631</v>
      </c>
      <c r="N84" s="25">
        <v>128.32293902127444</v>
      </c>
      <c r="O84" s="54">
        <v>131627604.01243071</v>
      </c>
      <c r="P84" s="54">
        <v>914080.58341965778</v>
      </c>
      <c r="Q84" s="54">
        <v>1396677.4674984484</v>
      </c>
      <c r="R84" s="54">
        <v>74.03194310890531</v>
      </c>
      <c r="S84" s="24">
        <v>8093944.0871728696</v>
      </c>
      <c r="T84" s="55">
        <v>2462913226864.71</v>
      </c>
    </row>
    <row r="85" spans="1:20">
      <c r="A85" s="37" t="s">
        <v>95</v>
      </c>
      <c r="B85" s="52">
        <v>340</v>
      </c>
      <c r="C85" s="52">
        <v>310</v>
      </c>
      <c r="D85" s="53">
        <v>21</v>
      </c>
      <c r="E85" s="52">
        <v>39</v>
      </c>
      <c r="F85" s="52">
        <v>27</v>
      </c>
      <c r="G85" s="26">
        <v>237.91606480093438</v>
      </c>
      <c r="H85" s="54">
        <v>242.46223164426434</v>
      </c>
      <c r="I85" s="54">
        <v>30307.778955533042</v>
      </c>
      <c r="J85" s="54">
        <v>1.8316460032938489</v>
      </c>
      <c r="K85" s="24">
        <v>592010130.39769125</v>
      </c>
      <c r="L85" s="54">
        <v>3482412.5317511251</v>
      </c>
      <c r="M85" s="54">
        <v>4077674.0113754361</v>
      </c>
      <c r="N85" s="25">
        <v>139.76148729576121</v>
      </c>
      <c r="O85" s="54">
        <v>194030745.37086421</v>
      </c>
      <c r="P85" s="54">
        <v>1251811.2604571884</v>
      </c>
      <c r="Q85" s="54">
        <v>1913180.210832489</v>
      </c>
      <c r="R85" s="54">
        <v>80.012570053946277</v>
      </c>
      <c r="S85" s="24">
        <v>14146183.3900564</v>
      </c>
      <c r="T85" s="55">
        <v>4280030274693.7202</v>
      </c>
    </row>
    <row r="86" spans="1:20">
      <c r="A86" s="37" t="s">
        <v>96</v>
      </c>
      <c r="B86" s="52">
        <v>359</v>
      </c>
      <c r="C86" s="52">
        <v>309</v>
      </c>
      <c r="D86" s="53">
        <v>21</v>
      </c>
      <c r="E86" s="52">
        <v>40</v>
      </c>
      <c r="F86" s="52">
        <v>27</v>
      </c>
      <c r="G86" s="26">
        <v>244.95751480093438</v>
      </c>
      <c r="H86" s="54">
        <v>249.63823164426435</v>
      </c>
      <c r="I86" s="54">
        <v>31204.778955533042</v>
      </c>
      <c r="J86" s="54">
        <v>1.8656460032938489</v>
      </c>
      <c r="K86" s="24">
        <v>681348508.37061095</v>
      </c>
      <c r="L86" s="54">
        <v>3795813.4171064678</v>
      </c>
      <c r="M86" s="54">
        <v>4435027.3824974671</v>
      </c>
      <c r="N86" s="25">
        <v>147.76585787141727</v>
      </c>
      <c r="O86" s="54">
        <v>197093225.12086421</v>
      </c>
      <c r="P86" s="54">
        <v>1275684.3049894124</v>
      </c>
      <c r="Q86" s="54">
        <v>1950724.460832489</v>
      </c>
      <c r="R86" s="54">
        <v>79.47404040149479</v>
      </c>
      <c r="S86" s="24">
        <v>15101089.1600751</v>
      </c>
      <c r="T86" s="55">
        <v>4889875058756.6602</v>
      </c>
    </row>
    <row r="87" spans="1:20">
      <c r="A87" s="37" t="s">
        <v>97</v>
      </c>
      <c r="B87" s="52">
        <v>377</v>
      </c>
      <c r="C87" s="52">
        <v>309</v>
      </c>
      <c r="D87" s="53">
        <v>21</v>
      </c>
      <c r="E87" s="52">
        <v>40</v>
      </c>
      <c r="F87" s="52">
        <v>27</v>
      </c>
      <c r="G87" s="26">
        <v>247.92481480093437</v>
      </c>
      <c r="H87" s="54">
        <v>252.66223164426435</v>
      </c>
      <c r="I87" s="54">
        <v>31582.778955533042</v>
      </c>
      <c r="J87" s="54">
        <v>1.9016460032938489</v>
      </c>
      <c r="K87" s="24">
        <v>763716794.35096347</v>
      </c>
      <c r="L87" s="54">
        <v>4051547.9806417162</v>
      </c>
      <c r="M87" s="54">
        <v>4717571.3930972647</v>
      </c>
      <c r="N87" s="25">
        <v>155.50379781391462</v>
      </c>
      <c r="O87" s="54">
        <v>197107116.62086421</v>
      </c>
      <c r="P87" s="54">
        <v>1275774.2176107715</v>
      </c>
      <c r="Q87" s="54">
        <v>1952708.960832489</v>
      </c>
      <c r="R87" s="54">
        <v>78.999798231272862</v>
      </c>
      <c r="S87" s="24">
        <v>15156670.463566203</v>
      </c>
      <c r="T87" s="55">
        <v>5463130411879.8896</v>
      </c>
    </row>
    <row r="88" spans="1:20">
      <c r="A88" s="37" t="s">
        <v>98</v>
      </c>
      <c r="B88" s="52">
        <v>395</v>
      </c>
      <c r="C88" s="52">
        <v>308</v>
      </c>
      <c r="D88" s="53">
        <v>21</v>
      </c>
      <c r="E88" s="52">
        <v>40</v>
      </c>
      <c r="F88" s="52">
        <v>27</v>
      </c>
      <c r="G88" s="26">
        <v>250.26411480093438</v>
      </c>
      <c r="H88" s="54">
        <v>255.04623164426434</v>
      </c>
      <c r="I88" s="54">
        <v>31880.778955533042</v>
      </c>
      <c r="J88" s="54">
        <v>1.9336460032938489</v>
      </c>
      <c r="K88" s="24">
        <v>848670323.85544562</v>
      </c>
      <c r="L88" s="54">
        <v>4297064.9309136486</v>
      </c>
      <c r="M88" s="54">
        <v>4989317.4036970623</v>
      </c>
      <c r="N88" s="25">
        <v>163.1567500684601</v>
      </c>
      <c r="O88" s="54">
        <v>195217561.45419753</v>
      </c>
      <c r="P88" s="54">
        <v>1267646.5029493347</v>
      </c>
      <c r="Q88" s="54">
        <v>1942353.460832489</v>
      </c>
      <c r="R88" s="54">
        <v>78.251915932789359</v>
      </c>
      <c r="S88" s="24">
        <v>15169583.4957531</v>
      </c>
      <c r="T88" s="55">
        <v>6009151264428.9199</v>
      </c>
    </row>
    <row r="89" spans="1:20">
      <c r="A89" s="37" t="s">
        <v>99</v>
      </c>
      <c r="B89" s="52">
        <v>432</v>
      </c>
      <c r="C89" s="52">
        <v>307</v>
      </c>
      <c r="D89" s="53">
        <v>21</v>
      </c>
      <c r="E89" s="52">
        <v>40</v>
      </c>
      <c r="F89" s="52">
        <v>27</v>
      </c>
      <c r="G89" s="26">
        <v>255.73556480093438</v>
      </c>
      <c r="H89" s="54">
        <v>260.62223164426433</v>
      </c>
      <c r="I89" s="54">
        <v>32577.778955533042</v>
      </c>
      <c r="J89" s="54">
        <v>2.003646003293849</v>
      </c>
      <c r="K89" s="24">
        <v>1041190960.4731015</v>
      </c>
      <c r="L89" s="54">
        <v>4820328.5207088031</v>
      </c>
      <c r="M89" s="54">
        <v>5570619.0643744236</v>
      </c>
      <c r="N89" s="25">
        <v>178.77404154798538</v>
      </c>
      <c r="O89" s="54">
        <v>193354989.53753087</v>
      </c>
      <c r="P89" s="54">
        <v>1259641.6256516669</v>
      </c>
      <c r="Q89" s="54">
        <v>1934132.710832489</v>
      </c>
      <c r="R89" s="54">
        <v>77.040120899832516</v>
      </c>
      <c r="S89" s="24">
        <v>15241168.005823201</v>
      </c>
      <c r="T89" s="55">
        <v>7268654385438.4102</v>
      </c>
    </row>
    <row r="90" spans="1:20">
      <c r="A90" s="37" t="s">
        <v>100</v>
      </c>
      <c r="B90" s="52">
        <v>478</v>
      </c>
      <c r="C90" s="52">
        <v>307</v>
      </c>
      <c r="D90" s="53">
        <v>21</v>
      </c>
      <c r="E90" s="52">
        <v>40</v>
      </c>
      <c r="F90" s="52">
        <v>27</v>
      </c>
      <c r="G90" s="26">
        <v>263.31866480093436</v>
      </c>
      <c r="H90" s="54">
        <v>268.35023164426428</v>
      </c>
      <c r="I90" s="54">
        <v>33543.778955533038</v>
      </c>
      <c r="J90" s="54">
        <v>2.0956460032938491</v>
      </c>
      <c r="K90" s="24">
        <v>1314843420.5018015</v>
      </c>
      <c r="L90" s="54">
        <v>5501436.905865279</v>
      </c>
      <c r="M90" s="54">
        <v>6331016.9803516837</v>
      </c>
      <c r="N90" s="25">
        <v>197.98442425897409</v>
      </c>
      <c r="O90" s="54">
        <v>193390490.03753087</v>
      </c>
      <c r="P90" s="54">
        <v>1259872.8992673021</v>
      </c>
      <c r="Q90" s="54">
        <v>1939204.210832489</v>
      </c>
      <c r="R90" s="54">
        <v>75.929678880463968</v>
      </c>
      <c r="S90" s="24">
        <v>15383215.356600899</v>
      </c>
      <c r="T90" s="55">
        <v>9092159181547.6895</v>
      </c>
    </row>
    <row r="91" spans="1:20">
      <c r="A91" s="37" t="s">
        <v>101</v>
      </c>
      <c r="B91" s="52">
        <v>524</v>
      </c>
      <c r="C91" s="52">
        <v>306</v>
      </c>
      <c r="D91" s="53">
        <v>21</v>
      </c>
      <c r="E91" s="52">
        <v>40</v>
      </c>
      <c r="F91" s="52">
        <v>27</v>
      </c>
      <c r="G91" s="26">
        <v>270.27376480093437</v>
      </c>
      <c r="H91" s="54">
        <v>275.43823164426431</v>
      </c>
      <c r="I91" s="54">
        <v>34429.778955533038</v>
      </c>
      <c r="J91" s="54">
        <v>2.1836460032938487</v>
      </c>
      <c r="K91" s="24">
        <v>1619289411.9987898</v>
      </c>
      <c r="L91" s="54">
        <v>6180493.9389266782</v>
      </c>
      <c r="M91" s="54">
        <v>7094272.8963289429</v>
      </c>
      <c r="N91" s="25">
        <v>216.86782348554689</v>
      </c>
      <c r="O91" s="54">
        <v>191547143.87086421</v>
      </c>
      <c r="P91" s="54">
        <v>1251942.116803034</v>
      </c>
      <c r="Q91" s="54">
        <v>1932015.710832489</v>
      </c>
      <c r="R91" s="54">
        <v>74.588302434705511</v>
      </c>
      <c r="S91" s="24">
        <v>15482595.475854</v>
      </c>
      <c r="T91" s="55">
        <v>11011420192710.801</v>
      </c>
    </row>
    <row r="92" spans="1:20">
      <c r="A92" s="37" t="s">
        <v>102</v>
      </c>
      <c r="B92" s="52">
        <v>572</v>
      </c>
      <c r="C92" s="52">
        <v>306</v>
      </c>
      <c r="D92" s="53">
        <v>21</v>
      </c>
      <c r="E92" s="52">
        <v>40</v>
      </c>
      <c r="F92" s="52">
        <v>27</v>
      </c>
      <c r="G92" s="26">
        <v>278.18656480093438</v>
      </c>
      <c r="H92" s="54">
        <v>283.50223164426427</v>
      </c>
      <c r="I92" s="54">
        <v>35437.778955533038</v>
      </c>
      <c r="J92" s="54">
        <v>2.2796460032938488</v>
      </c>
      <c r="K92" s="24">
        <v>1979839599.7009661</v>
      </c>
      <c r="L92" s="54">
        <v>6922516.0828705113</v>
      </c>
      <c r="M92" s="54">
        <v>7932683.5912617361</v>
      </c>
      <c r="N92" s="25">
        <v>236.36423123217736</v>
      </c>
      <c r="O92" s="54">
        <v>191584187.87086421</v>
      </c>
      <c r="P92" s="54">
        <v>1252184.234450093</v>
      </c>
      <c r="Q92" s="54">
        <v>1937307.710832489</v>
      </c>
      <c r="R92" s="54">
        <v>73.526955505917627</v>
      </c>
      <c r="S92" s="24">
        <v>15630822.2999411</v>
      </c>
      <c r="T92" s="55">
        <v>13323129529196.301</v>
      </c>
    </row>
    <row r="93" spans="1:20">
      <c r="A93" s="37" t="s">
        <v>103</v>
      </c>
      <c r="B93" s="52">
        <v>620</v>
      </c>
      <c r="C93" s="52">
        <v>305</v>
      </c>
      <c r="D93" s="53">
        <v>21</v>
      </c>
      <c r="E93" s="52">
        <v>40</v>
      </c>
      <c r="F93" s="52">
        <v>27</v>
      </c>
      <c r="G93" s="26">
        <v>285.4713648009344</v>
      </c>
      <c r="H93" s="54">
        <v>290.92623164426431</v>
      </c>
      <c r="I93" s="54">
        <v>36365.778955533038</v>
      </c>
      <c r="J93" s="54">
        <v>2.3716460032938489</v>
      </c>
      <c r="K93" s="24">
        <v>2374475442.0932493</v>
      </c>
      <c r="L93" s="54">
        <v>7659598.2003008043</v>
      </c>
      <c r="M93" s="54">
        <v>8772086.2861945275</v>
      </c>
      <c r="N93" s="25">
        <v>255.5273516441882</v>
      </c>
      <c r="O93" s="54">
        <v>189754625.2041975</v>
      </c>
      <c r="P93" s="54">
        <v>1244292.6242898197</v>
      </c>
      <c r="Q93" s="54">
        <v>1930379.710832489</v>
      </c>
      <c r="R93" s="54">
        <v>72.235342770328884</v>
      </c>
      <c r="S93" s="24">
        <v>15736381.995346701</v>
      </c>
      <c r="T93" s="55">
        <v>15700023666012</v>
      </c>
    </row>
    <row r="94" spans="1:20">
      <c r="A94" s="37" t="s">
        <v>104</v>
      </c>
      <c r="B94" s="52">
        <v>668</v>
      </c>
      <c r="C94" s="52">
        <v>305</v>
      </c>
      <c r="D94" s="53">
        <v>21</v>
      </c>
      <c r="E94" s="52">
        <v>40</v>
      </c>
      <c r="F94" s="52">
        <v>27</v>
      </c>
      <c r="G94" s="26">
        <v>293.3841648009344</v>
      </c>
      <c r="H94" s="54">
        <v>298.99023164426427</v>
      </c>
      <c r="I94" s="54">
        <v>37373.778955533038</v>
      </c>
      <c r="J94" s="54">
        <v>2.467646003293849</v>
      </c>
      <c r="K94" s="24">
        <v>2816675808.5089736</v>
      </c>
      <c r="L94" s="54">
        <v>8433161.1033202801</v>
      </c>
      <c r="M94" s="54">
        <v>9656960.9811273217</v>
      </c>
      <c r="N94" s="25">
        <v>274.5269123788068</v>
      </c>
      <c r="O94" s="54">
        <v>189791669.20419753</v>
      </c>
      <c r="P94" s="54">
        <v>1244535.5357652297</v>
      </c>
      <c r="Q94" s="54">
        <v>1935671.710832489</v>
      </c>
      <c r="R94" s="54">
        <v>71.261517506831353</v>
      </c>
      <c r="S94" s="24">
        <v>15884611.850405199</v>
      </c>
      <c r="T94" s="55">
        <v>18426266865969.199</v>
      </c>
    </row>
    <row r="95" spans="1:20">
      <c r="A95" s="37" t="s">
        <v>105</v>
      </c>
      <c r="B95" s="52">
        <v>716</v>
      </c>
      <c r="C95" s="52">
        <v>304</v>
      </c>
      <c r="D95" s="53">
        <v>21</v>
      </c>
      <c r="E95" s="52">
        <v>40</v>
      </c>
      <c r="F95" s="52">
        <v>27</v>
      </c>
      <c r="G95" s="26">
        <v>300.66896480093436</v>
      </c>
      <c r="H95" s="54">
        <v>306.41423164426431</v>
      </c>
      <c r="I95" s="54">
        <v>38301.778955533038</v>
      </c>
      <c r="J95" s="54">
        <v>2.5596460032938491</v>
      </c>
      <c r="K95" s="24">
        <v>3292780581.6148057</v>
      </c>
      <c r="L95" s="54">
        <v>9197711.1218290664</v>
      </c>
      <c r="M95" s="54">
        <v>10538987.676060114</v>
      </c>
      <c r="N95" s="25">
        <v>293.2053721066124</v>
      </c>
      <c r="O95" s="54">
        <v>187974306.53753087</v>
      </c>
      <c r="P95" s="54">
        <v>1236673.0693258611</v>
      </c>
      <c r="Q95" s="54">
        <v>1928783.710832489</v>
      </c>
      <c r="R95" s="54">
        <v>70.055102505925134</v>
      </c>
      <c r="S95" s="24">
        <v>15990173.8508636</v>
      </c>
      <c r="T95" s="55">
        <v>21161034588647.102</v>
      </c>
    </row>
    <row r="96" spans="1:20">
      <c r="A96" s="37" t="s">
        <v>106</v>
      </c>
      <c r="B96" s="52">
        <v>814</v>
      </c>
      <c r="C96" s="52">
        <v>303</v>
      </c>
      <c r="D96" s="53">
        <v>21</v>
      </c>
      <c r="E96" s="52">
        <v>40</v>
      </c>
      <c r="F96" s="52">
        <v>30</v>
      </c>
      <c r="G96" s="26">
        <v>317.34854790238808</v>
      </c>
      <c r="H96" s="54">
        <v>323.41253289415346</v>
      </c>
      <c r="I96" s="54">
        <v>40426.566611769187</v>
      </c>
      <c r="J96" s="54">
        <v>2.7464955592153872</v>
      </c>
      <c r="K96" s="24">
        <v>4425980087.0196629</v>
      </c>
      <c r="L96" s="54">
        <v>10874643.94845126</v>
      </c>
      <c r="M96" s="54">
        <v>12487703.948166216</v>
      </c>
      <c r="N96" s="25">
        <v>330.88059533323616</v>
      </c>
      <c r="O96" s="54">
        <v>186273674.37260246</v>
      </c>
      <c r="P96" s="54">
        <v>1229529.2037795542</v>
      </c>
      <c r="Q96" s="54">
        <v>1930392.4477766522</v>
      </c>
      <c r="R96" s="54">
        <v>67.880074664887772</v>
      </c>
      <c r="S96" s="24">
        <v>16632545.879981199</v>
      </c>
      <c r="T96" s="55">
        <v>27472064427531.801</v>
      </c>
    </row>
    <row r="97" spans="1:20">
      <c r="A97" s="37" t="s">
        <v>107</v>
      </c>
      <c r="B97" s="52">
        <v>910</v>
      </c>
      <c r="C97" s="52">
        <v>302</v>
      </c>
      <c r="D97" s="53">
        <v>21</v>
      </c>
      <c r="E97" s="52">
        <v>40</v>
      </c>
      <c r="F97" s="52">
        <v>30</v>
      </c>
      <c r="G97" s="26">
        <v>332.5461479023881</v>
      </c>
      <c r="H97" s="54">
        <v>338.90053289415346</v>
      </c>
      <c r="I97" s="54">
        <v>42362.566611769187</v>
      </c>
      <c r="J97" s="54">
        <v>2.9344955592153874</v>
      </c>
      <c r="K97" s="24">
        <v>5704342096.8504677</v>
      </c>
      <c r="L97" s="54">
        <v>12537015.597473558</v>
      </c>
      <c r="M97" s="54">
        <v>14441763.145531137</v>
      </c>
      <c r="N97" s="25">
        <v>366.95401938029499</v>
      </c>
      <c r="O97" s="54">
        <v>184517635.70593578</v>
      </c>
      <c r="P97" s="54">
        <v>1221971.0973903032</v>
      </c>
      <c r="Q97" s="54">
        <v>1928876.4477766522</v>
      </c>
      <c r="R97" s="54">
        <v>65.997549167478496</v>
      </c>
      <c r="S97" s="24">
        <v>16886343.0651346</v>
      </c>
      <c r="T97" s="55">
        <v>34418545424146.496</v>
      </c>
    </row>
    <row r="98" spans="1:20">
      <c r="A98" s="37" t="s">
        <v>108</v>
      </c>
      <c r="B98" s="52">
        <v>1008</v>
      </c>
      <c r="C98" s="52">
        <v>302</v>
      </c>
      <c r="D98" s="53">
        <v>21</v>
      </c>
      <c r="E98" s="52">
        <v>40</v>
      </c>
      <c r="F98" s="52">
        <v>30</v>
      </c>
      <c r="G98" s="26">
        <v>348.70144790238811</v>
      </c>
      <c r="H98" s="54">
        <v>355.36453289415346</v>
      </c>
      <c r="I98" s="54">
        <v>44420.566611769187</v>
      </c>
      <c r="J98" s="54">
        <v>3.1304955592153876</v>
      </c>
      <c r="K98" s="24">
        <v>7222994493.5473776</v>
      </c>
      <c r="L98" s="54">
        <v>14331338.280847972</v>
      </c>
      <c r="M98" s="54">
        <v>16567949.909507828</v>
      </c>
      <c r="N98" s="25">
        <v>403.2427751366651</v>
      </c>
      <c r="O98" s="54">
        <v>184593267.20593578</v>
      </c>
      <c r="P98" s="54">
        <v>1222471.9682512302</v>
      </c>
      <c r="Q98" s="54">
        <v>1939680.9477766522</v>
      </c>
      <c r="R98" s="54">
        <v>64.463796841438082</v>
      </c>
      <c r="S98" s="24">
        <v>17188988.359241001</v>
      </c>
      <c r="T98" s="55">
        <v>42664153291018.797</v>
      </c>
    </row>
    <row r="99" spans="1:20">
      <c r="A99" s="38" t="s">
        <v>109</v>
      </c>
      <c r="B99" s="56">
        <v>80</v>
      </c>
      <c r="C99" s="56">
        <v>46</v>
      </c>
      <c r="D99" s="57">
        <v>3.8</v>
      </c>
      <c r="E99" s="56">
        <v>5.2</v>
      </c>
      <c r="F99" s="56">
        <v>5</v>
      </c>
      <c r="G99" s="23">
        <v>6.000070441733004</v>
      </c>
      <c r="H99" s="58">
        <v>6.1147214692820411</v>
      </c>
      <c r="I99" s="58">
        <v>764.34018366025521</v>
      </c>
      <c r="J99" s="58">
        <v>0.32781592653589792</v>
      </c>
      <c r="K99" s="21">
        <v>801376.6927121965</v>
      </c>
      <c r="L99" s="58">
        <v>20034.417317804913</v>
      </c>
      <c r="M99" s="58">
        <v>23216.958806408937</v>
      </c>
      <c r="N99" s="22">
        <v>32.379863039565706</v>
      </c>
      <c r="O99" s="58">
        <v>84890.303091941343</v>
      </c>
      <c r="P99" s="58">
        <v>3690.8827431278846</v>
      </c>
      <c r="Q99" s="58">
        <v>5817.5979339224277</v>
      </c>
      <c r="R99" s="58">
        <v>10.53866733957755</v>
      </c>
      <c r="S99" s="21">
        <v>6727.1257904959602</v>
      </c>
      <c r="T99" s="59">
        <v>115139406.774572</v>
      </c>
    </row>
    <row r="100" spans="1:20">
      <c r="A100" s="38" t="s">
        <v>110</v>
      </c>
      <c r="B100" s="56">
        <v>100</v>
      </c>
      <c r="C100" s="56">
        <v>55</v>
      </c>
      <c r="D100" s="57">
        <v>4.0999999999999996</v>
      </c>
      <c r="E100" s="56">
        <v>5.7</v>
      </c>
      <c r="F100" s="56">
        <v>7</v>
      </c>
      <c r="G100" s="23">
        <v>8.1037273857966863</v>
      </c>
      <c r="H100" s="58">
        <v>8.2585756797928003</v>
      </c>
      <c r="I100" s="58">
        <v>1032.3219599741001</v>
      </c>
      <c r="J100" s="58">
        <v>0.39978229715025715</v>
      </c>
      <c r="K100" s="21">
        <v>1710121.2924353825</v>
      </c>
      <c r="L100" s="58">
        <v>34202.425848707651</v>
      </c>
      <c r="M100" s="58">
        <v>39406.836773700605</v>
      </c>
      <c r="N100" s="22">
        <v>40.701074457735935</v>
      </c>
      <c r="O100" s="58">
        <v>159186.82206979481</v>
      </c>
      <c r="P100" s="58">
        <v>5788.6117116289024</v>
      </c>
      <c r="Q100" s="58">
        <v>9145.5855710989399</v>
      </c>
      <c r="R100" s="58">
        <v>12.417837530354927</v>
      </c>
      <c r="S100" s="21">
        <v>11533.9659326781</v>
      </c>
      <c r="T100" s="59">
        <v>342103145.071266</v>
      </c>
    </row>
    <row r="101" spans="1:20">
      <c r="A101" s="38" t="s">
        <v>16</v>
      </c>
      <c r="B101" s="56">
        <v>120</v>
      </c>
      <c r="C101" s="56">
        <v>64</v>
      </c>
      <c r="D101" s="57">
        <v>4.4000000000000004</v>
      </c>
      <c r="E101" s="56">
        <v>6.3</v>
      </c>
      <c r="F101" s="56">
        <v>7</v>
      </c>
      <c r="G101" s="23">
        <v>10.370022385796686</v>
      </c>
      <c r="H101" s="58">
        <v>10.568175679792802</v>
      </c>
      <c r="I101" s="58">
        <v>1321.0219599741001</v>
      </c>
      <c r="J101" s="58">
        <v>0.47518229715025712</v>
      </c>
      <c r="K101" s="21">
        <v>3177533.8876975956</v>
      </c>
      <c r="L101" s="58">
        <v>52958.898128293258</v>
      </c>
      <c r="M101" s="58">
        <v>60725.036197457142</v>
      </c>
      <c r="N101" s="22">
        <v>49.04447352228263</v>
      </c>
      <c r="O101" s="58">
        <v>276681.84676855715</v>
      </c>
      <c r="P101" s="58">
        <v>8646.307711517411</v>
      </c>
      <c r="Q101" s="58">
        <v>13580.519365095055</v>
      </c>
      <c r="R101" s="58">
        <v>14.472225280989763</v>
      </c>
      <c r="S101" s="21">
        <v>16890.2388405567</v>
      </c>
      <c r="T101" s="59">
        <v>871959883.40680695</v>
      </c>
    </row>
    <row r="102" spans="1:20">
      <c r="A102" s="38" t="s">
        <v>15</v>
      </c>
      <c r="B102" s="56">
        <v>140</v>
      </c>
      <c r="C102" s="56">
        <v>73</v>
      </c>
      <c r="D102" s="57">
        <v>4.7</v>
      </c>
      <c r="E102" s="56">
        <v>6.9</v>
      </c>
      <c r="F102" s="56">
        <v>7</v>
      </c>
      <c r="G102" s="23">
        <v>12.894425385796685</v>
      </c>
      <c r="H102" s="58">
        <v>13.140815679792802</v>
      </c>
      <c r="I102" s="58">
        <v>1642.6019599741001</v>
      </c>
      <c r="J102" s="58">
        <v>0.55058229715025708</v>
      </c>
      <c r="K102" s="21">
        <v>5412240.4365264364</v>
      </c>
      <c r="L102" s="58">
        <v>77317.72052180623</v>
      </c>
      <c r="M102" s="58">
        <v>88344.379621213695</v>
      </c>
      <c r="N102" s="22">
        <v>57.4013851554014</v>
      </c>
      <c r="O102" s="58">
        <v>449178.10925551853</v>
      </c>
      <c r="P102" s="58">
        <v>12306.249568644344</v>
      </c>
      <c r="Q102" s="58">
        <v>19246.60215909117</v>
      </c>
      <c r="R102" s="58">
        <v>16.536482020224877</v>
      </c>
      <c r="S102" s="21">
        <v>24013.0219027161</v>
      </c>
      <c r="T102" s="59">
        <v>1950604611.9844201</v>
      </c>
    </row>
    <row r="103" spans="1:20">
      <c r="A103" s="38" t="s">
        <v>14</v>
      </c>
      <c r="B103" s="56">
        <v>160</v>
      </c>
      <c r="C103" s="56">
        <v>82</v>
      </c>
      <c r="D103" s="57">
        <v>5</v>
      </c>
      <c r="E103" s="56">
        <v>7.4</v>
      </c>
      <c r="F103" s="56">
        <v>9</v>
      </c>
      <c r="G103" s="23">
        <v>15.771678311214931</v>
      </c>
      <c r="H103" s="58">
        <v>16.073047960473815</v>
      </c>
      <c r="I103" s="58">
        <v>2009.130995059227</v>
      </c>
      <c r="J103" s="58">
        <v>0.62254866776461626</v>
      </c>
      <c r="K103" s="21">
        <v>8692929.2617580555</v>
      </c>
      <c r="L103" s="58">
        <v>108661.61577197569</v>
      </c>
      <c r="M103" s="58">
        <v>123859.65128576681</v>
      </c>
      <c r="N103" s="22">
        <v>65.777739717202493</v>
      </c>
      <c r="O103" s="58">
        <v>683145.51007986546</v>
      </c>
      <c r="P103" s="58">
        <v>16662.085611704035</v>
      </c>
      <c r="Q103" s="58">
        <v>26099.906443181113</v>
      </c>
      <c r="R103" s="58">
        <v>18.439641883092321</v>
      </c>
      <c r="S103" s="21">
        <v>35310.3056457809</v>
      </c>
      <c r="T103" s="59">
        <v>3888651062.4926701</v>
      </c>
    </row>
    <row r="104" spans="1:20">
      <c r="A104" s="38" t="s">
        <v>13</v>
      </c>
      <c r="B104" s="56">
        <v>180</v>
      </c>
      <c r="C104" s="56">
        <v>91</v>
      </c>
      <c r="D104" s="57">
        <v>5.3</v>
      </c>
      <c r="E104" s="56">
        <v>8</v>
      </c>
      <c r="F104" s="56">
        <v>9</v>
      </c>
      <c r="G104" s="23">
        <v>18.798638311214926</v>
      </c>
      <c r="H104" s="58">
        <v>19.157847960473813</v>
      </c>
      <c r="I104" s="58">
        <v>2394.7309950592266</v>
      </c>
      <c r="J104" s="58">
        <v>0.69794866776461628</v>
      </c>
      <c r="K104" s="21">
        <v>13169589.941987235</v>
      </c>
      <c r="L104" s="58">
        <v>146328.7771331915</v>
      </c>
      <c r="M104" s="58">
        <v>166414.96263932355</v>
      </c>
      <c r="N104" s="22">
        <v>74.157957320947602</v>
      </c>
      <c r="O104" s="58">
        <v>1008504.1087935419</v>
      </c>
      <c r="P104" s="58">
        <v>22164.925467989931</v>
      </c>
      <c r="Q104" s="58">
        <v>34599.726092439989</v>
      </c>
      <c r="R104" s="58">
        <v>20.521564563746711</v>
      </c>
      <c r="S104" s="21">
        <v>47237.725762641108</v>
      </c>
      <c r="T104" s="59">
        <v>7321753075.0675602</v>
      </c>
    </row>
    <row r="105" spans="1:20">
      <c r="A105" s="38" t="s">
        <v>12</v>
      </c>
      <c r="B105" s="56">
        <v>200</v>
      </c>
      <c r="C105" s="56">
        <v>100</v>
      </c>
      <c r="D105" s="57">
        <v>5.6</v>
      </c>
      <c r="E105" s="56">
        <v>8.5</v>
      </c>
      <c r="F105" s="56">
        <v>12</v>
      </c>
      <c r="G105" s="23">
        <v>22.360023664382101</v>
      </c>
      <c r="H105" s="58">
        <v>22.787285263064561</v>
      </c>
      <c r="I105" s="58">
        <v>2848.4106578830701</v>
      </c>
      <c r="J105" s="58">
        <v>0.76819822368615498</v>
      </c>
      <c r="K105" s="21">
        <v>19431682.51083592</v>
      </c>
      <c r="L105" s="58">
        <v>194316.82510835919</v>
      </c>
      <c r="M105" s="58">
        <v>220638.64730170404</v>
      </c>
      <c r="N105" s="22">
        <v>82.595027472588967</v>
      </c>
      <c r="O105" s="58">
        <v>1423683.2728531647</v>
      </c>
      <c r="P105" s="58">
        <v>28473.665457063293</v>
      </c>
      <c r="Q105" s="58">
        <v>44612.157736669433</v>
      </c>
      <c r="R105" s="58">
        <v>22.356581138819376</v>
      </c>
      <c r="S105" s="21">
        <v>68483.357396329302</v>
      </c>
      <c r="T105" s="59">
        <v>12745785999.1719</v>
      </c>
    </row>
    <row r="106" spans="1:20">
      <c r="A106" s="38" t="s">
        <v>11</v>
      </c>
      <c r="B106" s="56">
        <v>220</v>
      </c>
      <c r="C106" s="56">
        <v>110</v>
      </c>
      <c r="D106" s="57">
        <v>5.9</v>
      </c>
      <c r="E106" s="56">
        <v>9.1999999999999993</v>
      </c>
      <c r="F106" s="56">
        <v>12</v>
      </c>
      <c r="G106" s="23">
        <v>26.195847664382097</v>
      </c>
      <c r="H106" s="58">
        <v>26.696405263064555</v>
      </c>
      <c r="I106" s="58">
        <v>3337.0506578830696</v>
      </c>
      <c r="J106" s="58">
        <v>0.84759822368615501</v>
      </c>
      <c r="K106" s="21">
        <v>27718387.94364794</v>
      </c>
      <c r="L106" s="58">
        <v>251985.34494225399</v>
      </c>
      <c r="M106" s="58">
        <v>285406.00242001651</v>
      </c>
      <c r="N106" s="22">
        <v>91.138648614810094</v>
      </c>
      <c r="O106" s="58">
        <v>2048861.5086139673</v>
      </c>
      <c r="P106" s="58">
        <v>37252.027429344867</v>
      </c>
      <c r="Q106" s="58">
        <v>58110.40333535189</v>
      </c>
      <c r="R106" s="58">
        <v>24.778493712800756</v>
      </c>
      <c r="S106" s="21">
        <v>89836.901121749703</v>
      </c>
      <c r="T106" s="59">
        <v>22309856872.265202</v>
      </c>
    </row>
    <row r="107" spans="1:20">
      <c r="A107" s="38" t="s">
        <v>10</v>
      </c>
      <c r="B107" s="56">
        <v>240</v>
      </c>
      <c r="C107" s="56">
        <v>120</v>
      </c>
      <c r="D107" s="57">
        <v>6.2</v>
      </c>
      <c r="E107" s="56">
        <v>9.8000000000000007</v>
      </c>
      <c r="F107" s="56">
        <v>15</v>
      </c>
      <c r="G107" s="23">
        <v>30.706229975597029</v>
      </c>
      <c r="H107" s="58">
        <v>31.292973223538368</v>
      </c>
      <c r="I107" s="58">
        <v>3911.6216529422964</v>
      </c>
      <c r="J107" s="58">
        <v>0.92184777960769382</v>
      </c>
      <c r="K107" s="21">
        <v>38916262.363993488</v>
      </c>
      <c r="L107" s="58">
        <v>324302.18636661238</v>
      </c>
      <c r="M107" s="58">
        <v>366645.33336010663</v>
      </c>
      <c r="N107" s="22">
        <v>99.744082672502486</v>
      </c>
      <c r="O107" s="58">
        <v>2836341.6458317628</v>
      </c>
      <c r="P107" s="58">
        <v>47272.360763862722</v>
      </c>
      <c r="Q107" s="58">
        <v>73923.907918255558</v>
      </c>
      <c r="R107" s="58">
        <v>26.927798579148277</v>
      </c>
      <c r="S107" s="21">
        <v>127414.51787382401</v>
      </c>
      <c r="T107" s="59">
        <v>36679138597.048103</v>
      </c>
    </row>
    <row r="108" spans="1:20">
      <c r="A108" s="38" t="s">
        <v>9</v>
      </c>
      <c r="B108" s="56">
        <v>270</v>
      </c>
      <c r="C108" s="56">
        <v>135</v>
      </c>
      <c r="D108" s="57">
        <v>6.6</v>
      </c>
      <c r="E108" s="56">
        <v>10.199999999999999</v>
      </c>
      <c r="F108" s="56">
        <v>15</v>
      </c>
      <c r="G108" s="23">
        <v>36.066837975597025</v>
      </c>
      <c r="H108" s="58">
        <v>36.756013223538368</v>
      </c>
      <c r="I108" s="58">
        <v>4594.5016529422965</v>
      </c>
      <c r="J108" s="58">
        <v>1.0410477796076936</v>
      </c>
      <c r="K108" s="21">
        <v>57897829.396316454</v>
      </c>
      <c r="L108" s="58">
        <v>428872.81034308486</v>
      </c>
      <c r="M108" s="58">
        <v>483996.81749306415</v>
      </c>
      <c r="N108" s="22">
        <v>112.25661312584485</v>
      </c>
      <c r="O108" s="58">
        <v>4198687.8429318499</v>
      </c>
      <c r="P108" s="58">
        <v>62202.782858249629</v>
      </c>
      <c r="Q108" s="58">
        <v>96950.136248844021</v>
      </c>
      <c r="R108" s="58">
        <v>30.229961060795532</v>
      </c>
      <c r="S108" s="21">
        <v>157144.760961914</v>
      </c>
      <c r="T108" s="59">
        <v>69467614268.849304</v>
      </c>
    </row>
    <row r="109" spans="1:20">
      <c r="A109" s="38" t="s">
        <v>8</v>
      </c>
      <c r="B109" s="56">
        <v>300</v>
      </c>
      <c r="C109" s="56">
        <v>150</v>
      </c>
      <c r="D109" s="57">
        <v>7.1</v>
      </c>
      <c r="E109" s="56">
        <v>10.7</v>
      </c>
      <c r="F109" s="56">
        <v>15</v>
      </c>
      <c r="G109" s="23">
        <v>42.242432975597033</v>
      </c>
      <c r="H109" s="58">
        <v>43.04961322353838</v>
      </c>
      <c r="I109" s="58">
        <v>5381.2016529422972</v>
      </c>
      <c r="J109" s="58">
        <v>1.1600477796076936</v>
      </c>
      <c r="K109" s="21">
        <v>83561091.858479723</v>
      </c>
      <c r="L109" s="58">
        <v>557073.94572319812</v>
      </c>
      <c r="M109" s="58">
        <v>628355.88646072743</v>
      </c>
      <c r="N109" s="22">
        <v>124.6127325800165</v>
      </c>
      <c r="O109" s="58">
        <v>6037784.2439929144</v>
      </c>
      <c r="P109" s="58">
        <v>80503.789919905525</v>
      </c>
      <c r="Q109" s="58">
        <v>125218.8341620796</v>
      </c>
      <c r="R109" s="58">
        <v>33.496479236901557</v>
      </c>
      <c r="S109" s="21">
        <v>197583.59024472299</v>
      </c>
      <c r="T109" s="59">
        <v>124253980120.597</v>
      </c>
    </row>
    <row r="110" spans="1:20">
      <c r="A110" s="38" t="s">
        <v>7</v>
      </c>
      <c r="B110" s="56">
        <v>330</v>
      </c>
      <c r="C110" s="56">
        <v>160</v>
      </c>
      <c r="D110" s="57">
        <v>7.5</v>
      </c>
      <c r="E110" s="56">
        <v>11.5</v>
      </c>
      <c r="F110" s="56">
        <v>18</v>
      </c>
      <c r="G110" s="23">
        <v>49.145898244859723</v>
      </c>
      <c r="H110" s="58">
        <v>50.08499184189526</v>
      </c>
      <c r="I110" s="58">
        <v>6260.6239802369073</v>
      </c>
      <c r="J110" s="58">
        <v>1.2540973355292326</v>
      </c>
      <c r="K110" s="21">
        <v>117669047.3922105</v>
      </c>
      <c r="L110" s="58">
        <v>713145.74177097285</v>
      </c>
      <c r="M110" s="58">
        <v>804330.67432210094</v>
      </c>
      <c r="N110" s="22">
        <v>137.09521866620102</v>
      </c>
      <c r="O110" s="58">
        <v>7881421.7032166766</v>
      </c>
      <c r="P110" s="58">
        <v>98517.77129020846</v>
      </c>
      <c r="Q110" s="58">
        <v>153678.38407015274</v>
      </c>
      <c r="R110" s="58">
        <v>35.480805642629029</v>
      </c>
      <c r="S110" s="21">
        <v>275995.50349294499</v>
      </c>
      <c r="T110" s="59">
        <v>196083826723.95099</v>
      </c>
    </row>
    <row r="111" spans="1:20">
      <c r="A111" s="38" t="s">
        <v>6</v>
      </c>
      <c r="B111" s="56">
        <v>360</v>
      </c>
      <c r="C111" s="56">
        <v>170</v>
      </c>
      <c r="D111" s="57">
        <v>8</v>
      </c>
      <c r="E111" s="56">
        <v>12.7</v>
      </c>
      <c r="F111" s="56">
        <v>18</v>
      </c>
      <c r="G111" s="23">
        <v>57.092453244859726</v>
      </c>
      <c r="H111" s="58">
        <v>58.183391841895258</v>
      </c>
      <c r="I111" s="58">
        <v>7272.9239802369075</v>
      </c>
      <c r="J111" s="58">
        <v>1.3530973355292326</v>
      </c>
      <c r="K111" s="21">
        <v>162656309.20663005</v>
      </c>
      <c r="L111" s="58">
        <v>903646.16225905588</v>
      </c>
      <c r="M111" s="58">
        <v>1019146.9302493702</v>
      </c>
      <c r="N111" s="22">
        <v>149.54811136633731</v>
      </c>
      <c r="O111" s="58">
        <v>10434519.648833852</v>
      </c>
      <c r="P111" s="58">
        <v>122759.05469216297</v>
      </c>
      <c r="Q111" s="58">
        <v>191099.32756521198</v>
      </c>
      <c r="R111" s="58">
        <v>37.877534856053138</v>
      </c>
      <c r="S111" s="21">
        <v>370950.66131164302</v>
      </c>
      <c r="T111" s="59">
        <v>309359162024.84302</v>
      </c>
    </row>
    <row r="112" spans="1:20">
      <c r="A112" s="38" t="s">
        <v>5</v>
      </c>
      <c r="B112" s="56">
        <v>400</v>
      </c>
      <c r="C112" s="56">
        <v>180</v>
      </c>
      <c r="D112" s="57">
        <v>8.6</v>
      </c>
      <c r="E112" s="56">
        <v>13.5</v>
      </c>
      <c r="F112" s="56">
        <v>21</v>
      </c>
      <c r="G112" s="23">
        <v>66.303907472170167</v>
      </c>
      <c r="H112" s="58">
        <v>67.570861118135198</v>
      </c>
      <c r="I112" s="58">
        <v>8446.3576397669003</v>
      </c>
      <c r="J112" s="58">
        <v>1.4667468914507713</v>
      </c>
      <c r="K112" s="21">
        <v>231283690.88907623</v>
      </c>
      <c r="L112" s="58">
        <v>1156418.4544453812</v>
      </c>
      <c r="M112" s="58">
        <v>1307147.6393814222</v>
      </c>
      <c r="N112" s="22">
        <v>165.47705051200114</v>
      </c>
      <c r="O112" s="58">
        <v>13178240.280089362</v>
      </c>
      <c r="P112" s="58">
        <v>146424.89200099293</v>
      </c>
      <c r="Q112" s="58">
        <v>229000.27828610261</v>
      </c>
      <c r="R112" s="58">
        <v>39.49971641129823</v>
      </c>
      <c r="S112" s="21">
        <v>504297.04243728402</v>
      </c>
      <c r="T112" s="59">
        <v>482874034103.77698</v>
      </c>
    </row>
    <row r="113" spans="1:20">
      <c r="A113" s="38" t="s">
        <v>4</v>
      </c>
      <c r="B113" s="56">
        <v>450</v>
      </c>
      <c r="C113" s="56">
        <v>190</v>
      </c>
      <c r="D113" s="57">
        <v>9.4</v>
      </c>
      <c r="E113" s="56">
        <v>14.6</v>
      </c>
      <c r="F113" s="56">
        <v>21</v>
      </c>
      <c r="G113" s="23">
        <v>77.574309472170171</v>
      </c>
      <c r="H113" s="58">
        <v>79.056621118135212</v>
      </c>
      <c r="I113" s="58">
        <v>9882.0776397669015</v>
      </c>
      <c r="J113" s="58">
        <v>1.6051468914507714</v>
      </c>
      <c r="K113" s="21">
        <v>337429418.08865297</v>
      </c>
      <c r="L113" s="58">
        <v>1499686.3026162353</v>
      </c>
      <c r="M113" s="58">
        <v>1701793.1209718508</v>
      </c>
      <c r="N113" s="22">
        <v>184.78526651486931</v>
      </c>
      <c r="O113" s="58">
        <v>16758612.060873941</v>
      </c>
      <c r="P113" s="58">
        <v>176406.44274604149</v>
      </c>
      <c r="Q113" s="58">
        <v>276380.40334200935</v>
      </c>
      <c r="R113" s="58">
        <v>41.180810795490672</v>
      </c>
      <c r="S113" s="21">
        <v>660739.50691333797</v>
      </c>
      <c r="T113" s="59">
        <v>780951618975.03101</v>
      </c>
    </row>
    <row r="114" spans="1:20">
      <c r="A114" s="38" t="s">
        <v>3</v>
      </c>
      <c r="B114" s="56">
        <v>500</v>
      </c>
      <c r="C114" s="56">
        <v>200</v>
      </c>
      <c r="D114" s="57">
        <v>10.199999999999999</v>
      </c>
      <c r="E114" s="56">
        <v>16</v>
      </c>
      <c r="F114" s="56">
        <v>21</v>
      </c>
      <c r="G114" s="23">
        <v>90.68443747217016</v>
      </c>
      <c r="H114" s="58">
        <v>92.417261118135201</v>
      </c>
      <c r="I114" s="58">
        <v>11552.1576397669</v>
      </c>
      <c r="J114" s="58">
        <v>1.7435468914507712</v>
      </c>
      <c r="K114" s="21">
        <v>481985349.071702</v>
      </c>
      <c r="L114" s="58">
        <v>1927941.396286808</v>
      </c>
      <c r="M114" s="58">
        <v>2194117.9772703499</v>
      </c>
      <c r="N114" s="22">
        <v>204.26095838965679</v>
      </c>
      <c r="O114" s="58">
        <v>21416877.874903243</v>
      </c>
      <c r="P114" s="58">
        <v>214168.77874903244</v>
      </c>
      <c r="Q114" s="58">
        <v>335879.03439791611</v>
      </c>
      <c r="R114" s="58">
        <v>43.057273610488807</v>
      </c>
      <c r="S114" s="21">
        <v>886444.3203830549</v>
      </c>
      <c r="T114" s="59">
        <v>1235377575484.97</v>
      </c>
    </row>
    <row r="115" spans="1:20">
      <c r="A115" s="38" t="s">
        <v>2</v>
      </c>
      <c r="B115" s="56">
        <v>550</v>
      </c>
      <c r="C115" s="56">
        <v>210</v>
      </c>
      <c r="D115" s="57">
        <v>11.1</v>
      </c>
      <c r="E115" s="56">
        <v>17.2</v>
      </c>
      <c r="F115" s="56">
        <v>24</v>
      </c>
      <c r="G115" s="23">
        <v>105.51658065752839</v>
      </c>
      <c r="H115" s="58">
        <v>107.53282105225824</v>
      </c>
      <c r="I115" s="58">
        <v>13441.60263153228</v>
      </c>
      <c r="J115" s="58">
        <v>1.87659644737231</v>
      </c>
      <c r="K115" s="21">
        <v>671165170.42331505</v>
      </c>
      <c r="L115" s="58">
        <v>2440600.6197211458</v>
      </c>
      <c r="M115" s="58">
        <v>2787005.6112522464</v>
      </c>
      <c r="N115" s="22">
        <v>223.45453821763971</v>
      </c>
      <c r="O115" s="58">
        <v>26675837.22620121</v>
      </c>
      <c r="P115" s="58">
        <v>254055.59263048772</v>
      </c>
      <c r="Q115" s="58">
        <v>400536.5487617788</v>
      </c>
      <c r="R115" s="58">
        <v>44.548542851568719</v>
      </c>
      <c r="S115" s="21">
        <v>1217845.7709027899</v>
      </c>
      <c r="T115" s="59">
        <v>1861466014141.6001</v>
      </c>
    </row>
    <row r="116" spans="1:20" ht="14" thickBot="1">
      <c r="A116" s="39" t="s">
        <v>1</v>
      </c>
      <c r="B116" s="19">
        <v>600</v>
      </c>
      <c r="C116" s="19">
        <v>220</v>
      </c>
      <c r="D116" s="20">
        <v>12</v>
      </c>
      <c r="E116" s="19">
        <v>19</v>
      </c>
      <c r="F116" s="19">
        <v>24</v>
      </c>
      <c r="G116" s="18">
        <v>122.4477746575284</v>
      </c>
      <c r="H116" s="16">
        <v>124.78754105225823</v>
      </c>
      <c r="I116" s="16">
        <v>15598.44263153228</v>
      </c>
      <c r="J116" s="16">
        <v>2.0147964473723099</v>
      </c>
      <c r="K116" s="15">
        <v>920834571.77568281</v>
      </c>
      <c r="L116" s="16">
        <v>3069448.5725856093</v>
      </c>
      <c r="M116" s="16">
        <v>3512399.7563037956</v>
      </c>
      <c r="N116" s="17">
        <v>242.96862057039939</v>
      </c>
      <c r="O116" s="16">
        <v>33873424.773986369</v>
      </c>
      <c r="P116" s="16">
        <v>307940.22521805792</v>
      </c>
      <c r="Q116" s="16">
        <v>485649.27894596837</v>
      </c>
      <c r="R116" s="16">
        <v>46.600323771882508</v>
      </c>
      <c r="S116" s="15">
        <v>1646117.4571889199</v>
      </c>
      <c r="T116" s="60">
        <v>2814648875763.1299</v>
      </c>
    </row>
  </sheetData>
  <sheetProtection selectLockedCells="1" selectUnlockedCells="1"/>
  <pageMargins left="0.98" right="0.98" top="0.98" bottom="1.18" header="0.49" footer="0.59"/>
  <pageSetup paperSize="8" scale="10" orientation="landscape"/>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2</vt:i4>
      </vt:variant>
      <vt:variant>
        <vt:lpstr>Benoemde bereiken</vt:lpstr>
      </vt:variant>
      <vt:variant>
        <vt:i4>5</vt:i4>
      </vt:variant>
    </vt:vector>
  </HeadingPairs>
  <TitlesOfParts>
    <vt:vector size="7" baseType="lpstr">
      <vt:lpstr>Invoer &amp; Resultaat</vt:lpstr>
      <vt:lpstr>Database</vt:lpstr>
      <vt:lpstr>'Invoer &amp; Resultaat'!Afdrukbereik</vt:lpstr>
      <vt:lpstr>Database!Afdruktitels</vt:lpstr>
      <vt:lpstr>Database</vt:lpstr>
      <vt:lpstr>DBASE</vt:lpstr>
      <vt:lpstr>heaa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Bennie Potjes</dc:creator>
  <cp:lastModifiedBy>Facturatie</cp:lastModifiedBy>
  <cp:lastPrinted>2023-03-14T11:16:38Z</cp:lastPrinted>
  <dcterms:created xsi:type="dcterms:W3CDTF">2022-09-08T11:24:01Z</dcterms:created>
  <dcterms:modified xsi:type="dcterms:W3CDTF">2023-07-08T06:21:19Z</dcterms:modified>
</cp:coreProperties>
</file>